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5.xml" ContentType="application/vnd.openxmlformats-officedocument.spreadsheetml.comments+xml"/>
  <Override PartName="/xl/drawings/drawing18.xml" ContentType="application/vnd.openxmlformats-officedocument.drawing+xml"/>
  <Override PartName="/xl/comments6.xml" ContentType="application/vnd.openxmlformats-officedocument.spreadsheetml.comments+xml"/>
  <Override PartName="/xl/drawings/drawing19.xml" ContentType="application/vnd.openxmlformats-officedocument.drawing+xml"/>
  <Override PartName="/xl/comments7.xml" ContentType="application/vnd.openxmlformats-officedocument.spreadsheetml.comments+xml"/>
  <Override PartName="/xl/drawings/drawing20.xml" ContentType="application/vnd.openxmlformats-officedocument.drawing+xml"/>
  <Override PartName="/xl/comments8.xml" ContentType="application/vnd.openxmlformats-officedocument.spreadsheetml.comments+xml"/>
  <Override PartName="/xl/drawings/drawing21.xml" ContentType="application/vnd.openxmlformats-officedocument.drawing+xml"/>
  <Override PartName="/xl/comments9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3.5 Custo - Determinação do orçamento\2025 - preliminar\"/>
    </mc:Choice>
  </mc:AlternateContent>
  <xr:revisionPtr revIDLastSave="0" documentId="13_ncr:1_{219A9945-FC04-4A37-8AC8-E6B8079C99B8}" xr6:coauthVersionLast="47" xr6:coauthVersionMax="47" xr10:uidLastSave="{00000000-0000-0000-0000-000000000000}"/>
  <bookViews>
    <workbookView xWindow="-120" yWindow="-120" windowWidth="20730" windowHeight="11040" tabRatio="781" activeTab="1" xr2:uid="{00000000-000D-0000-FFFF-FFFF00000000}"/>
  </bookViews>
  <sheets>
    <sheet name="Versões" sheetId="461" r:id="rId1"/>
    <sheet name="Obra " sheetId="432" r:id="rId2"/>
    <sheet name="Ger_Tec e Adm" sheetId="429" r:id="rId3"/>
    <sheet name="Ger_Executivo" sheetId="436" r:id="rId4"/>
    <sheet name="MÃO DE OBRA" sheetId="456" r:id="rId5"/>
    <sheet name="DISTRIBUIÇÃO MO" sheetId="460" r:id="rId6"/>
    <sheet name="EPCs" sheetId="433" r:id="rId7"/>
    <sheet name="CANTEIRO" sheetId="434" r:id="rId8"/>
    <sheet name="Estacas" sheetId="344" r:id="rId9"/>
    <sheet name="Estrutura" sheetId="459" r:id="rId10"/>
    <sheet name="Controle Tecnologico" sheetId="421" r:id="rId11"/>
    <sheet name="Arquitetura" sheetId="458" r:id="rId12"/>
    <sheet name="ESQUADRIAS" sheetId="439" r:id="rId13"/>
    <sheet name="SISTEMAS ESPECIAIS" sheetId="454" r:id="rId14"/>
    <sheet name="Louças e metais" sheetId="444" r:id="rId15"/>
    <sheet name="COMPLEMENTARES" sheetId="455" r:id="rId16"/>
    <sheet name="MO Infra" sheetId="393" state="hidden" r:id="rId17"/>
    <sheet name="Cotações" sheetId="359" state="hidden" r:id="rId18"/>
    <sheet name="Arm. Cortina" sheetId="363" state="hidden" r:id="rId19"/>
    <sheet name="Cortina" sheetId="364" state="hidden" r:id="rId20"/>
    <sheet name="Tabela de Aço" sheetId="361" state="hidden" r:id="rId21"/>
    <sheet name="Piso Arm.Térreo" sheetId="144" state="hidden" r:id="rId22"/>
    <sheet name="Pilares" sheetId="212" state="hidden" r:id="rId23"/>
    <sheet name="Vigas - T1 " sheetId="143" state="hidden" r:id="rId24"/>
    <sheet name="Lajes - T1 " sheetId="137" state="hidden" r:id="rId25"/>
    <sheet name="Escada - T1" sheetId="147" state="hidden" r:id="rId26"/>
    <sheet name="Indices de Bloco" sheetId="215" state="hidden" r:id="rId27"/>
    <sheet name="Resumo Esquadrias - T1" sheetId="320" state="hidden" r:id="rId28"/>
  </sheets>
  <externalReferences>
    <externalReference r:id="rId29"/>
    <externalReference r:id="rId30"/>
  </externalReferences>
  <definedNames>
    <definedName name="\0" localSheetId="15">#REF!</definedName>
    <definedName name="\0" localSheetId="10">#REF!</definedName>
    <definedName name="\0" localSheetId="12">#REF!</definedName>
    <definedName name="\0" localSheetId="3">#REF!</definedName>
    <definedName name="\0" localSheetId="4">#REF!</definedName>
    <definedName name="\0" localSheetId="1">#REF!</definedName>
    <definedName name="\0" localSheetId="22">#REF!</definedName>
    <definedName name="\0" localSheetId="21">#REF!</definedName>
    <definedName name="\0" localSheetId="13">#REF!</definedName>
    <definedName name="\0">#REF!</definedName>
    <definedName name="\1" localSheetId="3">#REF!</definedName>
    <definedName name="\1" localSheetId="22">#REF!</definedName>
    <definedName name="\1" localSheetId="21">#REF!</definedName>
    <definedName name="\1">#REF!</definedName>
    <definedName name="\a" localSheetId="10">#REF!</definedName>
    <definedName name="\a" localSheetId="3">#REF!</definedName>
    <definedName name="\a" localSheetId="4">#REF!</definedName>
    <definedName name="\a" localSheetId="1">#REF!</definedName>
    <definedName name="\a" localSheetId="22">#REF!</definedName>
    <definedName name="\a" localSheetId="21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i" localSheetId="3">#REF!</definedName>
    <definedName name="\i">#REF!</definedName>
    <definedName name="\J" localSheetId="3">#REF!</definedName>
    <definedName name="\J">#REF!</definedName>
    <definedName name="\k" localSheetId="3">#REF!</definedName>
    <definedName name="\k" localSheetId="22">#REF!</definedName>
    <definedName name="\k">#REF!</definedName>
    <definedName name="\l">#N/A</definedName>
    <definedName name="\m" localSheetId="10">#REF!</definedName>
    <definedName name="\m" localSheetId="12">#REF!</definedName>
    <definedName name="\m" localSheetId="3">#REF!</definedName>
    <definedName name="\m" localSheetId="4">#REF!</definedName>
    <definedName name="\m" localSheetId="1">#REF!</definedName>
    <definedName name="\m" localSheetId="22">#REF!</definedName>
    <definedName name="\m" localSheetId="21">#REF!</definedName>
    <definedName name="\m">#REF!</definedName>
    <definedName name="\o" localSheetId="3">#REF!</definedName>
    <definedName name="\o">#REF!</definedName>
    <definedName name="\p" localSheetId="3">#REF!</definedName>
    <definedName name="\p">#REF!</definedName>
    <definedName name="\r" localSheetId="3">#REF!</definedName>
    <definedName name="\r">#REF!</definedName>
    <definedName name="\T" localSheetId="3">#REF!</definedName>
    <definedName name="\T">#REF!</definedName>
    <definedName name="\xasd" localSheetId="10" hidden="1">{#N/A,#N/A,FALSE,"Plan1";#N/A,#N/A,FALSE,"Plan2"}</definedName>
    <definedName name="\xasd" localSheetId="12" hidden="1">{#N/A,#N/A,FALSE,"Plan1";#N/A,#N/A,FALSE,"Plan2"}</definedName>
    <definedName name="\xasd" localSheetId="3" hidden="1">{#N/A,#N/A,FALSE,"Plan1";#N/A,#N/A,FALSE,"Plan2"}</definedName>
    <definedName name="\xasd" localSheetId="2" hidden="1">{#N/A,#N/A,FALSE,"Plan1";#N/A,#N/A,FALSE,"Plan2"}</definedName>
    <definedName name="\xasd" localSheetId="14" hidden="1">{#N/A,#N/A,FALSE,"Plan1";#N/A,#N/A,FALSE,"Plan2"}</definedName>
    <definedName name="\xasd" localSheetId="1" hidden="1">{#N/A,#N/A,FALSE,"Plan1";#N/A,#N/A,FALSE,"Plan2"}</definedName>
    <definedName name="\xasd" hidden="1">{#N/A,#N/A,FALSE,"Plan1";#N/A,#N/A,FALSE,"Plan2"}</definedName>
    <definedName name="\z" localSheetId="12">#REF!</definedName>
    <definedName name="\z" localSheetId="3">#REF!</definedName>
    <definedName name="\z" localSheetId="22">#REF!</definedName>
    <definedName name="\z">#REF!</definedName>
    <definedName name="_" localSheetId="10" hidden="1">#REF!</definedName>
    <definedName name="_" localSheetId="12" hidden="1">#REF!</definedName>
    <definedName name="_" localSheetId="1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14" hidden="1">{#N/A,#N/A,FALSE,"Plan1";#N/A,#N/A,FALSE,"Plan2"}</definedName>
    <definedName name="_\xasd" hidden="1">{#N/A,#N/A,FALSE,"Plan1";#N/A,#N/A,FALSE,"Plan2"}</definedName>
    <definedName name="_\z">#REF!</definedName>
    <definedName name="__" localSheetId="1" hidden="1">#REF!</definedName>
    <definedName name="__" hidden="1">#REF!</definedName>
    <definedName name="___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3">#REF!</definedName>
    <definedName name="______ACR10">#REF!</definedName>
    <definedName name="______ACR15" localSheetId="3">#REF!</definedName>
    <definedName name="______ACR15">#REF!</definedName>
    <definedName name="______acr20" localSheetId="3">#REF!</definedName>
    <definedName name="______acr20">#REF!</definedName>
    <definedName name="______acr5" localSheetId="3">#REF!</definedName>
    <definedName name="______acr5">#REF!</definedName>
    <definedName name="______ARQ1" localSheetId="3">#REF!</definedName>
    <definedName name="______ARQ1">#REF!</definedName>
    <definedName name="______QT100" localSheetId="3">#REF!</definedName>
    <definedName name="______QT100">#REF!</definedName>
    <definedName name="______QT2" localSheetId="3">#REF!</definedName>
    <definedName name="______QT2">#REF!</definedName>
    <definedName name="______QT3" localSheetId="3">#REF!</definedName>
    <definedName name="______QT3">#REF!</definedName>
    <definedName name="______QT4" localSheetId="3">#REF!</definedName>
    <definedName name="______QT4">#REF!</definedName>
    <definedName name="______QT50" localSheetId="3">#REF!</definedName>
    <definedName name="______QT50">#REF!</definedName>
    <definedName name="______QT75" localSheetId="3">#REF!</definedName>
    <definedName name="______QT75">#REF!</definedName>
    <definedName name="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3">#REF!</definedName>
    <definedName name="_____ACR10">#REF!</definedName>
    <definedName name="_____ACR15" localSheetId="3">#REF!</definedName>
    <definedName name="_____ACR15">#REF!</definedName>
    <definedName name="_____acr20" localSheetId="3">#REF!</definedName>
    <definedName name="_____acr20">#REF!</definedName>
    <definedName name="_____acr5" localSheetId="3">#REF!</definedName>
    <definedName name="_____acr5">#REF!</definedName>
    <definedName name="_____ARQ1" localSheetId="3">#REF!</definedName>
    <definedName name="_____ARQ1">#REF!</definedName>
    <definedName name="_____key2" localSheetId="10" hidden="1">#REF!</definedName>
    <definedName name="_____key2" localSheetId="1" hidden="1">#REF!</definedName>
    <definedName name="_____key2" hidden="1">#REF!</definedName>
    <definedName name="_____QT100" localSheetId="3">#REF!</definedName>
    <definedName name="_____QT100">#REF!</definedName>
    <definedName name="_____QT2" localSheetId="3">#REF!</definedName>
    <definedName name="_____QT2">#REF!</definedName>
    <definedName name="_____QT3" localSheetId="3">#REF!</definedName>
    <definedName name="_____QT3">#REF!</definedName>
    <definedName name="_____QT4" localSheetId="3">#REF!</definedName>
    <definedName name="_____QT4">#REF!</definedName>
    <definedName name="_____QT50" localSheetId="3">#REF!</definedName>
    <definedName name="_____QT50">#REF!</definedName>
    <definedName name="_____QT75" localSheetId="3">#REF!</definedName>
    <definedName name="_____QT75">#REF!</definedName>
    <definedName name="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0" hidden="1">#REF!</definedName>
    <definedName name="____key2" localSheetId="12" hidden="1">#REF!</definedName>
    <definedName name="____key2" localSheetId="3" hidden="1">#REF!</definedName>
    <definedName name="____key2" localSheetId="1" hidden="1">#REF!</definedName>
    <definedName name="____key2" hidden="1">#REF!</definedName>
    <definedName name="____la29" localSheetId="1" hidden="1">#REF!</definedName>
    <definedName name="____la29" hidden="1">#REF!</definedName>
    <definedName name="____la3" localSheetId="1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10" hidden="1">{"'장비'!$A$3:$M$12"}</definedName>
    <definedName name="____PK2" localSheetId="12" hidden="1">{"'장비'!$A$3:$M$12"}</definedName>
    <definedName name="____PK2" localSheetId="3" hidden="1">{"'장비'!$A$3:$M$12"}</definedName>
    <definedName name="____PK2" localSheetId="2" hidden="1">{"'장비'!$A$3:$M$12"}</definedName>
    <definedName name="____PK2" localSheetId="14" hidden="1">{"'장비'!$A$3:$M$12"}</definedName>
    <definedName name="____PK2" localSheetId="1" hidden="1">{"'장비'!$A$3:$M$12"}</definedName>
    <definedName name="____PK2" hidden="1">{"'장비'!$A$3:$M$12"}</definedName>
    <definedName name="____PKG3" localSheetId="10" hidden="1">{"'장비'!$A$3:$M$12"}</definedName>
    <definedName name="____PKG3" localSheetId="12" hidden="1">{"'장비'!$A$3:$M$12"}</definedName>
    <definedName name="____PKG3" localSheetId="3" hidden="1">{"'장비'!$A$3:$M$12"}</definedName>
    <definedName name="____PKG3" localSheetId="2" hidden="1">{"'장비'!$A$3:$M$12"}</definedName>
    <definedName name="____PKG3" localSheetId="14" hidden="1">{"'장비'!$A$3:$M$12"}</definedName>
    <definedName name="____PKG3" localSheetId="1" hidden="1">{"'장비'!$A$3:$M$12"}</definedName>
    <definedName name="____PKG3" hidden="1">{"'장비'!$A$3:$M$12"}</definedName>
    <definedName name="____qqq222" localSheetId="10" hidden="1">{"'장비'!$A$3:$M$12"}</definedName>
    <definedName name="____qqq222" localSheetId="12" hidden="1">{"'장비'!$A$3:$M$12"}</definedName>
    <definedName name="____qqq222" localSheetId="3" hidden="1">{"'장비'!$A$3:$M$12"}</definedName>
    <definedName name="____qqq222" localSheetId="2" hidden="1">{"'장비'!$A$3:$M$12"}</definedName>
    <definedName name="____qqq222" localSheetId="14" hidden="1">{"'장비'!$A$3:$M$12"}</definedName>
    <definedName name="____qqq222" localSheetId="1" hidden="1">{"'장비'!$A$3:$M$12"}</definedName>
    <definedName name="____qqq222" hidden="1">{"'장비'!$A$3:$M$12"}</definedName>
    <definedName name="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10" hidden="1">#REF!</definedName>
    <definedName name="____x10" localSheetId="12" hidden="1">#REF!</definedName>
    <definedName name="____x10" hidden="1">#REF!</definedName>
    <definedName name="____x11" localSheetId="10" hidden="1">#REF!</definedName>
    <definedName name="____x11" localSheetId="12" hidden="1">#REF!</definedName>
    <definedName name="____x11" hidden="1">#REF!</definedName>
    <definedName name="____x12" localSheetId="10" hidden="1">#REF!</definedName>
    <definedName name="____x12" localSheetId="12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 localSheetId="3">#REF!</definedName>
    <definedName name="___ACR10">#REF!</definedName>
    <definedName name="___ACR15" localSheetId="3">#REF!</definedName>
    <definedName name="___ACR15">#REF!</definedName>
    <definedName name="___acr20" localSheetId="3">#REF!</definedName>
    <definedName name="___acr20">#REF!</definedName>
    <definedName name="___acr5" localSheetId="3">#REF!</definedName>
    <definedName name="___acr5">#REF!</definedName>
    <definedName name="___ARQ1" localSheetId="3">#REF!</definedName>
    <definedName name="___ARQ1">#REF!</definedName>
    <definedName name="__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0" hidden="1">#REF!</definedName>
    <definedName name="___key2" localSheetId="12" hidden="1">#REF!</definedName>
    <definedName name="___key2" localSheetId="3" hidden="1">#REF!</definedName>
    <definedName name="___key2" localSheetId="1" hidden="1">#REF!</definedName>
    <definedName name="___key2" hidden="1">#REF!</definedName>
    <definedName name="___la29" localSheetId="1" hidden="1">#REF!</definedName>
    <definedName name="___la29" hidden="1">#REF!</definedName>
    <definedName name="___la3" localSheetId="1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10" hidden="1">{"'장비'!$A$3:$M$12"}</definedName>
    <definedName name="___PK2" localSheetId="12" hidden="1">{"'장비'!$A$3:$M$12"}</definedName>
    <definedName name="___PK2" localSheetId="3" hidden="1">{"'장비'!$A$3:$M$12"}</definedName>
    <definedName name="___PK2" localSheetId="2" hidden="1">{"'장비'!$A$3:$M$12"}</definedName>
    <definedName name="___PK2" localSheetId="14" hidden="1">{"'장비'!$A$3:$M$12"}</definedName>
    <definedName name="___PK2" localSheetId="1" hidden="1">{"'장비'!$A$3:$M$12"}</definedName>
    <definedName name="___PK2" hidden="1">{"'장비'!$A$3:$M$12"}</definedName>
    <definedName name="___PKG3" localSheetId="10" hidden="1">{"'장비'!$A$3:$M$12"}</definedName>
    <definedName name="___PKG3" localSheetId="12" hidden="1">{"'장비'!$A$3:$M$12"}</definedName>
    <definedName name="___PKG3" localSheetId="3" hidden="1">{"'장비'!$A$3:$M$12"}</definedName>
    <definedName name="___PKG3" localSheetId="2" hidden="1">{"'장비'!$A$3:$M$12"}</definedName>
    <definedName name="___PKG3" localSheetId="14" hidden="1">{"'장비'!$A$3:$M$12"}</definedName>
    <definedName name="___PKG3" localSheetId="1" hidden="1">{"'장비'!$A$3:$M$12"}</definedName>
    <definedName name="___PKG3" hidden="1">{"'장비'!$A$3:$M$12"}</definedName>
    <definedName name="___qqq222" localSheetId="10" hidden="1">{"'장비'!$A$3:$M$12"}</definedName>
    <definedName name="___qqq222" localSheetId="12" hidden="1">{"'장비'!$A$3:$M$12"}</definedName>
    <definedName name="___qqq222" localSheetId="3" hidden="1">{"'장비'!$A$3:$M$12"}</definedName>
    <definedName name="___qqq222" localSheetId="2" hidden="1">{"'장비'!$A$3:$M$12"}</definedName>
    <definedName name="___qqq222" localSheetId="14" hidden="1">{"'장비'!$A$3:$M$12"}</definedName>
    <definedName name="___qqq222" localSheetId="1" hidden="1">{"'장비'!$A$3:$M$12"}</definedName>
    <definedName name="___qqq222" hidden="1">{"'장비'!$A$3:$M$12"}</definedName>
    <definedName name="___QT100" localSheetId="3">#REF!</definedName>
    <definedName name="___QT100">#REF!</definedName>
    <definedName name="___QT2" localSheetId="3">#REF!</definedName>
    <definedName name="___QT2">#REF!</definedName>
    <definedName name="___QT3" localSheetId="3">#REF!</definedName>
    <definedName name="___QT3">#REF!</definedName>
    <definedName name="___QT4" localSheetId="3">#REF!</definedName>
    <definedName name="___QT4">#REF!</definedName>
    <definedName name="___QT50" localSheetId="3">#REF!</definedName>
    <definedName name="___QT50">#REF!</definedName>
    <definedName name="___QT75" localSheetId="3">#REF!</definedName>
    <definedName name="___QT75">#REF!</definedName>
    <definedName name="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10" hidden="1">#REF!</definedName>
    <definedName name="___x10" localSheetId="12" hidden="1">#REF!</definedName>
    <definedName name="___x10" hidden="1">#REF!</definedName>
    <definedName name="___x11" localSheetId="10" hidden="1">#REF!</definedName>
    <definedName name="___x11" localSheetId="12" hidden="1">#REF!</definedName>
    <definedName name="___x11" hidden="1">#REF!</definedName>
    <definedName name="___x12" localSheetId="10" hidden="1">#REF!</definedName>
    <definedName name="___x12" localSheetId="12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localSheetId="10" hidden="1">#REF!</definedName>
    <definedName name="__123Graph_AChart1" localSheetId="3" hidden="1">#REF!</definedName>
    <definedName name="__123Graph_AChart1" localSheetId="1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10" hidden="1">#REF!</definedName>
    <definedName name="__123Graph_AGRA1" localSheetId="3" hidden="1">#REF!</definedName>
    <definedName name="__123Graph_AGRA1" localSheetId="1" hidden="1">#REF!</definedName>
    <definedName name="__123Graph_AGRA1" hidden="1">#REF!</definedName>
    <definedName name="__123Graph_ARES" localSheetId="10" hidden="1">#REF!</definedName>
    <definedName name="__123Graph_ARES" localSheetId="3" hidden="1">#REF!</definedName>
    <definedName name="__123Graph_ARES" localSheetId="1" hidden="1">#REF!</definedName>
    <definedName name="__123Graph_ARES" hidden="1">#REF!</definedName>
    <definedName name="__123Graph_B" localSheetId="10" hidden="1">#REF!</definedName>
    <definedName name="__123Graph_B" localSheetId="3" hidden="1">#REF!</definedName>
    <definedName name="__123Graph_B" localSheetId="1" hidden="1">#REF!</definedName>
    <definedName name="__123Graph_B" hidden="1">#REF!</definedName>
    <definedName name="__123Graph_BChart1" localSheetId="10" hidden="1">#REF!</definedName>
    <definedName name="__123Graph_BChart1" localSheetId="3" hidden="1">#REF!</definedName>
    <definedName name="__123Graph_BChart1" localSheetId="1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10" hidden="1">#REF!</definedName>
    <definedName name="__123Graph_C" localSheetId="3" hidden="1">#REF!</definedName>
    <definedName name="__123Graph_C" localSheetId="1" hidden="1">#REF!</definedName>
    <definedName name="__123Graph_C" hidden="1">#REF!</definedName>
    <definedName name="__123Graph_D" localSheetId="10" hidden="1">#REF!</definedName>
    <definedName name="__123Graph_D" localSheetId="3" hidden="1">#REF!</definedName>
    <definedName name="__123Graph_D" localSheetId="1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10" hidden="1">#REF!</definedName>
    <definedName name="__123Graph_X" localSheetId="3" hidden="1">#REF!</definedName>
    <definedName name="__123Graph_X" localSheetId="1" hidden="1">#REF!</definedName>
    <definedName name="__123Graph_X" hidden="1">#REF!</definedName>
    <definedName name="__123Graph_XChart1" localSheetId="10" hidden="1">#REF!</definedName>
    <definedName name="__123Graph_XChart1" localSheetId="3" hidden="1">#REF!</definedName>
    <definedName name="__123Graph_XChart1" localSheetId="1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10" hidden="1">#REF!</definedName>
    <definedName name="__123Graph_XGRA1" localSheetId="3" hidden="1">#REF!</definedName>
    <definedName name="__123Graph_XGRA1" localSheetId="1" hidden="1">#REF!</definedName>
    <definedName name="__123Graph_XGRA1" hidden="1">#REF!</definedName>
    <definedName name="__123Graph_XRES" localSheetId="10" hidden="1">#REF!</definedName>
    <definedName name="__123Graph_XRES" localSheetId="3" hidden="1">#REF!</definedName>
    <definedName name="__123Graph_XRES" localSheetId="1" hidden="1">#REF!</definedName>
    <definedName name="__123Graph_XRES" hidden="1">#REF!</definedName>
    <definedName name="__ACR10" localSheetId="3">#REF!</definedName>
    <definedName name="__ACR10">#REF!</definedName>
    <definedName name="__ACR15" localSheetId="3">#REF!</definedName>
    <definedName name="__ACR15">#REF!</definedName>
    <definedName name="__acr20" localSheetId="3">#REF!</definedName>
    <definedName name="__acr20">#REF!</definedName>
    <definedName name="__acr5" localSheetId="3">#REF!</definedName>
    <definedName name="__acr5">#REF!</definedName>
    <definedName name="__ARQ1" localSheetId="3">#REF!</definedName>
    <definedName name="__ARQ1">#REF!</definedName>
    <definedName name="__Axe3" localSheetId="3">#REF!</definedName>
    <definedName name="__Axe3">#REF!</definedName>
    <definedName name="__Axe4" localSheetId="3">#REF!</definedName>
    <definedName name="__Axe4">#REF!</definedName>
    <definedName name="_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3">#REF!</definedName>
    <definedName name="__htm2">#REF!</definedName>
    <definedName name="__htn2" localSheetId="3">#REF!</definedName>
    <definedName name="__htn2">#REF!</definedName>
    <definedName name="__iss2" localSheetId="3">#REF!</definedName>
    <definedName name="__iss2">#REF!</definedName>
    <definedName name="__key2" localSheetId="10" hidden="1">#REF!</definedName>
    <definedName name="__key2" localSheetId="1" hidden="1">#REF!</definedName>
    <definedName name="__key2" hidden="1">#REF!</definedName>
    <definedName name="__la29" localSheetId="1" hidden="1">#REF!</definedName>
    <definedName name="__la29" hidden="1">#REF!</definedName>
    <definedName name="__la3" localSheetId="1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10" hidden="1">{"'장비'!$A$3:$M$12"}</definedName>
    <definedName name="__PK2" localSheetId="12" hidden="1">{"'장비'!$A$3:$M$12"}</definedName>
    <definedName name="__PK2" localSheetId="3" hidden="1">{"'장비'!$A$3:$M$12"}</definedName>
    <definedName name="__PK2" localSheetId="2" hidden="1">{"'장비'!$A$3:$M$12"}</definedName>
    <definedName name="__PK2" localSheetId="14" hidden="1">{"'장비'!$A$3:$M$12"}</definedName>
    <definedName name="__PK2" localSheetId="1" hidden="1">{"'장비'!$A$3:$M$12"}</definedName>
    <definedName name="__PK2" hidden="1">{"'장비'!$A$3:$M$12"}</definedName>
    <definedName name="__PKG3" localSheetId="10" hidden="1">{"'장비'!$A$3:$M$12"}</definedName>
    <definedName name="__PKG3" localSheetId="12" hidden="1">{"'장비'!$A$3:$M$12"}</definedName>
    <definedName name="__PKG3" localSheetId="3" hidden="1">{"'장비'!$A$3:$M$12"}</definedName>
    <definedName name="__PKG3" localSheetId="2" hidden="1">{"'장비'!$A$3:$M$12"}</definedName>
    <definedName name="__PKG3" localSheetId="14" hidden="1">{"'장비'!$A$3:$M$12"}</definedName>
    <definedName name="__PKG3" localSheetId="1" hidden="1">{"'장비'!$A$3:$M$12"}</definedName>
    <definedName name="__PKG3" hidden="1">{"'장비'!$A$3:$M$12"}</definedName>
    <definedName name="__qqq222" localSheetId="10" hidden="1">{"'장비'!$A$3:$M$12"}</definedName>
    <definedName name="__qqq222" localSheetId="12" hidden="1">{"'장비'!$A$3:$M$12"}</definedName>
    <definedName name="__qqq222" localSheetId="3" hidden="1">{"'장비'!$A$3:$M$12"}</definedName>
    <definedName name="__qqq222" localSheetId="2" hidden="1">{"'장비'!$A$3:$M$12"}</definedName>
    <definedName name="__qqq222" localSheetId="14" hidden="1">{"'장비'!$A$3:$M$12"}</definedName>
    <definedName name="__qqq222" localSheetId="1" hidden="1">{"'장비'!$A$3:$M$12"}</definedName>
    <definedName name="__qqq222" hidden="1">{"'장비'!$A$3:$M$12"}</definedName>
    <definedName name="__QT100" localSheetId="3">#REF!</definedName>
    <definedName name="__QT100">#REF!</definedName>
    <definedName name="__QT2" localSheetId="3">#REF!</definedName>
    <definedName name="__QT2">#REF!</definedName>
    <definedName name="__QT3" localSheetId="3">#REF!</definedName>
    <definedName name="__QT3">#REF!</definedName>
    <definedName name="__QT4" localSheetId="3">#REF!</definedName>
    <definedName name="__QT4">#REF!</definedName>
    <definedName name="__QT50" localSheetId="3">#REF!</definedName>
    <definedName name="__QT50">#REF!</definedName>
    <definedName name="__QT75" localSheetId="3">#REF!</definedName>
    <definedName name="__QT75">#REF!</definedName>
    <definedName name="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10" hidden="1">#REF!</definedName>
    <definedName name="__x10" localSheetId="12" hidden="1">#REF!</definedName>
    <definedName name="__x10" hidden="1">#REF!</definedName>
    <definedName name="__x11" localSheetId="10" hidden="1">#REF!</definedName>
    <definedName name="__x11" localSheetId="12" hidden="1">#REF!</definedName>
    <definedName name="__x11" hidden="1">#REF!</definedName>
    <definedName name="__x12" localSheetId="10" hidden="1">#REF!</definedName>
    <definedName name="__x12" localSheetId="12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 localSheetId="3">#REF!</definedName>
    <definedName name="_0.CURVA_OBRA">#REF!</definedName>
    <definedName name="_00.VAR._GASTO" localSheetId="3">#REF!</definedName>
    <definedName name="_00.VAR._GASTO">#REF!</definedName>
    <definedName name="_000.CURVA_FINA" localSheetId="3">#REF!</definedName>
    <definedName name="_000.CURVA_FINA">#REF!</definedName>
    <definedName name="_1" localSheetId="3">#REF!</definedName>
    <definedName name="_1" localSheetId="22">#REF!</definedName>
    <definedName name="_1">#REF!</definedName>
    <definedName name="_1__123Graph_ACHART_1" localSheetId="10" hidden="1">#REF!</definedName>
    <definedName name="_1__123Graph_ACHART_1" localSheetId="3" hidden="1">#REF!</definedName>
    <definedName name="_1__123Graph_ACHART_1" localSheetId="1" hidden="1">#REF!</definedName>
    <definedName name="_1__123Graph_ACHART_1" hidden="1">#REF!</definedName>
    <definedName name="_10__123Graph_CCHART_1" localSheetId="10" hidden="1">#REF!</definedName>
    <definedName name="_10__123Graph_CCHART_1" localSheetId="3" hidden="1">#REF!</definedName>
    <definedName name="_10__123Graph_CCHART_1" localSheetId="1" hidden="1">#REF!</definedName>
    <definedName name="_10__123Graph_CCHART_1" hidden="1">#REF!</definedName>
    <definedName name="_11.SERV.TECNIC" localSheetId="3">#REF!</definedName>
    <definedName name="_11.SERV.TECNIC">#REF!</definedName>
    <definedName name="_11__123Graph_DCHART_1" localSheetId="10" hidden="1">#REF!</definedName>
    <definedName name="_11__123Graph_DCHART_1" localSheetId="3" hidden="1">#REF!</definedName>
    <definedName name="_11__123Graph_DCHART_1" localSheetId="1" hidden="1">#REF!</definedName>
    <definedName name="_11__123Graph_DCHART_1" hidden="1">#REF!</definedName>
    <definedName name="_12.GAST_GERAIS" localSheetId="3">#REF!</definedName>
    <definedName name="_12.GAST_GERAIS">#REF!</definedName>
    <definedName name="_12__123Graph_XChart_1A" hidden="1">#REF!</definedName>
    <definedName name="_13.P._PERMAN." localSheetId="3">#REF!</definedName>
    <definedName name="_13.P._PERMAN.">#REF!</definedName>
    <definedName name="_15.IMPL._CANT" localSheetId="3">#REF!</definedName>
    <definedName name="_15.IMPL._CANT">#REF!</definedName>
    <definedName name="_16.EQUIPAM." localSheetId="3">#REF!</definedName>
    <definedName name="_16.EQUIPAM.">#REF!</definedName>
    <definedName name="_17.OPER._CANT." localSheetId="3">#REF!</definedName>
    <definedName name="_17.OPER._CANT.">#REF!</definedName>
    <definedName name="_19.TRANC_LIMP." localSheetId="3">#REF!</definedName>
    <definedName name="_19.TRANC_LIMP.">#REF!</definedName>
    <definedName name="_1Dist_Val" hidden="1">#REF!</definedName>
    <definedName name="_2" localSheetId="3">#REF!</definedName>
    <definedName name="_2" localSheetId="22">#REF!</definedName>
    <definedName name="_2">#REF!</definedName>
    <definedName name="_2__123Graph_BCHART_1" localSheetId="10" hidden="1">#REF!</definedName>
    <definedName name="_2__123Graph_BCHART_1" localSheetId="3" hidden="1">#REF!</definedName>
    <definedName name="_2__123Graph_BCHART_1" localSheetId="1" hidden="1">#REF!</definedName>
    <definedName name="_2__123Graph_BCHART_1" hidden="1">#REF!</definedName>
    <definedName name="_25.PREP.TERREN" localSheetId="3">#REF!</definedName>
    <definedName name="_25.PREP.TERREN">#REF!</definedName>
    <definedName name="_27.FUND._ESCOR" localSheetId="3">#REF!</definedName>
    <definedName name="_27.FUND._ESCOR">#REF!</definedName>
    <definedName name="_2F" hidden="1">#REF!</definedName>
    <definedName name="_3__123Graph_XCHART_1" localSheetId="10" hidden="1">#REF!</definedName>
    <definedName name="_3__123Graph_XCHART_1" localSheetId="3" hidden="1">#REF!</definedName>
    <definedName name="_3__123Graph_XCHART_1" localSheetId="1" hidden="1">#REF!</definedName>
    <definedName name="_3__123Graph_XCHART_1" hidden="1">#REF!</definedName>
    <definedName name="_31_32_33.C_A" localSheetId="3">#REF!</definedName>
    <definedName name="_31_32_33.C_A">#REF!</definedName>
    <definedName name="_41.ALVENARIA" localSheetId="3">#REF!</definedName>
    <definedName name="_41.ALVENARIA">#REF!</definedName>
    <definedName name="_47.IMP._ISOLA." localSheetId="3">#REF!</definedName>
    <definedName name="_47.IMP._ISOLA.">#REF!</definedName>
    <definedName name="_5__123Graph_ACHART_1" localSheetId="10" hidden="1">#REF!</definedName>
    <definedName name="_5__123Graph_ACHART_1" localSheetId="3" hidden="1">#REF!</definedName>
    <definedName name="_5__123Graph_ACHART_1" localSheetId="1" hidden="1">#REF!</definedName>
    <definedName name="_5__123Graph_ACHART_1" hidden="1">#REF!</definedName>
    <definedName name="_51.REV.ARGAMAS" localSheetId="3">#REF!</definedName>
    <definedName name="_51.REV.ARGAMAS">#REF!</definedName>
    <definedName name="_52.REV.CERAM.I" localSheetId="3">#REF!</definedName>
    <definedName name="_52.REV.CERAM.I">#REF!</definedName>
    <definedName name="_53.REV.CERAM.E" localSheetId="3">#REF!</definedName>
    <definedName name="_53.REV.CERAM.E">#REF!</definedName>
    <definedName name="_54.TACOS_E_ASS" localSheetId="3">#REF!</definedName>
    <definedName name="_54.TACOS_E_ASS">#REF!</definedName>
    <definedName name="_55.MARM._E_GRA" localSheetId="3">#REF!</definedName>
    <definedName name="_55.MARM._E_GRA">#REF!</definedName>
    <definedName name="_56.MARMORITE" localSheetId="3">#REF!</definedName>
    <definedName name="_56.MARMORITE">#REF!</definedName>
    <definedName name="_59.OUTRS_REVES" localSheetId="3">#REF!</definedName>
    <definedName name="_59.OUTRS_REVES">#REF!</definedName>
    <definedName name="_6__123Graph_AChart_1A" hidden="1">#REF!</definedName>
    <definedName name="_61.ESQUAD._MAD" localSheetId="3">#REF!</definedName>
    <definedName name="_61.ESQUAD._MAD">#REF!</definedName>
    <definedName name="_63.ESQUAD._ALU" localSheetId="3">#REF!</definedName>
    <definedName name="_63.ESQUAD._ALU">#REF!</definedName>
    <definedName name="_65.ESQUAD._FER" localSheetId="3">#REF!</definedName>
    <definedName name="_65.ESQUAD._FER">#REF!</definedName>
    <definedName name="_67.VIDROS" localSheetId="3">#REF!</definedName>
    <definedName name="_67.VIDROS">#REF!</definedName>
    <definedName name="_7__123Graph_ACHART_2" localSheetId="10" hidden="1">#REF!</definedName>
    <definedName name="_7__123Graph_ACHART_2" localSheetId="3" hidden="1">#REF!</definedName>
    <definedName name="_7__123Graph_ACHART_2" localSheetId="1" hidden="1">#REF!</definedName>
    <definedName name="_7__123Graph_ACHART_2" hidden="1">#REF!</definedName>
    <definedName name="_71_73.I.ELET_H" localSheetId="3">#REF!</definedName>
    <definedName name="_71_73.I.ELET_H">#REF!</definedName>
    <definedName name="_77.OUTRAS_INST." localSheetId="3">#REF!</definedName>
    <definedName name="_77.OUTRAS_INST.">#REF!</definedName>
    <definedName name="_78.ELEVADORES" localSheetId="3">#REF!</definedName>
    <definedName name="_78.ELEVADORES">#REF!</definedName>
    <definedName name="_8__123Graph_BChart_1A" hidden="1">#REF!</definedName>
    <definedName name="_81.APAR._SANIT" localSheetId="3">#REF!</definedName>
    <definedName name="_81.APAR._SANIT">#REF!</definedName>
    <definedName name="_83_85.PINT_LIM" localSheetId="3">#REF!</definedName>
    <definedName name="_83_85.PINT_LIM">#REF!</definedName>
    <definedName name="_9__123Graph_BCHART_2" localSheetId="10" hidden="1">#REF!</definedName>
    <definedName name="_9__123Graph_BCHART_2" localSheetId="3" hidden="1">#REF!</definedName>
    <definedName name="_9__123Graph_BCHART_2" localSheetId="1" hidden="1">#REF!</definedName>
    <definedName name="_9__123Graph_BCHART_2" hidden="1">#REF!</definedName>
    <definedName name="_ACR10" localSheetId="3">#REF!</definedName>
    <definedName name="_ACR10">#REF!</definedName>
    <definedName name="_ACR15" localSheetId="3">#REF!</definedName>
    <definedName name="_ACR15">#REF!</definedName>
    <definedName name="_acr20" localSheetId="3">#REF!</definedName>
    <definedName name="_acr20">#REF!</definedName>
    <definedName name="_acr5" localSheetId="3">#REF!</definedName>
    <definedName name="_acr5">#REF!</definedName>
    <definedName name="_akhnsdkjsdb" localSheetId="3">#REF!</definedName>
    <definedName name="_akhnsdkjsdb">#REF!</definedName>
    <definedName name="_AMO_UniqueIdentifier" hidden="1">"'54256040-62ff-475a-9348-dbdfce08df30'"</definedName>
    <definedName name="_ARQ1" localSheetId="3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3">#REF!</definedName>
    <definedName name="_Axe3">#REF!</definedName>
    <definedName name="_Axe4" localSheetId="3">#REF!</definedName>
    <definedName name="_Axe4">#REF!</definedName>
    <definedName name="_Builtin13" localSheetId="10" hidden="1">#REF!</definedName>
    <definedName name="_Builtin13" localSheetId="3" hidden="1">#REF!</definedName>
    <definedName name="_Builtin13" localSheetId="1" hidden="1">#REF!</definedName>
    <definedName name="_Builtin13" hidden="1">#REF!</definedName>
    <definedName name="_CAB1" localSheetId="3">#REF!</definedName>
    <definedName name="_CAB1">#REF!</definedName>
    <definedName name="_CAB2" localSheetId="3">#REF!</definedName>
    <definedName name="_CAB2">#REF!</definedName>
    <definedName name="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0" hidden="1">#REF!</definedName>
    <definedName name="_Dist_Bin" localSheetId="12" hidden="1">#REF!</definedName>
    <definedName name="_Dist_Bin" localSheetId="3" hidden="1">#REF!</definedName>
    <definedName name="_Dist_Bin" localSheetId="1" hidden="1">#REF!</definedName>
    <definedName name="_Dist_Bin" hidden="1">#REF!</definedName>
    <definedName name="_Dist_Values" localSheetId="10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8" hidden="1">#REF!</definedName>
    <definedName name="_Fill" localSheetId="10" hidden="1">#REF!</definedName>
    <definedName name="_Fill" localSheetId="12" hidden="1">#REF!</definedName>
    <definedName name="_Fill" localSheetId="1" hidden="1">#REF!</definedName>
    <definedName name="_Fill" localSheetId="22" hidden="1">#REF!</definedName>
    <definedName name="_Fill" localSheetId="20" hidden="1">#REF!</definedName>
    <definedName name="_Fill" hidden="1">#REF!</definedName>
    <definedName name="_fill1" localSheetId="1" hidden="1">#REF!</definedName>
    <definedName name="_fill1" hidden="1">#REF!</definedName>
    <definedName name="_FiltrarBancoDados2" localSheetId="12" hidden="1">#REF!</definedName>
    <definedName name="_FiltrarBancoDados2" hidden="1">#REF!</definedName>
    <definedName name="_xlnm._FilterDatabase" localSheetId="18" hidden="1">'Arm. Cortina'!$A$7:$P$16</definedName>
    <definedName name="_xlnm._FilterDatabase" localSheetId="10" hidden="1">'Controle Tecnologico'!$A$5:$G$12</definedName>
    <definedName name="_xlnm._FilterDatabase" localSheetId="12" hidden="1">ESQUADRIAS!$A$5:$H$77</definedName>
    <definedName name="_xlnm._FilterDatabase" localSheetId="3" hidden="1">Ger_Executivo!$G$7:$P$334</definedName>
    <definedName name="_xlnm._FilterDatabase" localSheetId="2" hidden="1">'Ger_Tec e Adm'!$G$7:$P$106</definedName>
    <definedName name="_xlnm._FilterDatabase" localSheetId="1" hidden="1">#REF!</definedName>
    <definedName name="_xlnm._FilterDatabase" localSheetId="27" hidden="1">'Resumo Esquadrias - T1'!$A$5:$J$147</definedName>
    <definedName name="_xlnm._FilterDatabase" localSheetId="20" hidden="1">'Tabela de Aço'!$A$19:$A$29</definedName>
    <definedName name="_xlnm._FilterDatabase" hidden="1">#REF!</definedName>
    <definedName name="_htm2" localSheetId="12">#REF!</definedName>
    <definedName name="_htm2" localSheetId="3">#REF!</definedName>
    <definedName name="_htm2">#REF!</definedName>
    <definedName name="_htn2" localSheetId="12">#REF!</definedName>
    <definedName name="_htn2" localSheetId="3">#REF!</definedName>
    <definedName name="_htn2">#REF!</definedName>
    <definedName name="_IA0542" localSheetId="10" hidden="1">{#N/A,#N/A,FALSE,"Plan1";#N/A,#N/A,FALSE,"Plan2"}</definedName>
    <definedName name="_IA0542" localSheetId="12" hidden="1">{#N/A,#N/A,FALSE,"Plan1";#N/A,#N/A,FALSE,"Plan2"}</definedName>
    <definedName name="_IA0542" localSheetId="3" hidden="1">{#N/A,#N/A,FALSE,"Plan1";#N/A,#N/A,FALSE,"Plan2"}</definedName>
    <definedName name="_IA0542" localSheetId="2" hidden="1">{#N/A,#N/A,FALSE,"Plan1";#N/A,#N/A,FALSE,"Plan2"}</definedName>
    <definedName name="_IA0542" localSheetId="14" hidden="1">{#N/A,#N/A,FALSE,"Plan1";#N/A,#N/A,FALSE,"Plan2"}</definedName>
    <definedName name="_IA0542" localSheetId="1" hidden="1">{#N/A,#N/A,FALSE,"Plan1";#N/A,#N/A,FALSE,"Plan2"}</definedName>
    <definedName name="_IA0542" hidden="1">{#N/A,#N/A,FALSE,"Plan1";#N/A,#N/A,FALSE,"Plan2"}</definedName>
    <definedName name="_iss2" localSheetId="3">#REF!</definedName>
    <definedName name="_iss2">#REF!</definedName>
    <definedName name="_IV65617" localSheetId="3">#REF!</definedName>
    <definedName name="_IV65617">#REF!</definedName>
    <definedName name="_IV65999" localSheetId="3">#REF!</definedName>
    <definedName name="_IV65999">#REF!</definedName>
    <definedName name="_IV66000" localSheetId="3">#REF!</definedName>
    <definedName name="_IV66000">#REF!</definedName>
    <definedName name="_IV67021" localSheetId="3">#REF!</definedName>
    <definedName name="_IV67021">#REF!</definedName>
    <definedName name="_IV67022" localSheetId="3">#REF!</definedName>
    <definedName name="_IV67022">#REF!</definedName>
    <definedName name="_Key1" localSheetId="10" hidden="1">#REF!</definedName>
    <definedName name="_Key1" localSheetId="3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EY3" hidden="1">#REF!</definedName>
    <definedName name="_key4" hidden="1">#REF!</definedName>
    <definedName name="_l" localSheetId="3">#REF!</definedName>
    <definedName name="_l">#REF!</definedName>
    <definedName name="_la29" localSheetId="10" hidden="1">#REF!</definedName>
    <definedName name="_la29" localSheetId="3" hidden="1">#REF!</definedName>
    <definedName name="_la29" localSheetId="1" hidden="1">#REF!</definedName>
    <definedName name="_la29" hidden="1">#REF!</definedName>
    <definedName name="_la3" localSheetId="10" hidden="1">#REF!</definedName>
    <definedName name="_la3" localSheetId="3" hidden="1">#REF!</definedName>
    <definedName name="_la3" localSheetId="1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10" hidden="1">#REF!</definedName>
    <definedName name="_MatMult_A" localSheetId="3" hidden="1">#REF!</definedName>
    <definedName name="_MatMult_A" localSheetId="1" hidden="1">#REF!</definedName>
    <definedName name="_MatMult_A" hidden="1">#REF!</definedName>
    <definedName name="_MatMult_AxB" hidden="1">#REF!</definedName>
    <definedName name="_MatMult_B" hidden="1">#REF!</definedName>
    <definedName name="_new11" localSheetId="1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1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10" hidden="1">0</definedName>
    <definedName name="_Order2" localSheetId="12" hidden="1">0</definedName>
    <definedName name="_Order2" localSheetId="3" hidden="1">255</definedName>
    <definedName name="_Order2" localSheetId="1" hidden="1">255</definedName>
    <definedName name="_Order2" hidden="1">255</definedName>
    <definedName name="_Parse_Out" localSheetId="10" hidden="1">#REF!</definedName>
    <definedName name="_Parse_Out" localSheetId="12" hidden="1">#REF!</definedName>
    <definedName name="_Parse_Out" localSheetId="1" hidden="1">#REF!</definedName>
    <definedName name="_Parse_Out" hidden="1">#REF!</definedName>
    <definedName name="_PAV01" localSheetId="3">#REF!</definedName>
    <definedName name="_PAV01">#REF!</definedName>
    <definedName name="_PAV02" localSheetId="3">#REF!</definedName>
    <definedName name="_PAV02">#REF!</definedName>
    <definedName name="_PAV03" localSheetId="3">#REF!</definedName>
    <definedName name="_PAV03">#REF!</definedName>
    <definedName name="_PAV04" localSheetId="3">#REF!</definedName>
    <definedName name="_PAV04">#REF!</definedName>
    <definedName name="_PAV05" localSheetId="3">#REF!</definedName>
    <definedName name="_PAV05">#REF!</definedName>
    <definedName name="_PAV06" localSheetId="3">#REF!</definedName>
    <definedName name="_PAV06">#REF!</definedName>
    <definedName name="_PAV07" localSheetId="3">#REF!</definedName>
    <definedName name="_PAV07">#REF!</definedName>
    <definedName name="_PAV08" localSheetId="3">#REF!</definedName>
    <definedName name="_PAV08">#REF!</definedName>
    <definedName name="_PAV09" localSheetId="3">#REF!</definedName>
    <definedName name="_PAV09">#REF!</definedName>
    <definedName name="_PAV10" localSheetId="3">#REF!</definedName>
    <definedName name="_PAV10">#REF!</definedName>
    <definedName name="_PAV11" localSheetId="3">#REF!</definedName>
    <definedName name="_PAV11">#REF!</definedName>
    <definedName name="_PK2" localSheetId="10" hidden="1">{"'장비'!$A$3:$M$12"}</definedName>
    <definedName name="_PK2" localSheetId="12" hidden="1">{"'장비'!$A$3:$M$12"}</definedName>
    <definedName name="_PK2" localSheetId="3" hidden="1">{"'장비'!$A$3:$M$12"}</definedName>
    <definedName name="_PK2" localSheetId="2" hidden="1">{"'장비'!$A$3:$M$12"}</definedName>
    <definedName name="_PK2" localSheetId="14" hidden="1">{"'장비'!$A$3:$M$12"}</definedName>
    <definedName name="_PK2" localSheetId="1" hidden="1">{"'장비'!$A$3:$M$12"}</definedName>
    <definedName name="_PK2" hidden="1">{"'장비'!$A$3:$M$12"}</definedName>
    <definedName name="_PKG3" localSheetId="10" hidden="1">{"'장비'!$A$3:$M$12"}</definedName>
    <definedName name="_PKG3" localSheetId="12" hidden="1">{"'장비'!$A$3:$M$12"}</definedName>
    <definedName name="_PKG3" localSheetId="3" hidden="1">{"'장비'!$A$3:$M$12"}</definedName>
    <definedName name="_PKG3" localSheetId="2" hidden="1">{"'장비'!$A$3:$M$12"}</definedName>
    <definedName name="_PKG3" localSheetId="14" hidden="1">{"'장비'!$A$3:$M$12"}</definedName>
    <definedName name="_PKG3" localSheetId="1" hidden="1">{"'장비'!$A$3:$M$12"}</definedName>
    <definedName name="_PKG3" hidden="1">{"'장비'!$A$3:$M$12"}</definedName>
    <definedName name="_qqq222" localSheetId="10" hidden="1">{"'장비'!$A$3:$M$12"}</definedName>
    <definedName name="_qqq222" localSheetId="12" hidden="1">{"'장비'!$A$3:$M$12"}</definedName>
    <definedName name="_qqq222" localSheetId="3" hidden="1">{"'장비'!$A$3:$M$12"}</definedName>
    <definedName name="_qqq222" localSheetId="2" hidden="1">{"'장비'!$A$3:$M$12"}</definedName>
    <definedName name="_qqq222" localSheetId="14" hidden="1">{"'장비'!$A$3:$M$12"}</definedName>
    <definedName name="_qqq222" localSheetId="1" hidden="1">{"'장비'!$A$3:$M$12"}</definedName>
    <definedName name="_qqq222" hidden="1">{"'장비'!$A$3:$M$12"}</definedName>
    <definedName name="_QT100" localSheetId="3">#REF!</definedName>
    <definedName name="_QT100">#REF!</definedName>
    <definedName name="_QT2" localSheetId="3">#REF!</definedName>
    <definedName name="_QT2">#REF!</definedName>
    <definedName name="_QT3" localSheetId="3">#REF!</definedName>
    <definedName name="_QT3">#REF!</definedName>
    <definedName name="_QT4" localSheetId="3">#REF!</definedName>
    <definedName name="_QT4">#REF!</definedName>
    <definedName name="_QT50" localSheetId="3">#REF!</definedName>
    <definedName name="_QT50">#REF!</definedName>
    <definedName name="_QT75" localSheetId="3">#REF!</definedName>
    <definedName name="_QT75">#REF!</definedName>
    <definedName name="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10" hidden="1">#REF!</definedName>
    <definedName name="_Regression_Out" localSheetId="12" hidden="1">#REF!</definedName>
    <definedName name="_Regression_Out" localSheetId="3" hidden="1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fe5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0" hidden="1">#REF!</definedName>
    <definedName name="_Sort" localSheetId="12" hidden="1">#REF!</definedName>
    <definedName name="_Sort" localSheetId="3" hidden="1">#REF!</definedName>
    <definedName name="_Sort" localSheetId="1" hidden="1">#REF!</definedName>
    <definedName name="_Sort" hidden="1">#REF!</definedName>
    <definedName name="_T" localSheetId="12">#REF!</definedName>
    <definedName name="_T" localSheetId="3">#REF!</definedName>
    <definedName name="_T">#REF!</definedName>
    <definedName name="_Table1_In1" localSheetId="1" hidden="1">#REF!</definedName>
    <definedName name="_Table1_In1" hidden="1">#REF!</definedName>
    <definedName name="_Table1_Out" hidden="1">#REF!</definedName>
    <definedName name="_wer3" localSheetId="10" hidden="1">{#N/A,#N/A,FALSE,"Plan1";#N/A,#N/A,FALSE,"Plan2"}</definedName>
    <definedName name="_wer3" localSheetId="12" hidden="1">{#N/A,#N/A,FALSE,"Plan1";#N/A,#N/A,FALSE,"Plan2"}</definedName>
    <definedName name="_wer3" localSheetId="3" hidden="1">{#N/A,#N/A,FALSE,"Plan1";#N/A,#N/A,FALSE,"Plan2"}</definedName>
    <definedName name="_wer3" localSheetId="2" hidden="1">{#N/A,#N/A,FALSE,"Plan1";#N/A,#N/A,FALSE,"Plan2"}</definedName>
    <definedName name="_wer3" localSheetId="14" hidden="1">{#N/A,#N/A,FALSE,"Plan1";#N/A,#N/A,FALSE,"Plan2"}</definedName>
    <definedName name="_wer3" localSheetId="1" hidden="1">{#N/A,#N/A,FALSE,"Plan1";#N/A,#N/A,FALSE,"Plan2"}</definedName>
    <definedName name="_wer3" hidden="1">{#N/A,#N/A,FALSE,"Plan1";#N/A,#N/A,FALSE,"Plan2"}</definedName>
    <definedName name="_wrn.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0" hidden="1">#REF!</definedName>
    <definedName name="_x10" localSheetId="12" hidden="1">#REF!</definedName>
    <definedName name="_x10" localSheetId="3" hidden="1">#REF!</definedName>
    <definedName name="_x10" localSheetId="1" hidden="1">#REF!</definedName>
    <definedName name="_x10" hidden="1">#REF!</definedName>
    <definedName name="_x11" localSheetId="10" hidden="1">#REF!</definedName>
    <definedName name="_x11" localSheetId="3" hidden="1">#REF!</definedName>
    <definedName name="_x11" localSheetId="1" hidden="1">#REF!</definedName>
    <definedName name="_x11" hidden="1">#REF!</definedName>
    <definedName name="_x12" localSheetId="10" hidden="1">#REF!</definedName>
    <definedName name="_x12" localSheetId="3" hidden="1">#REF!</definedName>
    <definedName name="_x12" localSheetId="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10" hidden="1">#REF!</definedName>
    <definedName name="_xlcn.WorksheetConnection_2018_03ResumoRGOObrasRJ.xlsbTabela1" localSheetId="3" hidden="1">#REF!</definedName>
    <definedName name="_xlcn.WorksheetConnection_2018_03ResumoRGOObrasRJ.xlsbTabela1" localSheetId="1" hidden="1">#REF!</definedName>
    <definedName name="_xlcn.WorksheetConnection_2018_03ResumoRGOObrasRJ.xlsbTabela1" hidden="1">#REF!</definedName>
    <definedName name="_xlcn.WorksheetConnection_ProjetocontrolefisicoefinanceiroRJ.xlsxTabela31" localSheetId="10" hidden="1">#REF!</definedName>
    <definedName name="_xlcn.WorksheetConnection_ProjetocontrolefisicoefinanceiroRJ.xlsxTabela31" localSheetId="3" hidden="1">#REF!</definedName>
    <definedName name="_xlcn.WorksheetConnection_ProjetocontrolefisicoefinanceiroRJ.xlsxTabela31" localSheetId="1" hidden="1">#REF!</definedName>
    <definedName name="_xlcn.WorksheetConnection_ProjetocontrolefisicoefinanceiroRJ.xlsxTabela31" hidden="1">#REF!</definedName>
    <definedName name="´cAE°eE¹" localSheetId="10" hidden="1">#REF!</definedName>
    <definedName name="´cAE°eE¹" localSheetId="3" hidden="1">#REF!</definedName>
    <definedName name="´cAE°eE¹" localSheetId="1" hidden="1">#REF!</definedName>
    <definedName name="´cAE°eE¹" hidden="1">#REF!</definedName>
    <definedName name="￠￥cAE¡ÆeEⓒo" hidden="1">#REF!</definedName>
    <definedName name="a" localSheetId="10" hidden="1">#REF!</definedName>
    <definedName name="a" localSheetId="3">#REF!</definedName>
    <definedName name="a" localSheetId="1" hidden="1">#REF!</definedName>
    <definedName name="a">#REF!</definedName>
    <definedName name="a\sgt" localSheetId="10" hidden="1">{#N/A,#N/A,FALSE,"Plan1";#N/A,#N/A,FALSE,"Plan2"}</definedName>
    <definedName name="a\sgt" localSheetId="12" hidden="1">{#N/A,#N/A,FALSE,"Plan1";#N/A,#N/A,FALSE,"Plan2"}</definedName>
    <definedName name="a\sgt" localSheetId="3" hidden="1">{#N/A,#N/A,FALSE,"Plan1";#N/A,#N/A,FALSE,"Plan2"}</definedName>
    <definedName name="a\sgt" localSheetId="2" hidden="1">{#N/A,#N/A,FALSE,"Plan1";#N/A,#N/A,FALSE,"Plan2"}</definedName>
    <definedName name="a\sgt" localSheetId="14" hidden="1">{#N/A,#N/A,FALSE,"Plan1";#N/A,#N/A,FALSE,"Plan2"}</definedName>
    <definedName name="a\sgt" localSheetId="1" hidden="1">{#N/A,#N/A,FALSE,"Plan1";#N/A,#N/A,FALSE,"Plan2"}</definedName>
    <definedName name="a\sgt" hidden="1">{#N/A,#N/A,FALSE,"Plan1";#N/A,#N/A,FALSE,"Plan2"}</definedName>
    <definedName name="aa" localSheetId="7">#REF!</definedName>
    <definedName name="aa" localSheetId="10">#REF!</definedName>
    <definedName name="aa" localSheetId="6">#REF!</definedName>
    <definedName name="aa" localSheetId="12">#REF!</definedName>
    <definedName name="aa" localSheetId="3">#REF!</definedName>
    <definedName name="aa" localSheetId="4">#REF!</definedName>
    <definedName name="aa" localSheetId="1">#REF!</definedName>
    <definedName name="aa">#REF!</definedName>
    <definedName name="aaa" localSheetId="3">#REF!</definedName>
    <definedName name="aaa">#REF!</definedName>
    <definedName name="aaaa" localSheetId="7">#REF!</definedName>
    <definedName name="aaaa" localSheetId="15">#REF!</definedName>
    <definedName name="AAAA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>#REF!</definedName>
    <definedName name="aaaa" localSheetId="6">#REF!</definedName>
    <definedName name="aaaa" localSheetId="12">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4">#REF!</definedName>
    <definedName name="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3">#REF!</definedName>
    <definedName name="aaaa" localSheetId="0">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3">#REF!</definedName>
    <definedName name="aaaadc">#REF!</definedName>
    <definedName name="aaacccc" localSheetId="10" hidden="1">{#N/A,#N/A,FALSE,"Plan1";#N/A,#N/A,FALSE,"Plan2"}</definedName>
    <definedName name="aaacccc" localSheetId="12" hidden="1">{#N/A,#N/A,FALSE,"Plan1";#N/A,#N/A,FALSE,"Plan2"}</definedName>
    <definedName name="aaacccc" localSheetId="3" hidden="1">{#N/A,#N/A,FALSE,"Plan1";#N/A,#N/A,FALSE,"Plan2"}</definedName>
    <definedName name="aaacccc" localSheetId="2" hidden="1">{#N/A,#N/A,FALSE,"Plan1";#N/A,#N/A,FALSE,"Plan2"}</definedName>
    <definedName name="aaacccc" localSheetId="14" hidden="1">{#N/A,#N/A,FALSE,"Plan1";#N/A,#N/A,FALSE,"Plan2"}</definedName>
    <definedName name="aaacccc" localSheetId="1" hidden="1">{#N/A,#N/A,FALSE,"Plan1";#N/A,#N/A,FALSE,"Plan2"}</definedName>
    <definedName name="aaacccc" hidden="1">{#N/A,#N/A,FALSE,"Plan1";#N/A,#N/A,FALSE,"Plan2"}</definedName>
    <definedName name="aaas" localSheetId="3">#REF!</definedName>
    <definedName name="aaas">#REF!</definedName>
    <definedName name="AB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3">#REF!</definedName>
    <definedName name="AB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22">#REF!</definedName>
    <definedName name="AB" localSheetId="21">#REF!</definedName>
    <definedName name="AB">#REF!</definedName>
    <definedName name="Abat_ISS" localSheetId="12">#REF!</definedName>
    <definedName name="Abat_ISS" localSheetId="3">#REF!</definedName>
    <definedName name="Abat_ISS">#REF!</definedName>
    <definedName name="ab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10" hidden="1">#REF!</definedName>
    <definedName name="ABCD" localSheetId="12" hidden="1">#REF!</definedName>
    <definedName name="ABCD" localSheetId="1" hidden="1">#REF!</definedName>
    <definedName name="ABCD" hidden="1">#REF!</definedName>
    <definedName name="abebqt" localSheetId="12">#REF!</definedName>
    <definedName name="abebqt" localSheetId="3">#REF!</definedName>
    <definedName name="abebqt">#REF!</definedName>
    <definedName name="abr17RJ" localSheetId="3">#REF!</definedName>
    <definedName name="abr17RJ">#REF!</definedName>
    <definedName name="ABRIL" localSheetId="3">#REF!</definedName>
    <definedName name="ABRIL">#REF!</definedName>
    <definedName name="ABRIL2001" localSheetId="3">#REF!</definedName>
    <definedName name="ABRIL2001">#REF!</definedName>
    <definedName name="ac" localSheetId="1" hidden="1">#REF!</definedName>
    <definedName name="ac" hidden="1">#REF!</definedName>
    <definedName name="Acabam." localSheetId="3">#REF!</definedName>
    <definedName name="Acabam.">#REF!</definedName>
    <definedName name="ACADUC" localSheetId="3">#REF!</definedName>
    <definedName name="ACADUC">#REF!</definedName>
    <definedName name="ACBEB" localSheetId="3">#REF!</definedName>
    <definedName name="ACBEB">#REF!</definedName>
    <definedName name="ACBOMB" localSheetId="3">#REF!</definedName>
    <definedName name="ACBOMB">#REF!</definedName>
    <definedName name="AccessDatabase" hidden="1">"C:\posec\DATABASE\vlv_list\vlvlist1.mdb"</definedName>
    <definedName name="ACCHAF" localSheetId="3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10" hidden="1">#REF!</definedName>
    <definedName name="acdb" localSheetId="12" hidden="1">#REF!</definedName>
    <definedName name="acdb" localSheetId="3" hidden="1">#REF!</definedName>
    <definedName name="acdb" localSheetId="1" hidden="1">#REF!</definedName>
    <definedName name="acdb" hidden="1">#REF!</definedName>
    <definedName name="ACDER" localSheetId="12">#REF!</definedName>
    <definedName name="ACDER" localSheetId="3">#REF!</definedName>
    <definedName name="ACDER">#REF!</definedName>
    <definedName name="ACDIV" localSheetId="3">#REF!</definedName>
    <definedName name="ACDIV">#REF!</definedName>
    <definedName name="ACDS" localSheetId="1" hidden="1">#REF!</definedName>
    <definedName name="ACDS" hidden="1">#REF!</definedName>
    <definedName name="ACEQP" localSheetId="3">#REF!</definedName>
    <definedName name="ACEQP">#REF!</definedName>
    <definedName name="ACHAFQT" localSheetId="3">#REF!</definedName>
    <definedName name="ACHAFQT">#REF!</definedName>
    <definedName name="achar18" localSheetId="1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 localSheetId="3">#REF!</definedName>
    <definedName name="ACMUR">#REF!</definedName>
    <definedName name="açoeeer" localSheetId="10" hidden="1">{#N/A,#N/A,FALSE,"Plan1";#N/A,#N/A,FALSE,"Plan2"}</definedName>
    <definedName name="açoeeer" localSheetId="12" hidden="1">{#N/A,#N/A,FALSE,"Plan1";#N/A,#N/A,FALSE,"Plan2"}</definedName>
    <definedName name="açoeeer" localSheetId="3" hidden="1">{#N/A,#N/A,FALSE,"Plan1";#N/A,#N/A,FALSE,"Plan2"}</definedName>
    <definedName name="açoeeer" localSheetId="2" hidden="1">{#N/A,#N/A,FALSE,"Plan1";#N/A,#N/A,FALSE,"Plan2"}</definedName>
    <definedName name="açoeeer" localSheetId="14" hidden="1">{#N/A,#N/A,FALSE,"Plan1";#N/A,#N/A,FALSE,"Plan2"}</definedName>
    <definedName name="açoeeer" localSheetId="1" hidden="1">{#N/A,#N/A,FALSE,"Plan1";#N/A,#N/A,FALSE,"Plan2"}</definedName>
    <definedName name="açoeeer" hidden="1">{#N/A,#N/A,FALSE,"Plan1";#N/A,#N/A,FALSE,"Plan2"}</definedName>
    <definedName name="ACOMP" localSheetId="3">#REF!</definedName>
    <definedName name="ACOMP">#REF!</definedName>
    <definedName name="ACONT2" localSheetId="3">#REF!</definedName>
    <definedName name="ACONT2">#REF!</definedName>
    <definedName name="ACPIPA" localSheetId="3">#REF!</definedName>
    <definedName name="ACPIPA">#REF!</definedName>
    <definedName name="ACTRANSP" localSheetId="3">#REF!</definedName>
    <definedName name="ACTRANSP">#REF!</definedName>
    <definedName name="ACwvu.Características." localSheetId="10" hidden="1">#REF!</definedName>
    <definedName name="ACwvu.Características." localSheetId="1" hidden="1">#REF!</definedName>
    <definedName name="ACwvu.Características." hidden="1">#REF!</definedName>
    <definedName name="ACwvu.Ciclos." localSheetId="1" hidden="1">#REF!</definedName>
    <definedName name="ACwvu.Ciclos." hidden="1">#REF!</definedName>
    <definedName name="ACwvu.Custos." localSheetId="1" hidden="1">#REF!</definedName>
    <definedName name="ACwvu.Custos." hidden="1">#REF!</definedName>
    <definedName name="ACwvu.PLANILHA2." localSheetId="10" hidden="1">#REF!</definedName>
    <definedName name="ACwvu.PLANILHA2." localSheetId="3" hidden="1">#REF!</definedName>
    <definedName name="ACwvu.PLANILHA2." localSheetId="1" hidden="1">#REF!</definedName>
    <definedName name="ACwvu.PLANILHA2." hidden="1">#REF!</definedName>
    <definedName name="ACwvu.Recursos." hidden="1">#REF!</definedName>
    <definedName name="ad" localSheetId="10" hidden="1">{#N/A,#N/A,FALSE,"Plan1";#N/A,#N/A,FALSE,"Plan2"}</definedName>
    <definedName name="ad" localSheetId="12" hidden="1">{#N/A,#N/A,FALSE,"Plan1";#N/A,#N/A,FALSE,"Plan2"}</definedName>
    <definedName name="ad" localSheetId="3" hidden="1">{#N/A,#N/A,FALSE,"Plan1";#N/A,#N/A,FALSE,"Plan2"}</definedName>
    <definedName name="ad" localSheetId="2" hidden="1">{#N/A,#N/A,FALSE,"Plan1";#N/A,#N/A,FALSE,"Plan2"}</definedName>
    <definedName name="ad" localSheetId="14" hidden="1">{#N/A,#N/A,FALSE,"Plan1";#N/A,#N/A,FALSE,"Plan2"}</definedName>
    <definedName name="ad" localSheetId="1" hidden="1">{#N/A,#N/A,FALSE,"Plan1";#N/A,#N/A,FALSE,"Plan2"}</definedName>
    <definedName name="ad" hidden="1">{#N/A,#N/A,FALSE,"Plan1";#N/A,#N/A,FALSE,"Plan2"}</definedName>
    <definedName name="adads" localSheetId="10" hidden="1">{#N/A,#N/A,FALSE,"Plan1";#N/A,#N/A,FALSE,"Plan2"}</definedName>
    <definedName name="adads" localSheetId="12" hidden="1">{#N/A,#N/A,FALSE,"Plan1";#N/A,#N/A,FALSE,"Plan2"}</definedName>
    <definedName name="adads" localSheetId="3" hidden="1">{#N/A,#N/A,FALSE,"Plan1";#N/A,#N/A,FALSE,"Plan2"}</definedName>
    <definedName name="adads" localSheetId="2" hidden="1">{#N/A,#N/A,FALSE,"Plan1";#N/A,#N/A,FALSE,"Plan2"}</definedName>
    <definedName name="adads" localSheetId="14" hidden="1">{#N/A,#N/A,FALSE,"Plan1";#N/A,#N/A,FALSE,"Plan2"}</definedName>
    <definedName name="adads" localSheetId="1" hidden="1">{#N/A,#N/A,FALSE,"Plan1";#N/A,#N/A,FALSE,"Plan2"}</definedName>
    <definedName name="adads" hidden="1">{#N/A,#N/A,FALSE,"Plan1";#N/A,#N/A,FALSE,"Plan2"}</definedName>
    <definedName name="adads2" localSheetId="10" hidden="1">{#N/A,#N/A,FALSE,"Plan1";#N/A,#N/A,FALSE,"Plan2"}</definedName>
    <definedName name="adads2" localSheetId="12" hidden="1">{#N/A,#N/A,FALSE,"Plan1";#N/A,#N/A,FALSE,"Plan2"}</definedName>
    <definedName name="adads2" localSheetId="3" hidden="1">{#N/A,#N/A,FALSE,"Plan1";#N/A,#N/A,FALSE,"Plan2"}</definedName>
    <definedName name="adads2" localSheetId="2" hidden="1">{#N/A,#N/A,FALSE,"Plan1";#N/A,#N/A,FALSE,"Plan2"}</definedName>
    <definedName name="adads2" localSheetId="14" hidden="1">{#N/A,#N/A,FALSE,"Plan1";#N/A,#N/A,FALSE,"Plan2"}</definedName>
    <definedName name="adads2" localSheetId="1" hidden="1">{#N/A,#N/A,FALSE,"Plan1";#N/A,#N/A,FALSE,"Plan2"}</definedName>
    <definedName name="adads2" hidden="1">{#N/A,#N/A,FALSE,"Plan1";#N/A,#N/A,FALSE,"Plan2"}</definedName>
    <definedName name="adced" localSheetId="10" hidden="1">{#N/A,#N/A,FALSE,"Plan1";#N/A,#N/A,FALSE,"Plan2"}</definedName>
    <definedName name="adced" localSheetId="12" hidden="1">{#N/A,#N/A,FALSE,"Plan1";#N/A,#N/A,FALSE,"Plan2"}</definedName>
    <definedName name="adced" localSheetId="3" hidden="1">{#N/A,#N/A,FALSE,"Plan1";#N/A,#N/A,FALSE,"Plan2"}</definedName>
    <definedName name="adced" localSheetId="2" hidden="1">{#N/A,#N/A,FALSE,"Plan1";#N/A,#N/A,FALSE,"Plan2"}</definedName>
    <definedName name="adced" localSheetId="14" hidden="1">{#N/A,#N/A,FALSE,"Plan1";#N/A,#N/A,FALSE,"Plan2"}</definedName>
    <definedName name="adced" localSheetId="1" hidden="1">{#N/A,#N/A,FALSE,"Plan1";#N/A,#N/A,FALSE,"Plan2"}</definedName>
    <definedName name="adced" hidden="1">{#N/A,#N/A,FALSE,"Plan1";#N/A,#N/A,FALSE,"Plan2"}</definedName>
    <definedName name="adced2" localSheetId="10" hidden="1">{#N/A,#N/A,FALSE,"Plan1";#N/A,#N/A,FALSE,"Plan2"}</definedName>
    <definedName name="adced2" localSheetId="12" hidden="1">{#N/A,#N/A,FALSE,"Plan1";#N/A,#N/A,FALSE,"Plan2"}</definedName>
    <definedName name="adced2" localSheetId="3" hidden="1">{#N/A,#N/A,FALSE,"Plan1";#N/A,#N/A,FALSE,"Plan2"}</definedName>
    <definedName name="adced2" localSheetId="2" hidden="1">{#N/A,#N/A,FALSE,"Plan1";#N/A,#N/A,FALSE,"Plan2"}</definedName>
    <definedName name="adced2" localSheetId="14" hidden="1">{#N/A,#N/A,FALSE,"Plan1";#N/A,#N/A,FALSE,"Plan2"}</definedName>
    <definedName name="adced2" localSheetId="1" hidden="1">{#N/A,#N/A,FALSE,"Plan1";#N/A,#N/A,FALSE,"Plan2"}</definedName>
    <definedName name="adced2" hidden="1">{#N/A,#N/A,FALSE,"Plan1";#N/A,#N/A,FALSE,"Plan2"}</definedName>
    <definedName name="ader" localSheetId="10" hidden="1">{#N/A,#N/A,FALSE,"Plan1";#N/A,#N/A,FALSE,"Plan2"}</definedName>
    <definedName name="ader" localSheetId="12" hidden="1">{#N/A,#N/A,FALSE,"Plan1";#N/A,#N/A,FALSE,"Plan2"}</definedName>
    <definedName name="ader" localSheetId="3" hidden="1">{#N/A,#N/A,FALSE,"Plan1";#N/A,#N/A,FALSE,"Plan2"}</definedName>
    <definedName name="ader" localSheetId="2" hidden="1">{#N/A,#N/A,FALSE,"Plan1";#N/A,#N/A,FALSE,"Plan2"}</definedName>
    <definedName name="ader" localSheetId="14" hidden="1">{#N/A,#N/A,FALSE,"Plan1";#N/A,#N/A,FALSE,"Plan2"}</definedName>
    <definedName name="ader" localSheetId="1" hidden="1">{#N/A,#N/A,FALSE,"Plan1";#N/A,#N/A,FALSE,"Plan2"}</definedName>
    <definedName name="ader" hidden="1">{#N/A,#N/A,FALSE,"Plan1";#N/A,#N/A,FALSE,"Plan2"}</definedName>
    <definedName name="ader2" localSheetId="10" hidden="1">{#N/A,#N/A,FALSE,"Plan1";#N/A,#N/A,FALSE,"Plan2"}</definedName>
    <definedName name="ader2" localSheetId="12" hidden="1">{#N/A,#N/A,FALSE,"Plan1";#N/A,#N/A,FALSE,"Plan2"}</definedName>
    <definedName name="ader2" localSheetId="3" hidden="1">{#N/A,#N/A,FALSE,"Plan1";#N/A,#N/A,FALSE,"Plan2"}</definedName>
    <definedName name="ader2" localSheetId="2" hidden="1">{#N/A,#N/A,FALSE,"Plan1";#N/A,#N/A,FALSE,"Plan2"}</definedName>
    <definedName name="ader2" localSheetId="14" hidden="1">{#N/A,#N/A,FALSE,"Plan1";#N/A,#N/A,FALSE,"Plan2"}</definedName>
    <definedName name="ader2" localSheetId="1" hidden="1">{#N/A,#N/A,FALSE,"Plan1";#N/A,#N/A,FALSE,"Plan2"}</definedName>
    <definedName name="ader2" hidden="1">{#N/A,#N/A,FALSE,"Plan1";#N/A,#N/A,FALSE,"Plan2"}</definedName>
    <definedName name="adesr" localSheetId="10" hidden="1">{#N/A,#N/A,FALSE,"Plan1";#N/A,#N/A,FALSE,"Plan2"}</definedName>
    <definedName name="adesr" localSheetId="12" hidden="1">{#N/A,#N/A,FALSE,"Plan1";#N/A,#N/A,FALSE,"Plan2"}</definedName>
    <definedName name="adesr" localSheetId="3" hidden="1">{#N/A,#N/A,FALSE,"Plan1";#N/A,#N/A,FALSE,"Plan2"}</definedName>
    <definedName name="adesr" localSheetId="2" hidden="1">{#N/A,#N/A,FALSE,"Plan1";#N/A,#N/A,FALSE,"Plan2"}</definedName>
    <definedName name="adesr" localSheetId="14" hidden="1">{#N/A,#N/A,FALSE,"Plan1";#N/A,#N/A,FALSE,"Plan2"}</definedName>
    <definedName name="adesr" localSheetId="1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10" hidden="1">{#N/A,#N/A,FALSE,"Plan1";#N/A,#N/A,FALSE,"Plan2"}</definedName>
    <definedName name="adewr" localSheetId="12" hidden="1">{#N/A,#N/A,FALSE,"Plan1";#N/A,#N/A,FALSE,"Plan2"}</definedName>
    <definedName name="adewr" localSheetId="3" hidden="1">{#N/A,#N/A,FALSE,"Plan1";#N/A,#N/A,FALSE,"Plan2"}</definedName>
    <definedName name="adewr" localSheetId="2" hidden="1">{#N/A,#N/A,FALSE,"Plan1";#N/A,#N/A,FALSE,"Plan2"}</definedName>
    <definedName name="adewr" localSheetId="14" hidden="1">{#N/A,#N/A,FALSE,"Plan1";#N/A,#N/A,FALSE,"Plan2"}</definedName>
    <definedName name="adewr" localSheetId="1" hidden="1">{#N/A,#N/A,FALSE,"Plan1";#N/A,#N/A,FALSE,"Plan2"}</definedName>
    <definedName name="adewr" hidden="1">{#N/A,#N/A,FALSE,"Plan1";#N/A,#N/A,FALSE,"Plan2"}</definedName>
    <definedName name="adf" localSheetId="10" hidden="1">{#N/A,#N/A,FALSE,"Plan1";#N/A,#N/A,FALSE,"Plan2"}</definedName>
    <definedName name="adf" localSheetId="12" hidden="1">{#N/A,#N/A,FALSE,"Plan1";#N/A,#N/A,FALSE,"Plan2"}</definedName>
    <definedName name="adf" localSheetId="3" hidden="1">{#N/A,#N/A,FALSE,"Plan1";#N/A,#N/A,FALSE,"Plan2"}</definedName>
    <definedName name="adf" localSheetId="2" hidden="1">{#N/A,#N/A,FALSE,"Plan1";#N/A,#N/A,FALSE,"Plan2"}</definedName>
    <definedName name="adf" localSheetId="14" hidden="1">{#N/A,#N/A,FALSE,"Plan1";#N/A,#N/A,FALSE,"Plan2"}</definedName>
    <definedName name="adf" localSheetId="1" hidden="1">{#N/A,#N/A,FALSE,"Plan1";#N/A,#N/A,FALSE,"Plan2"}</definedName>
    <definedName name="adf" hidden="1">{#N/A,#N/A,FALSE,"Plan1";#N/A,#N/A,FALSE,"Plan2"}</definedName>
    <definedName name="ADITIVO_BRUTO" localSheetId="3">#REF!</definedName>
    <definedName name="ADITIVO_BRUTO">#REF!</definedName>
    <definedName name="ADITIVO_LIQUIDO" localSheetId="3">#REF!</definedName>
    <definedName name="ADITIVO_LIQUIDO">#REF!</definedName>
    <definedName name="ADM.EXTERNA" localSheetId="3">#REF!</definedName>
    <definedName name="ADM.EXTERNA">#REF!</definedName>
    <definedName name="adsfr" localSheetId="10" hidden="1">{#N/A,#N/A,FALSE,"Plan1";#N/A,#N/A,FALSE,"Plan2"}</definedName>
    <definedName name="adsfr" localSheetId="12" hidden="1">{#N/A,#N/A,FALSE,"Plan1";#N/A,#N/A,FALSE,"Plan2"}</definedName>
    <definedName name="adsfr" localSheetId="3" hidden="1">{#N/A,#N/A,FALSE,"Plan1";#N/A,#N/A,FALSE,"Plan2"}</definedName>
    <definedName name="adsfr" localSheetId="2" hidden="1">{#N/A,#N/A,FALSE,"Plan1";#N/A,#N/A,FALSE,"Plan2"}</definedName>
    <definedName name="adsfr" localSheetId="14" hidden="1">{#N/A,#N/A,FALSE,"Plan1";#N/A,#N/A,FALSE,"Plan2"}</definedName>
    <definedName name="adsfr" localSheetId="1" hidden="1">{#N/A,#N/A,FALSE,"Plan1";#N/A,#N/A,FALSE,"Plan2"}</definedName>
    <definedName name="adsfr" hidden="1">{#N/A,#N/A,FALSE,"Plan1";#N/A,#N/A,FALSE,"Plan2"}</definedName>
    <definedName name="adssrgtg" localSheetId="10" hidden="1">{#N/A,#N/A,FALSE,"Plan1";#N/A,#N/A,FALSE,"Plan2"}</definedName>
    <definedName name="adssrgtg" localSheetId="12" hidden="1">{#N/A,#N/A,FALSE,"Plan1";#N/A,#N/A,FALSE,"Plan2"}</definedName>
    <definedName name="adssrgtg" localSheetId="3" hidden="1">{#N/A,#N/A,FALSE,"Plan1";#N/A,#N/A,FALSE,"Plan2"}</definedName>
    <definedName name="adssrgtg" localSheetId="2" hidden="1">{#N/A,#N/A,FALSE,"Plan1";#N/A,#N/A,FALSE,"Plan2"}</definedName>
    <definedName name="adssrgtg" localSheetId="14" hidden="1">{#N/A,#N/A,FALSE,"Plan1";#N/A,#N/A,FALSE,"Plan2"}</definedName>
    <definedName name="adssrgtg" localSheetId="1" hidden="1">{#N/A,#N/A,FALSE,"Plan1";#N/A,#N/A,FALSE,"Plan2"}</definedName>
    <definedName name="adssrgtg" hidden="1">{#N/A,#N/A,FALSE,"Plan1";#N/A,#N/A,FALSE,"Plan2"}</definedName>
    <definedName name="adtsetrr6t" localSheetId="10" hidden="1">{#N/A,#N/A,FALSE,"Plan1";#N/A,#N/A,FALSE,"Plan2"}</definedName>
    <definedName name="adtsetrr6t" localSheetId="12" hidden="1">{#N/A,#N/A,FALSE,"Plan1";#N/A,#N/A,FALSE,"Plan2"}</definedName>
    <definedName name="adtsetrr6t" localSheetId="3" hidden="1">{#N/A,#N/A,FALSE,"Plan1";#N/A,#N/A,FALSE,"Plan2"}</definedName>
    <definedName name="adtsetrr6t" localSheetId="2" hidden="1">{#N/A,#N/A,FALSE,"Plan1";#N/A,#N/A,FALSE,"Plan2"}</definedName>
    <definedName name="adtsetrr6t" localSheetId="14" hidden="1">{#N/A,#N/A,FALSE,"Plan1";#N/A,#N/A,FALSE,"Plan2"}</definedName>
    <definedName name="adtsetrr6t" localSheetId="1" hidden="1">{#N/A,#N/A,FALSE,"Plan1";#N/A,#N/A,FALSE,"Plan2"}</definedName>
    <definedName name="adtsetrr6t" hidden="1">{#N/A,#N/A,FALSE,"Plan1";#N/A,#N/A,FALSE,"Plan2"}</definedName>
    <definedName name="ADUCQT" localSheetId="3">#REF!</definedName>
    <definedName name="ADUCQT">#REF!</definedName>
    <definedName name="adwr" localSheetId="10" hidden="1">{#N/A,#N/A,FALSE,"Plan1";#N/A,#N/A,FALSE,"Plan2"}</definedName>
    <definedName name="adwr" localSheetId="12" hidden="1">{#N/A,#N/A,FALSE,"Plan1";#N/A,#N/A,FALSE,"Plan2"}</definedName>
    <definedName name="adwr" localSheetId="3" hidden="1">{#N/A,#N/A,FALSE,"Plan1";#N/A,#N/A,FALSE,"Plan2"}</definedName>
    <definedName name="adwr" localSheetId="2" hidden="1">{#N/A,#N/A,FALSE,"Plan1";#N/A,#N/A,FALSE,"Plan2"}</definedName>
    <definedName name="adwr" localSheetId="14" hidden="1">{#N/A,#N/A,FALSE,"Plan1";#N/A,#N/A,FALSE,"Plan2"}</definedName>
    <definedName name="adwr" localSheetId="1" hidden="1">{#N/A,#N/A,FALSE,"Plan1";#N/A,#N/A,FALSE,"Plan2"}</definedName>
    <definedName name="adwr" hidden="1">{#N/A,#N/A,FALSE,"Plan1";#N/A,#N/A,FALSE,"Plan2"}</definedName>
    <definedName name="aeiresft" localSheetId="10" hidden="1">{#N/A,#N/A,FALSE,"Plan1";#N/A,#N/A,FALSE,"Plan2"}</definedName>
    <definedName name="aeiresft" localSheetId="12" hidden="1">{#N/A,#N/A,FALSE,"Plan1";#N/A,#N/A,FALSE,"Plan2"}</definedName>
    <definedName name="aeiresft" localSheetId="3" hidden="1">{#N/A,#N/A,FALSE,"Plan1";#N/A,#N/A,FALSE,"Plan2"}</definedName>
    <definedName name="aeiresft" localSheetId="2" hidden="1">{#N/A,#N/A,FALSE,"Plan1";#N/A,#N/A,FALSE,"Plan2"}</definedName>
    <definedName name="aeiresft" localSheetId="14" hidden="1">{#N/A,#N/A,FALSE,"Plan1";#N/A,#N/A,FALSE,"Plan2"}</definedName>
    <definedName name="aeiresft" localSheetId="1" hidden="1">{#N/A,#N/A,FALSE,"Plan1";#N/A,#N/A,FALSE,"Plan2"}</definedName>
    <definedName name="aeiresft" hidden="1">{#N/A,#N/A,FALSE,"Plan1";#N/A,#N/A,FALSE,"Plan2"}</definedName>
    <definedName name="aEL3QE" localSheetId="10" hidden="1">{#N/A,#N/A,FALSE,"Plan1";#N/A,#N/A,FALSE,"Plan2"}</definedName>
    <definedName name="aEL3QE" localSheetId="12" hidden="1">{#N/A,#N/A,FALSE,"Plan1";#N/A,#N/A,FALSE,"Plan2"}</definedName>
    <definedName name="aEL3QE" localSheetId="3" hidden="1">{#N/A,#N/A,FALSE,"Plan1";#N/A,#N/A,FALSE,"Plan2"}</definedName>
    <definedName name="aEL3QE" localSheetId="2" hidden="1">{#N/A,#N/A,FALSE,"Plan1";#N/A,#N/A,FALSE,"Plan2"}</definedName>
    <definedName name="aEL3QE" localSheetId="14" hidden="1">{#N/A,#N/A,FALSE,"Plan1";#N/A,#N/A,FALSE,"Plan2"}</definedName>
    <definedName name="aEL3QE" localSheetId="1" hidden="1">{#N/A,#N/A,FALSE,"Plan1";#N/A,#N/A,FALSE,"Plan2"}</definedName>
    <definedName name="aEL3QE" hidden="1">{#N/A,#N/A,FALSE,"Plan1";#N/A,#N/A,FALSE,"Plan2"}</definedName>
    <definedName name="afeasfre" localSheetId="10" hidden="1">{#N/A,#N/A,FALSE,"Plan1";#N/A,#N/A,FALSE,"Plan2"}</definedName>
    <definedName name="afeasfre" localSheetId="12" hidden="1">{#N/A,#N/A,FALSE,"Plan1";#N/A,#N/A,FALSE,"Plan2"}</definedName>
    <definedName name="afeasfre" localSheetId="3" hidden="1">{#N/A,#N/A,FALSE,"Plan1";#N/A,#N/A,FALSE,"Plan2"}</definedName>
    <definedName name="afeasfre" localSheetId="2" hidden="1">{#N/A,#N/A,FALSE,"Plan1";#N/A,#N/A,FALSE,"Plan2"}</definedName>
    <definedName name="afeasfre" localSheetId="14" hidden="1">{#N/A,#N/A,FALSE,"Plan1";#N/A,#N/A,FALSE,"Plan2"}</definedName>
    <definedName name="afeasfre" localSheetId="1" hidden="1">{#N/A,#N/A,FALSE,"Plan1";#N/A,#N/A,FALSE,"Plan2"}</definedName>
    <definedName name="afeasfre" hidden="1">{#N/A,#N/A,FALSE,"Plan1";#N/A,#N/A,FALSE,"Plan2"}</definedName>
    <definedName name="agdsf" localSheetId="10" hidden="1">#REF!</definedName>
    <definedName name="agdsf" localSheetId="12" hidden="1">#REF!</definedName>
    <definedName name="agdsf" localSheetId="3" hidden="1">#REF!</definedName>
    <definedName name="agdsf" localSheetId="1" hidden="1">#REF!</definedName>
    <definedName name="agdsf" hidden="1">#REF!</definedName>
    <definedName name="ago17RJ" localSheetId="12">#REF!</definedName>
    <definedName name="ago17RJ" localSheetId="3">#REF!</definedName>
    <definedName name="ago17RJ">#REF!</definedName>
    <definedName name="AGOSTO" localSheetId="12">#REF!</definedName>
    <definedName name="AGOSTO" localSheetId="3">#REF!</definedName>
    <definedName name="AGOSTO">#REF!</definedName>
    <definedName name="agu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0" hidden="1">{#N/A,#N/A,FALSE,"CCTV"}</definedName>
    <definedName name="AH" localSheetId="12" hidden="1">{#N/A,#N/A,FALSE,"CCTV"}</definedName>
    <definedName name="AH" localSheetId="3" hidden="1">{#N/A,#N/A,FALSE,"CCTV"}</definedName>
    <definedName name="AH" localSheetId="2" hidden="1">{#N/A,#N/A,FALSE,"CCTV"}</definedName>
    <definedName name="AH" localSheetId="14" hidden="1">{#N/A,#N/A,FALSE,"CCTV"}</definedName>
    <definedName name="AH" localSheetId="1" hidden="1">{#N/A,#N/A,FALSE,"CCTV"}</definedName>
    <definedName name="AH" hidden="1">{#N/A,#N/A,FALSE,"CCTV"}</definedName>
    <definedName name="AITEM" localSheetId="3">#REF!</definedName>
    <definedName name="AITEM">#REF!</definedName>
    <definedName name="Ajudante_Geral" localSheetId="3">#REF!</definedName>
    <definedName name="Ajudante_Geral">#REF!</definedName>
    <definedName name="ajudante_mes" localSheetId="3">#REF!</definedName>
    <definedName name="ajudante_mes">#REF!</definedName>
    <definedName name="AL" localSheetId="3">#REF!</definedName>
    <definedName name="AL">#REF!</definedName>
    <definedName name="ALTADUC" localSheetId="3">#REF!</definedName>
    <definedName name="ALTADUC">#REF!</definedName>
    <definedName name="ALTBOMB" localSheetId="3">#REF!</definedName>
    <definedName name="ALTBOMB">#REF!</definedName>
    <definedName name="ALTCAP" localSheetId="3">#REF!</definedName>
    <definedName name="ALTCAP">#REF!</definedName>
    <definedName name="ALTDER" localSheetId="3">#REF!</definedName>
    <definedName name="ALTDER">#REF!</definedName>
    <definedName name="ALTEQUIP" localSheetId="3">#REF!</definedName>
    <definedName name="ALTEQUIP">#REF!</definedName>
    <definedName name="ALTIEQP" localSheetId="3">#REF!</definedName>
    <definedName name="ALTIEQP">#REF!</definedName>
    <definedName name="ALTMUR" localSheetId="3">#REF!</definedName>
    <definedName name="ALTMUR">#REF!</definedName>
    <definedName name="ALTRES10" localSheetId="3">#REF!</definedName>
    <definedName name="ALTRES10">#REF!</definedName>
    <definedName name="ALTRES15" localSheetId="3">#REF!</definedName>
    <definedName name="ALTRES15">#REF!</definedName>
    <definedName name="ALTRES20" localSheetId="3">#REF!</definedName>
    <definedName name="ALTRES20">#REF!</definedName>
    <definedName name="ALTTRANS" localSheetId="3">#REF!</definedName>
    <definedName name="ALTTRANS">#REF!</definedName>
    <definedName name="ALUMÍNIO_2" localSheetId="3">#REF!</definedName>
    <definedName name="ALUMÍNIO_2" localSheetId="22">#REF!</definedName>
    <definedName name="ALUMÍNIO_2" localSheetId="21">#REF!</definedName>
    <definedName name="ALUMÍNIO_2">#REF!</definedName>
    <definedName name="angelo" localSheetId="15">#REF!</definedName>
    <definedName name="angelo" localSheetId="10">#REF!</definedName>
    <definedName name="angelo" localSheetId="6">#REF!</definedName>
    <definedName name="angelo" localSheetId="3">#REF!</definedName>
    <definedName name="angelo" localSheetId="1">#REF!</definedName>
    <definedName name="angelo" localSheetId="13">#REF!</definedName>
    <definedName name="angelo">#REF!</definedName>
    <definedName name="anscount" localSheetId="10" hidden="1">1</definedName>
    <definedName name="anscount" localSheetId="12" hidden="1">1</definedName>
    <definedName name="anscount" localSheetId="3" hidden="1">3</definedName>
    <definedName name="anscount" localSheetId="1" hidden="1">3</definedName>
    <definedName name="anscount" hidden="1">3</definedName>
    <definedName name="AQE" localSheetId="10" hidden="1">{"'장비'!$A$3:$M$12"}</definedName>
    <definedName name="AQE" localSheetId="12" hidden="1">{"'장비'!$A$3:$M$12"}</definedName>
    <definedName name="AQE" localSheetId="3" hidden="1">{"'장비'!$A$3:$M$12"}</definedName>
    <definedName name="AQE" localSheetId="2" hidden="1">{"'장비'!$A$3:$M$12"}</definedName>
    <definedName name="AQE" localSheetId="14" hidden="1">{"'장비'!$A$3:$M$12"}</definedName>
    <definedName name="AQE" localSheetId="1" hidden="1">{"'장비'!$A$3:$M$12"}</definedName>
    <definedName name="AQE" hidden="1">{"'장비'!$A$3:$M$12"}</definedName>
    <definedName name="AQTEMP1" localSheetId="3">#REF!</definedName>
    <definedName name="AQTEMP1">#REF!</definedName>
    <definedName name="AQTEMP2" localSheetId="3">#REF!</definedName>
    <definedName name="AQTEMP2">#REF!</definedName>
    <definedName name="ArComprimido" localSheetId="10" hidden="1">{"'Estimativa de Lançamento-JAN'!$A$1:$AI$85"}</definedName>
    <definedName name="ArComprimido" localSheetId="12" hidden="1">{"'Estimativa de Lançamento-JAN'!$A$1:$AI$85"}</definedName>
    <definedName name="ArComprimido" localSheetId="3" hidden="1">{"'Estimativa de Lançamento-JAN'!$A$1:$AI$85"}</definedName>
    <definedName name="ArComprimido" localSheetId="2" hidden="1">{"'Estimativa de Lançamento-JAN'!$A$1:$AI$85"}</definedName>
    <definedName name="ArComprimido" localSheetId="14" hidden="1">{"'Estimativa de Lançamento-JAN'!$A$1:$AI$85"}</definedName>
    <definedName name="ArComprimido" localSheetId="1" hidden="1">{"'Estimativa de Lançamento-JAN'!$A$1:$AI$85"}</definedName>
    <definedName name="ArComprimido" hidden="1">{"'Estimativa de Lançamento-JAN'!$A$1:$AI$85"}</definedName>
    <definedName name="area" localSheetId="15">#REF!</definedName>
    <definedName name="area" localSheetId="10" hidden="1">{#N/A,#N/A,FALSE,"Plan1";#N/A,#N/A,FALSE,"Plan2"}</definedName>
    <definedName name="area" localSheetId="5">#REF!</definedName>
    <definedName name="area" localSheetId="12" hidden="1">{#N/A,#N/A,FALSE,"Plan1";#N/A,#N/A,FALSE,"Plan2"}</definedName>
    <definedName name="area" localSheetId="3" hidden="1">{#N/A,#N/A,FALSE,"Plan1";#N/A,#N/A,FALSE,"Plan2"}</definedName>
    <definedName name="area" localSheetId="2" hidden="1">{#N/A,#N/A,FALSE,"Plan1";#N/A,#N/A,FALSE,"Plan2"}</definedName>
    <definedName name="area" localSheetId="14" hidden="1">{#N/A,#N/A,FALSE,"Plan1";#N/A,#N/A,FALSE,"Plan2"}</definedName>
    <definedName name="area" localSheetId="4">#REF!</definedName>
    <definedName name="area" localSheetId="1" hidden="1">{#N/A,#N/A,FALSE,"Plan1";#N/A,#N/A,FALSE,"Plan2"}</definedName>
    <definedName name="area" localSheetId="13">#REF!</definedName>
    <definedName name="area" localSheetId="0">#REF!</definedName>
    <definedName name="area" hidden="1">{#N/A,#N/A,FALSE,"Plan1";#N/A,#N/A,FALSE,"Plan2"}</definedName>
    <definedName name="área" localSheetId="12">#REF!</definedName>
    <definedName name="área" localSheetId="3">#REF!</definedName>
    <definedName name="área">#REF!</definedName>
    <definedName name="Área_Construída" localSheetId="10">#REF!</definedName>
    <definedName name="Área_Construída" localSheetId="12">#REF!</definedName>
    <definedName name="Área_Construída" localSheetId="3">#REF!</definedName>
    <definedName name="Área_Construída" localSheetId="1">#REF!</definedName>
    <definedName name="Área_Construída">#REF!</definedName>
    <definedName name="_xlnm.Print_Area" localSheetId="7">CANTEIRO!$A$1:$H$54</definedName>
    <definedName name="_xlnm.Print_Area" localSheetId="15">COMPLEMENTARES!$B$1:$F$16</definedName>
    <definedName name="_xlnm.Print_Area" localSheetId="10">#REF!</definedName>
    <definedName name="_xlnm.Print_Area" localSheetId="5">#REF!</definedName>
    <definedName name="_xlnm.Print_Area" localSheetId="6">EPCs!$A$1:$I$71</definedName>
    <definedName name="_xlnm.Print_Area" localSheetId="25">'Escada - T1'!$A$1:$U$40</definedName>
    <definedName name="_xlnm.Print_Area" localSheetId="12">ESQUADRIAS!$A$5:$K$85</definedName>
    <definedName name="_xlnm.Print_Area" localSheetId="3">#REF!</definedName>
    <definedName name="_xlnm.Print_Area" localSheetId="24">'Lajes - T1 '!$A$1:$U$26</definedName>
    <definedName name="_xlnm.Print_Area" localSheetId="4">'MÃO DE OBRA'!$A$1:$D$37</definedName>
    <definedName name="_xlnm.Print_Area" localSheetId="1">'Obra '!$A$1:$K$80</definedName>
    <definedName name="_xlnm.Print_Area" localSheetId="22">Pilares!$A$1:$N$63</definedName>
    <definedName name="_xlnm.Print_Area" localSheetId="21">'Piso Arm.Térreo'!$A$1:$T$15</definedName>
    <definedName name="_xlnm.Print_Area" localSheetId="27">'Resumo Esquadrias - T1'!$B:$J</definedName>
    <definedName name="_xlnm.Print_Area" localSheetId="13">'SISTEMAS ESPECIAIS'!$A$1:$C$12</definedName>
    <definedName name="_xlnm.Print_Area" localSheetId="0">#REF!</definedName>
    <definedName name="_xlnm.Print_Area" localSheetId="23">'Vigas - T1 '!$A$1:$O$36</definedName>
    <definedName name="_xlnm.Print_Area">#REF!</definedName>
    <definedName name="Área_impressão_IM" localSheetId="12">#REF!</definedName>
    <definedName name="Área_impressão_IM" localSheetId="3">#REF!</definedName>
    <definedName name="Área_impressão_IM" localSheetId="22">#REF!</definedName>
    <definedName name="Área_impressão_IM">#REF!</definedName>
    <definedName name="Área_Privativa" localSheetId="10">#REF!</definedName>
    <definedName name="Área_Privativa" localSheetId="12">#REF!</definedName>
    <definedName name="Área_Privativa" localSheetId="3">#REF!</definedName>
    <definedName name="Área_Privativa" localSheetId="1">#REF!</definedName>
    <definedName name="Área_Privativa">#REF!</definedName>
    <definedName name="Área_Terreno" localSheetId="10">#REF!</definedName>
    <definedName name="Área_Terreno" localSheetId="3">#REF!</definedName>
    <definedName name="Área_Terreno" localSheetId="1">#REF!</definedName>
    <definedName name="Área_Terreno">#REF!</definedName>
    <definedName name="area1" localSheetId="3">#REF!</definedName>
    <definedName name="area1">#REF!</definedName>
    <definedName name="Areaimpresso" localSheetId="10">#REF!</definedName>
    <definedName name="Areaimpresso" localSheetId="3">#REF!</definedName>
    <definedName name="Areaimpresso" localSheetId="1">#REF!</definedName>
    <definedName name="Areaimpresso">#REF!</definedName>
    <definedName name="ARM" localSheetId="3">#REF!</definedName>
    <definedName name="ARM">#REF!</definedName>
    <definedName name="ARMABLOCOS" localSheetId="3">#REF!</definedName>
    <definedName name="ARMABLOCOS">#REF!</definedName>
    <definedName name="ARMAÇÃO" localSheetId="3">#REF!</definedName>
    <definedName name="ARMAÇÃO" localSheetId="22">#REF!</definedName>
    <definedName name="ARMAÇÃO">#REF!</definedName>
    <definedName name="ARQ" localSheetId="3">#REF!</definedName>
    <definedName name="ARQ">#REF!</definedName>
    <definedName name="ARQERR" localSheetId="3">#REF!</definedName>
    <definedName name="ARQERR">#REF!</definedName>
    <definedName name="ARQPLAN" localSheetId="3">#REF!</definedName>
    <definedName name="ARQPLAN">#REF!</definedName>
    <definedName name="ARQT" localSheetId="3">#REF!</definedName>
    <definedName name="ARQT">#REF!</definedName>
    <definedName name="ARQTEMP" localSheetId="3">#REF!</definedName>
    <definedName name="ARQTEMP">#REF!</definedName>
    <definedName name="ARQTXT" localSheetId="3">#REF!</definedName>
    <definedName name="ARQTXT">#REF!</definedName>
    <definedName name="ARTEMP" localSheetId="3">#REF!</definedName>
    <definedName name="ARTEMP">#REF!</definedName>
    <definedName name="AS" localSheetId="3">#REF!</definedName>
    <definedName name="AS">#REF!</definedName>
    <definedName name="AS2DocOpenMode" hidden="1">"AS2DocumentBrowse"</definedName>
    <definedName name="asawe3" localSheetId="10" hidden="1">{#N/A,#N/A,FALSE,"Plan1";#N/A,#N/A,FALSE,"Plan2"}</definedName>
    <definedName name="asawe3" localSheetId="12" hidden="1">{#N/A,#N/A,FALSE,"Plan1";#N/A,#N/A,FALSE,"Plan2"}</definedName>
    <definedName name="asawe3" localSheetId="3" hidden="1">{#N/A,#N/A,FALSE,"Plan1";#N/A,#N/A,FALSE,"Plan2"}</definedName>
    <definedName name="asawe3" localSheetId="2" hidden="1">{#N/A,#N/A,FALSE,"Plan1";#N/A,#N/A,FALSE,"Plan2"}</definedName>
    <definedName name="asawe3" localSheetId="14" hidden="1">{#N/A,#N/A,FALSE,"Plan1";#N/A,#N/A,FALSE,"Plan2"}</definedName>
    <definedName name="asawe3" localSheetId="1" hidden="1">{#N/A,#N/A,FALSE,"Plan1";#N/A,#N/A,FALSE,"Plan2"}</definedName>
    <definedName name="asawe3" hidden="1">{#N/A,#N/A,FALSE,"Plan1";#N/A,#N/A,FALSE,"Plan2"}</definedName>
    <definedName name="as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3" hidden="1">17</definedName>
    <definedName name="ASD" localSheetId="1" hidden="1">17</definedName>
    <definedName name="ASD" hidden="1">17</definedName>
    <definedName name="ASDA" localSheetId="10" hidden="1">{#N/A,#N/A,FALSE,"Plan1";#N/A,#N/A,FALSE,"Plan2"}</definedName>
    <definedName name="ASDA" localSheetId="12" hidden="1">{#N/A,#N/A,FALSE,"Plan1";#N/A,#N/A,FALSE,"Plan2"}</definedName>
    <definedName name="ASDA" localSheetId="3" hidden="1">{#N/A,#N/A,FALSE,"Plan1";#N/A,#N/A,FALSE,"Plan2"}</definedName>
    <definedName name="ASDA" localSheetId="2" hidden="1">{#N/A,#N/A,FALSE,"Plan1";#N/A,#N/A,FALSE,"Plan2"}</definedName>
    <definedName name="ASDA" localSheetId="14" hidden="1">{#N/A,#N/A,FALSE,"Plan1";#N/A,#N/A,FALSE,"Plan2"}</definedName>
    <definedName name="ASDA" localSheetId="1" hidden="1">{#N/A,#N/A,FALSE,"Plan1";#N/A,#N/A,FALSE,"Plan2"}</definedName>
    <definedName name="ASDA" hidden="1">{#N/A,#N/A,FALSE,"Plan1";#N/A,#N/A,FALSE,"Plan2"}</definedName>
    <definedName name="asdade" localSheetId="10" hidden="1">{#N/A,#N/A,FALSE,"Plan1";#N/A,#N/A,FALSE,"Plan2"}</definedName>
    <definedName name="asdade" localSheetId="12" hidden="1">{#N/A,#N/A,FALSE,"Plan1";#N/A,#N/A,FALSE,"Plan2"}</definedName>
    <definedName name="asdade" localSheetId="3" hidden="1">{#N/A,#N/A,FALSE,"Plan1";#N/A,#N/A,FALSE,"Plan2"}</definedName>
    <definedName name="asdade" localSheetId="2" hidden="1">{#N/A,#N/A,FALSE,"Plan1";#N/A,#N/A,FALSE,"Plan2"}</definedName>
    <definedName name="asdade" localSheetId="14" hidden="1">{#N/A,#N/A,FALSE,"Plan1";#N/A,#N/A,FALSE,"Plan2"}</definedName>
    <definedName name="asdade" localSheetId="1" hidden="1">{#N/A,#N/A,FALSE,"Plan1";#N/A,#N/A,FALSE,"Plan2"}</definedName>
    <definedName name="asdade" hidden="1">{#N/A,#N/A,FALSE,"Plan1";#N/A,#N/A,FALSE,"Plan2"}</definedName>
    <definedName name="asdas" localSheetId="10" hidden="1">{#N/A,#N/A,FALSE,"Plan1";#N/A,#N/A,FALSE,"Plan2"}</definedName>
    <definedName name="asdas" localSheetId="12" hidden="1">{#N/A,#N/A,FALSE,"Plan1";#N/A,#N/A,FALSE,"Plan2"}</definedName>
    <definedName name="asdas" localSheetId="3" hidden="1">{#N/A,#N/A,FALSE,"Plan1";#N/A,#N/A,FALSE,"Plan2"}</definedName>
    <definedName name="asdas" localSheetId="2" hidden="1">{#N/A,#N/A,FALSE,"Plan1";#N/A,#N/A,FALSE,"Plan2"}</definedName>
    <definedName name="asdas" localSheetId="14" hidden="1">{#N/A,#N/A,FALSE,"Plan1";#N/A,#N/A,FALSE,"Plan2"}</definedName>
    <definedName name="asdas" localSheetId="1" hidden="1">{#N/A,#N/A,FALSE,"Plan1";#N/A,#N/A,FALSE,"Plan2"}</definedName>
    <definedName name="asdas" hidden="1">{#N/A,#N/A,FALSE,"Plan1";#N/A,#N/A,FALSE,"Plan2"}</definedName>
    <definedName name="asdawed" localSheetId="10" hidden="1">{#N/A,#N/A,FALSE,"Plan1";#N/A,#N/A,FALSE,"Plan2"}</definedName>
    <definedName name="asdawed" localSheetId="12" hidden="1">{#N/A,#N/A,FALSE,"Plan1";#N/A,#N/A,FALSE,"Plan2"}</definedName>
    <definedName name="asdawed" localSheetId="3" hidden="1">{#N/A,#N/A,FALSE,"Plan1";#N/A,#N/A,FALSE,"Plan2"}</definedName>
    <definedName name="asdawed" localSheetId="2" hidden="1">{#N/A,#N/A,FALSE,"Plan1";#N/A,#N/A,FALSE,"Plan2"}</definedName>
    <definedName name="asdawed" localSheetId="14" hidden="1">{#N/A,#N/A,FALSE,"Plan1";#N/A,#N/A,FALSE,"Plan2"}</definedName>
    <definedName name="asdawed" localSheetId="1" hidden="1">{#N/A,#N/A,FALSE,"Plan1";#N/A,#N/A,FALSE,"Plan2"}</definedName>
    <definedName name="asdawed" hidden="1">{#N/A,#N/A,FALSE,"Plan1";#N/A,#N/A,FALSE,"Plan2"}</definedName>
    <definedName name="ASDER" localSheetId="10" hidden="1">{#N/A,#N/A,FALSE,"Plan1";#N/A,#N/A,FALSE,"Plan2"}</definedName>
    <definedName name="ASDER" localSheetId="12" hidden="1">{#N/A,#N/A,FALSE,"Plan1";#N/A,#N/A,FALSE,"Plan2"}</definedName>
    <definedName name="ASDER" localSheetId="3" hidden="1">{#N/A,#N/A,FALSE,"Plan1";#N/A,#N/A,FALSE,"Plan2"}</definedName>
    <definedName name="ASDER" localSheetId="2" hidden="1">{#N/A,#N/A,FALSE,"Plan1";#N/A,#N/A,FALSE,"Plan2"}</definedName>
    <definedName name="ASDER" localSheetId="14" hidden="1">{#N/A,#N/A,FALSE,"Plan1";#N/A,#N/A,FALSE,"Plan2"}</definedName>
    <definedName name="ASDER" localSheetId="1" hidden="1">{#N/A,#N/A,FALSE,"Plan1";#N/A,#N/A,FALSE,"Plan2"}</definedName>
    <definedName name="ASDER" hidden="1">{#N/A,#N/A,FALSE,"Plan1";#N/A,#N/A,FALSE,"Plan2"}</definedName>
    <definedName name="asderr" localSheetId="10" hidden="1">{#N/A,#N/A,FALSE,"Plan1";#N/A,#N/A,FALSE,"Plan2"}</definedName>
    <definedName name="asderr" localSheetId="12" hidden="1">{#N/A,#N/A,FALSE,"Plan1";#N/A,#N/A,FALSE,"Plan2"}</definedName>
    <definedName name="asderr" localSheetId="3" hidden="1">{#N/A,#N/A,FALSE,"Plan1";#N/A,#N/A,FALSE,"Plan2"}</definedName>
    <definedName name="asderr" localSheetId="2" hidden="1">{#N/A,#N/A,FALSE,"Plan1";#N/A,#N/A,FALSE,"Plan2"}</definedName>
    <definedName name="asderr" localSheetId="14" hidden="1">{#N/A,#N/A,FALSE,"Plan1";#N/A,#N/A,FALSE,"Plan2"}</definedName>
    <definedName name="asderr" localSheetId="1" hidden="1">{#N/A,#N/A,FALSE,"Plan1";#N/A,#N/A,FALSE,"Plan2"}</definedName>
    <definedName name="asderr" hidden="1">{#N/A,#N/A,FALSE,"Plan1";#N/A,#N/A,FALSE,"Plan2"}</definedName>
    <definedName name="asdesre" localSheetId="10" hidden="1">{#N/A,#N/A,FALSE,"Plan1";#N/A,#N/A,FALSE,"Plan2"}</definedName>
    <definedName name="asdesre" localSheetId="12" hidden="1">{#N/A,#N/A,FALSE,"Plan1";#N/A,#N/A,FALSE,"Plan2"}</definedName>
    <definedName name="asdesre" localSheetId="3" hidden="1">{#N/A,#N/A,FALSE,"Plan1";#N/A,#N/A,FALSE,"Plan2"}</definedName>
    <definedName name="asdesre" localSheetId="2" hidden="1">{#N/A,#N/A,FALSE,"Plan1";#N/A,#N/A,FALSE,"Plan2"}</definedName>
    <definedName name="asdesre" localSheetId="14" hidden="1">{#N/A,#N/A,FALSE,"Plan1";#N/A,#N/A,FALSE,"Plan2"}</definedName>
    <definedName name="asdesre" localSheetId="1" hidden="1">{#N/A,#N/A,FALSE,"Plan1";#N/A,#N/A,FALSE,"Plan2"}</definedName>
    <definedName name="asdesre" hidden="1">{#N/A,#N/A,FALSE,"Plan1";#N/A,#N/A,FALSE,"Plan2"}</definedName>
    <definedName name="asdewr" localSheetId="10" hidden="1">{#N/A,#N/A,FALSE,"Plan1";#N/A,#N/A,FALSE,"Plan2"}</definedName>
    <definedName name="asdewr" localSheetId="12" hidden="1">{#N/A,#N/A,FALSE,"Plan1";#N/A,#N/A,FALSE,"Plan2"}</definedName>
    <definedName name="asdewr" localSheetId="3" hidden="1">{#N/A,#N/A,FALSE,"Plan1";#N/A,#N/A,FALSE,"Plan2"}</definedName>
    <definedName name="asdewr" localSheetId="2" hidden="1">{#N/A,#N/A,FALSE,"Plan1";#N/A,#N/A,FALSE,"Plan2"}</definedName>
    <definedName name="asdewr" localSheetId="14" hidden="1">{#N/A,#N/A,FALSE,"Plan1";#N/A,#N/A,FALSE,"Plan2"}</definedName>
    <definedName name="asdewr" localSheetId="1" hidden="1">{#N/A,#N/A,FALSE,"Plan1";#N/A,#N/A,FALSE,"Plan2"}</definedName>
    <definedName name="asdewr" hidden="1">{#N/A,#N/A,FALSE,"Plan1";#N/A,#N/A,FALSE,"Plan2"}</definedName>
    <definedName name="ASDFASDFA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0" hidden="1">{#N/A,#N/A,FALSE,"Plan1";#N/A,#N/A,FALSE,"Plan2"}</definedName>
    <definedName name="asdfs" localSheetId="12" hidden="1">{#N/A,#N/A,FALSE,"Plan1";#N/A,#N/A,FALSE,"Plan2"}</definedName>
    <definedName name="asdfs" localSheetId="3" hidden="1">{#N/A,#N/A,FALSE,"Plan1";#N/A,#N/A,FALSE,"Plan2"}</definedName>
    <definedName name="asdfs" localSheetId="2" hidden="1">{#N/A,#N/A,FALSE,"Plan1";#N/A,#N/A,FALSE,"Plan2"}</definedName>
    <definedName name="asdfs" localSheetId="14" hidden="1">{#N/A,#N/A,FALSE,"Plan1";#N/A,#N/A,FALSE,"Plan2"}</definedName>
    <definedName name="asdfs" localSheetId="1" hidden="1">{#N/A,#N/A,FALSE,"Plan1";#N/A,#N/A,FALSE,"Plan2"}</definedName>
    <definedName name="asdfs" hidden="1">{#N/A,#N/A,FALSE,"Plan1";#N/A,#N/A,FALSE,"Plan2"}</definedName>
    <definedName name="asdg" localSheetId="10" hidden="1">{#N/A,#N/A,FALSE,"Plan1";#N/A,#N/A,FALSE,"Plan2"}</definedName>
    <definedName name="asdg" localSheetId="12" hidden="1">{#N/A,#N/A,FALSE,"Plan1";#N/A,#N/A,FALSE,"Plan2"}</definedName>
    <definedName name="asdg" localSheetId="3" hidden="1">{#N/A,#N/A,FALSE,"Plan1";#N/A,#N/A,FALSE,"Plan2"}</definedName>
    <definedName name="asdg" localSheetId="2" hidden="1">{#N/A,#N/A,FALSE,"Plan1";#N/A,#N/A,FALSE,"Plan2"}</definedName>
    <definedName name="asdg" localSheetId="14" hidden="1">{#N/A,#N/A,FALSE,"Plan1";#N/A,#N/A,FALSE,"Plan2"}</definedName>
    <definedName name="asdg" localSheetId="1" hidden="1">{#N/A,#N/A,FALSE,"Plan1";#N/A,#N/A,FALSE,"Plan2"}</definedName>
    <definedName name="asdg" hidden="1">{#N/A,#N/A,FALSE,"Plan1";#N/A,#N/A,FALSE,"Plan2"}</definedName>
    <definedName name="asdjksej" localSheetId="10" hidden="1">#REF!</definedName>
    <definedName name="asdjksej" localSheetId="12" hidden="1">#REF!</definedName>
    <definedName name="asdjksej" localSheetId="3" hidden="1">#REF!</definedName>
    <definedName name="asdjksej" localSheetId="1" hidden="1">#REF!</definedName>
    <definedName name="asdjksej" hidden="1">#REF!</definedName>
    <definedName name="asdk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0" hidden="1">{#N/A,#N/A,FALSE,"Plan1";#N/A,#N/A,FALSE,"Plan2"}</definedName>
    <definedName name="asdlas" localSheetId="12" hidden="1">{#N/A,#N/A,FALSE,"Plan1";#N/A,#N/A,FALSE,"Plan2"}</definedName>
    <definedName name="asdlas" localSheetId="3" hidden="1">{#N/A,#N/A,FALSE,"Plan1";#N/A,#N/A,FALSE,"Plan2"}</definedName>
    <definedName name="asdlas" localSheetId="2" hidden="1">{#N/A,#N/A,FALSE,"Plan1";#N/A,#N/A,FALSE,"Plan2"}</definedName>
    <definedName name="asdlas" localSheetId="14" hidden="1">{#N/A,#N/A,FALSE,"Plan1";#N/A,#N/A,FALSE,"Plan2"}</definedName>
    <definedName name="asdlas" localSheetId="1" hidden="1">{#N/A,#N/A,FALSE,"Plan1";#N/A,#N/A,FALSE,"Plan2"}</definedName>
    <definedName name="asdlas" hidden="1">{#N/A,#N/A,FALSE,"Plan1";#N/A,#N/A,FALSE,"Plan2"}</definedName>
    <definedName name="asdqwe" localSheetId="10" hidden="1">{#N/A,#N/A,FALSE,"Plan1";#N/A,#N/A,FALSE,"Plan2"}</definedName>
    <definedName name="asdqwe" localSheetId="12" hidden="1">{#N/A,#N/A,FALSE,"Plan1";#N/A,#N/A,FALSE,"Plan2"}</definedName>
    <definedName name="asdqwe" localSheetId="3" hidden="1">{#N/A,#N/A,FALSE,"Plan1";#N/A,#N/A,FALSE,"Plan2"}</definedName>
    <definedName name="asdqwe" localSheetId="2" hidden="1">{#N/A,#N/A,FALSE,"Plan1";#N/A,#N/A,FALSE,"Plan2"}</definedName>
    <definedName name="asdqwe" localSheetId="14" hidden="1">{#N/A,#N/A,FALSE,"Plan1";#N/A,#N/A,FALSE,"Plan2"}</definedName>
    <definedName name="asdqwe" localSheetId="1" hidden="1">{#N/A,#N/A,FALSE,"Plan1";#N/A,#N/A,FALSE,"Plan2"}</definedName>
    <definedName name="asdqwe" hidden="1">{#N/A,#N/A,FALSE,"Plan1";#N/A,#N/A,FALSE,"Plan2"}</definedName>
    <definedName name="asdsa" localSheetId="10" hidden="1">{#N/A,#N/A,FALSE,"Plan1";#N/A,#N/A,FALSE,"Plan2"}</definedName>
    <definedName name="asdsa" localSheetId="12" hidden="1">{#N/A,#N/A,FALSE,"Plan1";#N/A,#N/A,FALSE,"Plan2"}</definedName>
    <definedName name="asdsa" localSheetId="3" hidden="1">{#N/A,#N/A,FALSE,"Plan1";#N/A,#N/A,FALSE,"Plan2"}</definedName>
    <definedName name="asdsa" localSheetId="2" hidden="1">{#N/A,#N/A,FALSE,"Plan1";#N/A,#N/A,FALSE,"Plan2"}</definedName>
    <definedName name="asdsa" localSheetId="14" hidden="1">{#N/A,#N/A,FALSE,"Plan1";#N/A,#N/A,FALSE,"Plan2"}</definedName>
    <definedName name="asdsa" localSheetId="1" hidden="1">{#N/A,#N/A,FALSE,"Plan1";#N/A,#N/A,FALSE,"Plan2"}</definedName>
    <definedName name="asdsa" hidden="1">{#N/A,#N/A,FALSE,"Plan1";#N/A,#N/A,FALSE,"Plan2"}</definedName>
    <definedName name="asdser" localSheetId="10" hidden="1">{#N/A,#N/A,FALSE,"Plan1";#N/A,#N/A,FALSE,"Plan2"}</definedName>
    <definedName name="asdser" localSheetId="12" hidden="1">{#N/A,#N/A,FALSE,"Plan1";#N/A,#N/A,FALSE,"Plan2"}</definedName>
    <definedName name="asdser" localSheetId="3" hidden="1">{#N/A,#N/A,FALSE,"Plan1";#N/A,#N/A,FALSE,"Plan2"}</definedName>
    <definedName name="asdser" localSheetId="2" hidden="1">{#N/A,#N/A,FALSE,"Plan1";#N/A,#N/A,FALSE,"Plan2"}</definedName>
    <definedName name="asdser" localSheetId="14" hidden="1">{#N/A,#N/A,FALSE,"Plan1";#N/A,#N/A,FALSE,"Plan2"}</definedName>
    <definedName name="asdser" localSheetId="1" hidden="1">{#N/A,#N/A,FALSE,"Plan1";#N/A,#N/A,FALSE,"Plan2"}</definedName>
    <definedName name="asdser" hidden="1">{#N/A,#N/A,FALSE,"Plan1";#N/A,#N/A,FALSE,"Plan2"}</definedName>
    <definedName name="asdwef" localSheetId="10" hidden="1">{#N/A,#N/A,FALSE,"Plan1";#N/A,#N/A,FALSE,"Plan2"}</definedName>
    <definedName name="asdwef" localSheetId="12" hidden="1">{#N/A,#N/A,FALSE,"Plan1";#N/A,#N/A,FALSE,"Plan2"}</definedName>
    <definedName name="asdwef" localSheetId="3" hidden="1">{#N/A,#N/A,FALSE,"Plan1";#N/A,#N/A,FALSE,"Plan2"}</definedName>
    <definedName name="asdwef" localSheetId="2" hidden="1">{#N/A,#N/A,FALSE,"Plan1";#N/A,#N/A,FALSE,"Plan2"}</definedName>
    <definedName name="asdwef" localSheetId="14" hidden="1">{#N/A,#N/A,FALSE,"Plan1";#N/A,#N/A,FALSE,"Plan2"}</definedName>
    <definedName name="asdwef" localSheetId="1" hidden="1">{#N/A,#N/A,FALSE,"Plan1";#N/A,#N/A,FALSE,"Plan2"}</definedName>
    <definedName name="asdwef" hidden="1">{#N/A,#N/A,FALSE,"Plan1";#N/A,#N/A,FALSE,"Plan2"}</definedName>
    <definedName name="aseiuw" localSheetId="10" hidden="1">#REF!</definedName>
    <definedName name="aseiuw" localSheetId="12" hidden="1">#REF!</definedName>
    <definedName name="aseiuw" localSheetId="3" hidden="1">#REF!</definedName>
    <definedName name="aseiuw" localSheetId="1" hidden="1">#REF!</definedName>
    <definedName name="aseiuw" hidden="1">#REF!</definedName>
    <definedName name="ASET" localSheetId="10" hidden="1">{#N/A,#N/A,FALSE,"Plan1";#N/A,#N/A,FALSE,"Plan2"}</definedName>
    <definedName name="ASET" localSheetId="12" hidden="1">{#N/A,#N/A,FALSE,"Plan1";#N/A,#N/A,FALSE,"Plan2"}</definedName>
    <definedName name="ASET" localSheetId="3" hidden="1">{#N/A,#N/A,FALSE,"Plan1";#N/A,#N/A,FALSE,"Plan2"}</definedName>
    <definedName name="ASET" localSheetId="2" hidden="1">{#N/A,#N/A,FALSE,"Plan1";#N/A,#N/A,FALSE,"Plan2"}</definedName>
    <definedName name="ASET" localSheetId="14" hidden="1">{#N/A,#N/A,FALSE,"Plan1";#N/A,#N/A,FALSE,"Plan2"}</definedName>
    <definedName name="ASET" localSheetId="1" hidden="1">{#N/A,#N/A,FALSE,"Plan1";#N/A,#N/A,FALSE,"Plan2"}</definedName>
    <definedName name="ASET" hidden="1">{#N/A,#N/A,FALSE,"Plan1";#N/A,#N/A,FALSE,"Plan2"}</definedName>
    <definedName name="asfDSF" localSheetId="10" hidden="1">{#N/A,#N/A,FALSE,"Plan1";#N/A,#N/A,FALSE,"Plan2"}</definedName>
    <definedName name="asfDSF" localSheetId="12" hidden="1">{#N/A,#N/A,FALSE,"Plan1";#N/A,#N/A,FALSE,"Plan2"}</definedName>
    <definedName name="asfDSF" localSheetId="3" hidden="1">{#N/A,#N/A,FALSE,"Plan1";#N/A,#N/A,FALSE,"Plan2"}</definedName>
    <definedName name="asfDSF" localSheetId="2" hidden="1">{#N/A,#N/A,FALSE,"Plan1";#N/A,#N/A,FALSE,"Plan2"}</definedName>
    <definedName name="asfDSF" localSheetId="14" hidden="1">{#N/A,#N/A,FALSE,"Plan1";#N/A,#N/A,FALSE,"Plan2"}</definedName>
    <definedName name="asfDSF" localSheetId="1" hidden="1">{#N/A,#N/A,FALSE,"Plan1";#N/A,#N/A,FALSE,"Plan2"}</definedName>
    <definedName name="asfDSF" hidden="1">{#N/A,#N/A,FALSE,"Plan1";#N/A,#N/A,FALSE,"Plan2"}</definedName>
    <definedName name="ASFERTE" localSheetId="10" hidden="1">{#N/A,#N/A,FALSE,"Plan1";#N/A,#N/A,FALSE,"Plan2"}</definedName>
    <definedName name="ASFERTE" localSheetId="12" hidden="1">{#N/A,#N/A,FALSE,"Plan1";#N/A,#N/A,FALSE,"Plan2"}</definedName>
    <definedName name="ASFERTE" localSheetId="3" hidden="1">{#N/A,#N/A,FALSE,"Plan1";#N/A,#N/A,FALSE,"Plan2"}</definedName>
    <definedName name="ASFERTE" localSheetId="2" hidden="1">{#N/A,#N/A,FALSE,"Plan1";#N/A,#N/A,FALSE,"Plan2"}</definedName>
    <definedName name="ASFERTE" localSheetId="14" hidden="1">{#N/A,#N/A,FALSE,"Plan1";#N/A,#N/A,FALSE,"Plan2"}</definedName>
    <definedName name="ASFERTE" localSheetId="1" hidden="1">{#N/A,#N/A,FALSE,"Plan1";#N/A,#N/A,FALSE,"Plan2"}</definedName>
    <definedName name="ASFERTE" hidden="1">{#N/A,#N/A,FALSE,"Plan1";#N/A,#N/A,FALSE,"Plan2"}</definedName>
    <definedName name="asfl" localSheetId="10" hidden="1">{#N/A,#N/A,FALSE,"Plan1";#N/A,#N/A,FALSE,"Plan2"}</definedName>
    <definedName name="asfl" localSheetId="12" hidden="1">{#N/A,#N/A,FALSE,"Plan1";#N/A,#N/A,FALSE,"Plan2"}</definedName>
    <definedName name="asfl" localSheetId="3" hidden="1">{#N/A,#N/A,FALSE,"Plan1";#N/A,#N/A,FALSE,"Plan2"}</definedName>
    <definedName name="asfl" localSheetId="2" hidden="1">{#N/A,#N/A,FALSE,"Plan1";#N/A,#N/A,FALSE,"Plan2"}</definedName>
    <definedName name="asfl" localSheetId="14" hidden="1">{#N/A,#N/A,FALSE,"Plan1";#N/A,#N/A,FALSE,"Plan2"}</definedName>
    <definedName name="asfl" localSheetId="1" hidden="1">{#N/A,#N/A,FALSE,"Plan1";#N/A,#N/A,FALSE,"Plan2"}</definedName>
    <definedName name="asfl" hidden="1">{#N/A,#N/A,FALSE,"Plan1";#N/A,#N/A,FALSE,"Plan2"}</definedName>
    <definedName name="asfsz" localSheetId="10" hidden="1">{#N/A,#N/A,FALSE,"Plan1";#N/A,#N/A,FALSE,"Plan2"}</definedName>
    <definedName name="asfsz" localSheetId="12" hidden="1">{#N/A,#N/A,FALSE,"Plan1";#N/A,#N/A,FALSE,"Plan2"}</definedName>
    <definedName name="asfsz" localSheetId="3" hidden="1">{#N/A,#N/A,FALSE,"Plan1";#N/A,#N/A,FALSE,"Plan2"}</definedName>
    <definedName name="asfsz" localSheetId="2" hidden="1">{#N/A,#N/A,FALSE,"Plan1";#N/A,#N/A,FALSE,"Plan2"}</definedName>
    <definedName name="asfsz" localSheetId="14" hidden="1">{#N/A,#N/A,FALSE,"Plan1";#N/A,#N/A,FALSE,"Plan2"}</definedName>
    <definedName name="asfsz" localSheetId="1" hidden="1">{#N/A,#N/A,FALSE,"Plan1";#N/A,#N/A,FALSE,"Plan2"}</definedName>
    <definedName name="asfsz" hidden="1">{#N/A,#N/A,FALSE,"Plan1";#N/A,#N/A,FALSE,"Plan2"}</definedName>
    <definedName name="askserf" localSheetId="10" hidden="1">{#N/A,#N/A,FALSE,"Plan1";#N/A,#N/A,FALSE,"Plan2"}</definedName>
    <definedName name="askserf" localSheetId="12" hidden="1">{#N/A,#N/A,FALSE,"Plan1";#N/A,#N/A,FALSE,"Plan2"}</definedName>
    <definedName name="askserf" localSheetId="3" hidden="1">{#N/A,#N/A,FALSE,"Plan1";#N/A,#N/A,FALSE,"Plan2"}</definedName>
    <definedName name="askserf" localSheetId="2" hidden="1">{#N/A,#N/A,FALSE,"Plan1";#N/A,#N/A,FALSE,"Plan2"}</definedName>
    <definedName name="askserf" localSheetId="14" hidden="1">{#N/A,#N/A,FALSE,"Plan1";#N/A,#N/A,FALSE,"Plan2"}</definedName>
    <definedName name="askserf" localSheetId="1" hidden="1">{#N/A,#N/A,FALSE,"Plan1";#N/A,#N/A,FALSE,"Plan2"}</definedName>
    <definedName name="askserf" hidden="1">{#N/A,#N/A,FALSE,"Plan1";#N/A,#N/A,FALSE,"Plan2"}</definedName>
    <definedName name="ASSFSDF" localSheetId="10" hidden="1">{#N/A,#N/A,FALSE,"Plan1";#N/A,#N/A,FALSE,"Plan2"}</definedName>
    <definedName name="ASSFSDF" localSheetId="12" hidden="1">{#N/A,#N/A,FALSE,"Plan1";#N/A,#N/A,FALSE,"Plan2"}</definedName>
    <definedName name="ASSFSDF" localSheetId="3" hidden="1">{#N/A,#N/A,FALSE,"Plan1";#N/A,#N/A,FALSE,"Plan2"}</definedName>
    <definedName name="ASSFSDF" localSheetId="2" hidden="1">{#N/A,#N/A,FALSE,"Plan1";#N/A,#N/A,FALSE,"Plan2"}</definedName>
    <definedName name="ASSFSDF" localSheetId="14" hidden="1">{#N/A,#N/A,FALSE,"Plan1";#N/A,#N/A,FALSE,"Plan2"}</definedName>
    <definedName name="ASSFSDF" localSheetId="1" hidden="1">{#N/A,#N/A,FALSE,"Plan1";#N/A,#N/A,FALSE,"Plan2"}</definedName>
    <definedName name="ASSFSDF" hidden="1">{#N/A,#N/A,FALSE,"Plan1";#N/A,#N/A,FALSE,"Plan2"}</definedName>
    <definedName name="asw" localSheetId="10" hidden="1">{#N/A,#N/A,FALSE,"Plan1";#N/A,#N/A,FALSE,"Plan2"}</definedName>
    <definedName name="asw" localSheetId="12" hidden="1">{#N/A,#N/A,FALSE,"Plan1";#N/A,#N/A,FALSE,"Plan2"}</definedName>
    <definedName name="asw" localSheetId="3" hidden="1">{#N/A,#N/A,FALSE,"Plan1";#N/A,#N/A,FALSE,"Plan2"}</definedName>
    <definedName name="asw" localSheetId="2" hidden="1">{#N/A,#N/A,FALSE,"Plan1";#N/A,#N/A,FALSE,"Plan2"}</definedName>
    <definedName name="asw" localSheetId="14" hidden="1">{#N/A,#N/A,FALSE,"Plan1";#N/A,#N/A,FALSE,"Plan2"}</definedName>
    <definedName name="asw" localSheetId="1" hidden="1">{#N/A,#N/A,FALSE,"Plan1";#N/A,#N/A,FALSE,"Plan2"}</definedName>
    <definedName name="asw" hidden="1">{#N/A,#N/A,FALSE,"Plan1";#N/A,#N/A,FALSE,"Plan2"}</definedName>
    <definedName name="Até_Chaves" localSheetId="3">#REF!</definedName>
    <definedName name="Até_Chaves">#REF!</definedName>
    <definedName name="ATIVOS" localSheetId="10" hidden="1">{#N/A,#N/A,FALSE,"F-01"}</definedName>
    <definedName name="ATIVOS" localSheetId="12" hidden="1">{#N/A,#N/A,FALSE,"F-01"}</definedName>
    <definedName name="ATIVOS" localSheetId="3" hidden="1">{#N/A,#N/A,FALSE,"F-01"}</definedName>
    <definedName name="ATIVOS" localSheetId="2" hidden="1">{#N/A,#N/A,FALSE,"F-01"}</definedName>
    <definedName name="ATIVOS" localSheetId="14" hidden="1">{#N/A,#N/A,FALSE,"F-01"}</definedName>
    <definedName name="ATIVOS" localSheetId="1" hidden="1">{#N/A,#N/A,FALSE,"F-01"}</definedName>
    <definedName name="ATIVOS" hidden="1">{#N/A,#N/A,FALSE,"F-01"}</definedName>
    <definedName name="Ato" localSheetId="3">#REF!</definedName>
    <definedName name="Ato">#REF!</definedName>
    <definedName name="ATUAL" localSheetId="3">#REF!</definedName>
    <definedName name="ATUAL">#REF!</definedName>
    <definedName name="aux" localSheetId="15">#REF!</definedName>
    <definedName name="aux" localSheetId="10">#REF!</definedName>
    <definedName name="aux" localSheetId="6">#REF!</definedName>
    <definedName name="aux" localSheetId="3">#REF!</definedName>
    <definedName name="aux" localSheetId="4">#REF!</definedName>
    <definedName name="aux" localSheetId="1">#REF!</definedName>
    <definedName name="aux" localSheetId="13">#REF!</definedName>
    <definedName name="aux">#REF!</definedName>
    <definedName name="AUXILIO" localSheetId="3">#REF!</definedName>
    <definedName name="AUXILIO">#REF!</definedName>
    <definedName name="avulsos" localSheetId="3">#REF!</definedName>
    <definedName name="avulsos">#REF!</definedName>
    <definedName name="awdjw" localSheetId="10" hidden="1">{#N/A,#N/A,FALSE,"Plan1";#N/A,#N/A,FALSE,"Plan2"}</definedName>
    <definedName name="awdjw" localSheetId="12" hidden="1">{#N/A,#N/A,FALSE,"Plan1";#N/A,#N/A,FALSE,"Plan2"}</definedName>
    <definedName name="awdjw" localSheetId="3" hidden="1">{#N/A,#N/A,FALSE,"Plan1";#N/A,#N/A,FALSE,"Plan2"}</definedName>
    <definedName name="awdjw" localSheetId="2" hidden="1">{#N/A,#N/A,FALSE,"Plan1";#N/A,#N/A,FALSE,"Plan2"}</definedName>
    <definedName name="awdjw" localSheetId="14" hidden="1">{#N/A,#N/A,FALSE,"Plan1";#N/A,#N/A,FALSE,"Plan2"}</definedName>
    <definedName name="awdjw" localSheetId="1" hidden="1">{#N/A,#N/A,FALSE,"Plan1";#N/A,#N/A,FALSE,"Plan2"}</definedName>
    <definedName name="awdjw" hidden="1">{#N/A,#N/A,FALSE,"Plan1";#N/A,#N/A,FALSE,"Plan2"}</definedName>
    <definedName name="aweqw4" localSheetId="10" hidden="1">{#N/A,#N/A,FALSE,"Plan1";#N/A,#N/A,FALSE,"Plan2"}</definedName>
    <definedName name="aweqw4" localSheetId="12" hidden="1">{#N/A,#N/A,FALSE,"Plan1";#N/A,#N/A,FALSE,"Plan2"}</definedName>
    <definedName name="aweqw4" localSheetId="3" hidden="1">{#N/A,#N/A,FALSE,"Plan1";#N/A,#N/A,FALSE,"Plan2"}</definedName>
    <definedName name="aweqw4" localSheetId="2" hidden="1">{#N/A,#N/A,FALSE,"Plan1";#N/A,#N/A,FALSE,"Plan2"}</definedName>
    <definedName name="aweqw4" localSheetId="14" hidden="1">{#N/A,#N/A,FALSE,"Plan1";#N/A,#N/A,FALSE,"Plan2"}</definedName>
    <definedName name="aweqw4" localSheetId="1" hidden="1">{#N/A,#N/A,FALSE,"Plan1";#N/A,#N/A,FALSE,"Plan2"}</definedName>
    <definedName name="aweqw4" hidden="1">{#N/A,#N/A,FALSE,"Plan1";#N/A,#N/A,FALSE,"Plan2"}</definedName>
    <definedName name="awssdwaer" localSheetId="10" hidden="1">{#N/A,#N/A,FALSE,"Plan1";#N/A,#N/A,FALSE,"Plan2"}</definedName>
    <definedName name="awssdwaer" localSheetId="12" hidden="1">{#N/A,#N/A,FALSE,"Plan1";#N/A,#N/A,FALSE,"Plan2"}</definedName>
    <definedName name="awssdwaer" localSheetId="3" hidden="1">{#N/A,#N/A,FALSE,"Plan1";#N/A,#N/A,FALSE,"Plan2"}</definedName>
    <definedName name="awssdwaer" localSheetId="2" hidden="1">{#N/A,#N/A,FALSE,"Plan1";#N/A,#N/A,FALSE,"Plan2"}</definedName>
    <definedName name="awssdwaer" localSheetId="14" hidden="1">{#N/A,#N/A,FALSE,"Plan1";#N/A,#N/A,FALSE,"Plan2"}</definedName>
    <definedName name="awssdwaer" localSheetId="1" hidden="1">{#N/A,#N/A,FALSE,"Plan1";#N/A,#N/A,FALSE,"Plan2"}</definedName>
    <definedName name="awssdwaer" hidden="1">{#N/A,#N/A,FALSE,"Plan1";#N/A,#N/A,FALSE,"Plan2"}</definedName>
    <definedName name="AZ" localSheetId="10" hidden="1">#REF!</definedName>
    <definedName name="AZ" localSheetId="12" hidden="1">#REF!</definedName>
    <definedName name="AZ" localSheetId="3" hidden="1">#REF!</definedName>
    <definedName name="AZ" localSheetId="1" hidden="1">#REF!</definedName>
    <definedName name="AZ" hidden="1">#REF!</definedName>
    <definedName name="b" localSheetId="10" hidden="1">{#N/A,#N/A,FALSE,"Plan1";#N/A,#N/A,FALSE,"Plan2"}</definedName>
    <definedName name="b" localSheetId="12" hidden="1">{#N/A,#N/A,FALSE,"Plan1";#N/A,#N/A,FALSE,"Plan2"}</definedName>
    <definedName name="B" localSheetId="3">#REF!</definedName>
    <definedName name="b" localSheetId="1" hidden="1">{#N/A,#N/A,FALSE,"Plan1";#N/A,#N/A,FALSE,"Plan2"}</definedName>
    <definedName name="B">#REF!</definedName>
    <definedName name="BA" localSheetId="12">#REF!</definedName>
    <definedName name="BA" localSheetId="3">#REF!</definedName>
    <definedName name="BA">#REF!</definedName>
    <definedName name="balão1">"AutoForma 17"</definedName>
    <definedName name="BANCO" localSheetId="3">#REF!</definedName>
    <definedName name="BANCO">#REF!</definedName>
    <definedName name="Banco_dados_IM" localSheetId="3">#REF!</definedName>
    <definedName name="Banco_dados_IM" localSheetId="22">#REF!</definedName>
    <definedName name="Banco_dados_IM" localSheetId="21">#REF!</definedName>
    <definedName name="Banco_dados_IM">#REF!</definedName>
    <definedName name="_xlnm.Database" localSheetId="3">#REF!</definedName>
    <definedName name="_xlnm.Database" localSheetId="22">#REF!</definedName>
    <definedName name="_xlnm.Database" localSheetId="21">#REF!</definedName>
    <definedName name="_xlnm.Database">#REF!</definedName>
    <definedName name="BANCO1" localSheetId="3">#REF!</definedName>
    <definedName name="BANCO1">#REF!</definedName>
    <definedName name="BANCO2" localSheetId="3">#REF!</definedName>
    <definedName name="BANCO2">#REF!</definedName>
    <definedName name="BANCO3" localSheetId="3">#REF!</definedName>
    <definedName name="BANCO3">#REF!</definedName>
    <definedName name="BANCO4" localSheetId="3">#REF!</definedName>
    <definedName name="BANCO4">#REF!</definedName>
    <definedName name="BASE" localSheetId="3">OFFSET(#REF!,0,0,COUNTA(#REF!)+1,5)</definedName>
    <definedName name="BASE">OFFSET(#REF!,0,0,COUNTA(#REF!)+1,5)</definedName>
    <definedName name="BASE_DE_DADOS_FLUXO_DE_CAIXA" localSheetId="3">OFFSET(#REF!,0,0,COUNTA(#REF!),COUNTA(#REF!))</definedName>
    <definedName name="BASE_DE_DADOS_FLUXO_DE_CAIXA">OFFSET(#REF!,0,0,COUNTA(#REF!),COUNTA(#REF!))</definedName>
    <definedName name="BASE_FL_CX_3S" localSheetId="3">OFFSET(#REF!,0,0,COUNTA(#REF!),COUNTA(#REF!))</definedName>
    <definedName name="BASE_FL_CX_3S">OFFSET(#REF!,0,0,COUNTA(#REF!),COUNTA(#REF!))</definedName>
    <definedName name="BASE_FLUXO_CAIXA_2017" localSheetId="3">OFFSET(#REF!,0,0,COUNTA(#REF!),COUNTA(#REF!))</definedName>
    <definedName name="BASE_FLUXO_CAIXA_2017">OFFSET(#REF!,0,0,COUNTA(#REF!),COUNTA(#REF!))</definedName>
    <definedName name="bb" localSheetId="3">#REF!</definedName>
    <definedName name="bb">#REF!</definedName>
    <definedName name="bbb" localSheetId="3">#REF!</definedName>
    <definedName name="bbb">#REF!</definedName>
    <definedName name="bbbbbbbbbbbbbbb" localSheetId="10" hidden="1">{"'Edit'!$A$1:$V$2277"}</definedName>
    <definedName name="bbbbbbbbbbbbbbb" localSheetId="12" hidden="1">{"'Edit'!$A$1:$V$2277"}</definedName>
    <definedName name="bbbbbbbbbbbbbbb" localSheetId="3" hidden="1">{"'Edit'!$A$1:$V$2277"}</definedName>
    <definedName name="bbbbbbbbbbbbbbb" localSheetId="2" hidden="1">{"'Edit'!$A$1:$V$2277"}</definedName>
    <definedName name="bbbbbbbbbbbbbbb" localSheetId="14" hidden="1">{"'Edit'!$A$1:$V$2277"}</definedName>
    <definedName name="bbbbbbbbbbbbbbb" localSheetId="1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 localSheetId="3">#REF!</definedName>
    <definedName name="BD">#REF!</definedName>
    <definedName name="BDA" localSheetId="10">#REF!</definedName>
    <definedName name="BDA" localSheetId="6">#REF!</definedName>
    <definedName name="BDA" localSheetId="3">#REF!</definedName>
    <definedName name="BDA" localSheetId="4">#REF!</definedName>
    <definedName name="BDA" localSheetId="1">#REF!</definedName>
    <definedName name="BDA">#REF!</definedName>
    <definedName name="bdfjghf" localSheetId="10" hidden="1">{#N/A,#N/A,FALSE,"Plan1";#N/A,#N/A,FALSE,"Plan2"}</definedName>
    <definedName name="bdfjghf" localSheetId="12" hidden="1">{#N/A,#N/A,FALSE,"Plan1";#N/A,#N/A,FALSE,"Plan2"}</definedName>
    <definedName name="bdfjghf" localSheetId="3" hidden="1">{#N/A,#N/A,FALSE,"Plan1";#N/A,#N/A,FALSE,"Plan2"}</definedName>
    <definedName name="bdfjghf" localSheetId="2" hidden="1">{#N/A,#N/A,FALSE,"Plan1";#N/A,#N/A,FALSE,"Plan2"}</definedName>
    <definedName name="bdfjghf" localSheetId="14" hidden="1">{#N/A,#N/A,FALSE,"Plan1";#N/A,#N/A,FALSE,"Plan2"}</definedName>
    <definedName name="bdfjghf" localSheetId="1" hidden="1">{#N/A,#N/A,FALSE,"Plan1";#N/A,#N/A,FALSE,"Plan2"}</definedName>
    <definedName name="bdfjghf" hidden="1">{#N/A,#N/A,FALSE,"Plan1";#N/A,#N/A,FALSE,"Plan2"}</definedName>
    <definedName name="BDI" localSheetId="10">#REF!</definedName>
    <definedName name="BDI" localSheetId="6">#REF!</definedName>
    <definedName name="BDI" localSheetId="12">#REF!</definedName>
    <definedName name="BDI" localSheetId="3">#REF!</definedName>
    <definedName name="BDI" localSheetId="4">#REF!</definedName>
    <definedName name="BDI" localSheetId="1">#REF!</definedName>
    <definedName name="BDI">#REF!</definedName>
    <definedName name="bdzbfbdr" localSheetId="10" hidden="1">{#N/A,#N/A,FALSE,"Plan1";#N/A,#N/A,FALSE,"Plan2"}</definedName>
    <definedName name="bdzbfbdr" localSheetId="12" hidden="1">{#N/A,#N/A,FALSE,"Plan1";#N/A,#N/A,FALSE,"Plan2"}</definedName>
    <definedName name="bdzbfbdr" localSheetId="3" hidden="1">{#N/A,#N/A,FALSE,"Plan1";#N/A,#N/A,FALSE,"Plan2"}</definedName>
    <definedName name="bdzbfbdr" localSheetId="2" hidden="1">{#N/A,#N/A,FALSE,"Plan1";#N/A,#N/A,FALSE,"Plan2"}</definedName>
    <definedName name="bdzbfbdr" localSheetId="14" hidden="1">{#N/A,#N/A,FALSE,"Plan1";#N/A,#N/A,FALSE,"Plan2"}</definedName>
    <definedName name="bdzbfbdr" localSheetId="1" hidden="1">{#N/A,#N/A,FALSE,"Plan1";#N/A,#N/A,FALSE,"Plan2"}</definedName>
    <definedName name="bdzbfbdr" hidden="1">{#N/A,#N/A,FALSE,"Plan1";#N/A,#N/A,FALSE,"Plan2"}</definedName>
    <definedName name="be" localSheetId="3">#REF!</definedName>
    <definedName name="be">#REF!</definedName>
    <definedName name="bebqt" localSheetId="3">#REF!</definedName>
    <definedName name="bebqt">#REF!</definedName>
    <definedName name="bela_cdi" localSheetId="3">#REF!</definedName>
    <definedName name="bela_cdi">#REF!</definedName>
    <definedName name="bela_hist" localSheetId="3">#REF!</definedName>
    <definedName name="bela_hist">#REF!</definedName>
    <definedName name="bela_uss" localSheetId="3">#REF!</definedName>
    <definedName name="bela_uss">#REF!</definedName>
    <definedName name="bg" localSheetId="10" hidden="1">#REF!</definedName>
    <definedName name="bg" localSheetId="1" hidden="1">#REF!</definedName>
    <definedName name="bg" hidden="1">#REF!</definedName>
    <definedName name="BGG" localSheetId="10" hidden="1">{#N/A,#N/A,FALSE,"Plan1";#N/A,#N/A,FALSE,"Plan2"}</definedName>
    <definedName name="BGG" localSheetId="12" hidden="1">{#N/A,#N/A,FALSE,"Plan1";#N/A,#N/A,FALSE,"Plan2"}</definedName>
    <definedName name="BGG" localSheetId="3" hidden="1">{#N/A,#N/A,FALSE,"Plan1";#N/A,#N/A,FALSE,"Plan2"}</definedName>
    <definedName name="BGG" localSheetId="2" hidden="1">{#N/A,#N/A,FALSE,"Plan1";#N/A,#N/A,FALSE,"Plan2"}</definedName>
    <definedName name="BGG" localSheetId="14" hidden="1">{#N/A,#N/A,FALSE,"Plan1";#N/A,#N/A,FALSE,"Plan2"}</definedName>
    <definedName name="BGG" localSheetId="1" hidden="1">{#N/A,#N/A,FALSE,"Plan1";#N/A,#N/A,FALSE,"Plan2"}</definedName>
    <definedName name="BGG" hidden="1">{#N/A,#N/A,FALSE,"Plan1";#N/A,#N/A,FALSE,"Plan2"}</definedName>
    <definedName name="bhjgfhfh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0" hidden="1">{#N/A,#N/A,FALSE,"Plan1";#N/A,#N/A,FALSE,"Plan2"}</definedName>
    <definedName name="BJSDKHFE" localSheetId="12" hidden="1">{#N/A,#N/A,FALSE,"Plan1";#N/A,#N/A,FALSE,"Plan2"}</definedName>
    <definedName name="BJSDKHFE" localSheetId="3" hidden="1">{#N/A,#N/A,FALSE,"Plan1";#N/A,#N/A,FALSE,"Plan2"}</definedName>
    <definedName name="BJSDKHFE" localSheetId="2" hidden="1">{#N/A,#N/A,FALSE,"Plan1";#N/A,#N/A,FALSE,"Plan2"}</definedName>
    <definedName name="BJSDKHFE" localSheetId="14" hidden="1">{#N/A,#N/A,FALSE,"Plan1";#N/A,#N/A,FALSE,"Plan2"}</definedName>
    <definedName name="BJSDKHFE" localSheetId="1" hidden="1">{#N/A,#N/A,FALSE,"Plan1";#N/A,#N/A,FALSE,"Plan2"}</definedName>
    <definedName name="BJSDKHFE" hidden="1">{#N/A,#N/A,FALSE,"Plan1";#N/A,#N/A,FALSE,"Plan2"}</definedName>
    <definedName name="bloco" localSheetId="3">#REF!</definedName>
    <definedName name="bloco">#REF!</definedName>
    <definedName name="BLPH1" localSheetId="10" hidden="1">#REF!</definedName>
    <definedName name="BLPH1" localSheetId="12" hidden="1">#REF!</definedName>
    <definedName name="BLPH1" localSheetId="3" hidden="1">#REF!</definedName>
    <definedName name="BLPH1" localSheetId="1" hidden="1">#REF!</definedName>
    <definedName name="BLPH1" hidden="1">#REF!</definedName>
    <definedName name="BLPH100" localSheetId="10" hidden="1">#REF!</definedName>
    <definedName name="BLPH100" localSheetId="3" hidden="1">#REF!</definedName>
    <definedName name="BLPH100" localSheetId="1" hidden="1">#REF!</definedName>
    <definedName name="BLPH100" hidden="1">#REF!</definedName>
    <definedName name="BLPH101" localSheetId="10" hidden="1">#REF!</definedName>
    <definedName name="BLPH101" localSheetId="3" hidden="1">#REF!</definedName>
    <definedName name="BLPH101" localSheetId="1" hidden="1">#REF!</definedName>
    <definedName name="BLPH101" hidden="1">#REF!</definedName>
    <definedName name="BLPH102" localSheetId="10" hidden="1">#REF!</definedName>
    <definedName name="BLPH102" localSheetId="3" hidden="1">#REF!</definedName>
    <definedName name="BLPH102" localSheetId="1" hidden="1">#REF!</definedName>
    <definedName name="BLPH102" hidden="1">#REF!</definedName>
    <definedName name="BLPH103" localSheetId="10" hidden="1">#REF!</definedName>
    <definedName name="BLPH103" localSheetId="3" hidden="1">#REF!</definedName>
    <definedName name="BLPH103" localSheetId="1" hidden="1">#REF!</definedName>
    <definedName name="BLPH103" hidden="1">#REF!</definedName>
    <definedName name="BLPH104" localSheetId="10" hidden="1">#REF!</definedName>
    <definedName name="BLPH104" localSheetId="3" hidden="1">#REF!</definedName>
    <definedName name="BLPH104" localSheetId="1" hidden="1">#REF!</definedName>
    <definedName name="BLPH104" hidden="1">#REF!</definedName>
    <definedName name="BLPH107" hidden="1">#REF!</definedName>
    <definedName name="BLPH2" localSheetId="10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10" hidden="1">#REF!</definedName>
    <definedName name="BLPH96" localSheetId="3" hidden="1">#REF!</definedName>
    <definedName name="BLPH96" localSheetId="1" hidden="1">#REF!</definedName>
    <definedName name="BLPH96" hidden="1">#REF!</definedName>
    <definedName name="BLPH97" localSheetId="10" hidden="1">#REF!</definedName>
    <definedName name="BLPH97" localSheetId="3" hidden="1">#REF!</definedName>
    <definedName name="BLPH97" localSheetId="1" hidden="1">#REF!</definedName>
    <definedName name="BLPH97" hidden="1">#REF!</definedName>
    <definedName name="BLPH98" localSheetId="10" hidden="1">#REF!</definedName>
    <definedName name="BLPH98" localSheetId="3" hidden="1">#REF!</definedName>
    <definedName name="BLPH98" localSheetId="1" hidden="1">#REF!</definedName>
    <definedName name="BLPH98" hidden="1">#REF!</definedName>
    <definedName name="BLPH99" localSheetId="10" hidden="1">#REF!</definedName>
    <definedName name="BLPH99" localSheetId="3" hidden="1">#REF!</definedName>
    <definedName name="BLPH99" localSheetId="1" hidden="1">#REF!</definedName>
    <definedName name="BLPH99" hidden="1">#REF!</definedName>
    <definedName name="bmdgghrtfde" localSheetId="10" hidden="1">{#N/A,#N/A,FALSE,"Plan1";#N/A,#N/A,FALSE,"Plan2"}</definedName>
    <definedName name="bmdgghrtfde" localSheetId="12" hidden="1">{#N/A,#N/A,FALSE,"Plan1";#N/A,#N/A,FALSE,"Plan2"}</definedName>
    <definedName name="bmdgghrtfde" localSheetId="3" hidden="1">{#N/A,#N/A,FALSE,"Plan1";#N/A,#N/A,FALSE,"Plan2"}</definedName>
    <definedName name="bmdgghrtfde" localSheetId="2" hidden="1">{#N/A,#N/A,FALSE,"Plan1";#N/A,#N/A,FALSE,"Plan2"}</definedName>
    <definedName name="bmdgghrtfde" localSheetId="14" hidden="1">{#N/A,#N/A,FALSE,"Plan1";#N/A,#N/A,FALSE,"Plan2"}</definedName>
    <definedName name="bmdgghrtfde" localSheetId="1" hidden="1">{#N/A,#N/A,FALSE,"Plan1";#N/A,#N/A,FALSE,"Plan2"}</definedName>
    <definedName name="bmdgghrtfde" hidden="1">{#N/A,#N/A,FALSE,"Plan1";#N/A,#N/A,FALSE,"Plan2"}</definedName>
    <definedName name="bnkjhjhdfxgt" localSheetId="10" hidden="1">{#N/A,#N/A,FALSE,"Plan1";#N/A,#N/A,FALSE,"Plan2"}</definedName>
    <definedName name="bnkjhjhdfxgt" localSheetId="12" hidden="1">{#N/A,#N/A,FALSE,"Plan1";#N/A,#N/A,FALSE,"Plan2"}</definedName>
    <definedName name="bnkjhjhdfxgt" localSheetId="3" hidden="1">{#N/A,#N/A,FALSE,"Plan1";#N/A,#N/A,FALSE,"Plan2"}</definedName>
    <definedName name="bnkjhjhdfxgt" localSheetId="2" hidden="1">{#N/A,#N/A,FALSE,"Plan1";#N/A,#N/A,FALSE,"Plan2"}</definedName>
    <definedName name="bnkjhjhdfxgt" localSheetId="14" hidden="1">{#N/A,#N/A,FALSE,"Plan1";#N/A,#N/A,FALSE,"Plan2"}</definedName>
    <definedName name="bnkjhjhdfxgt" localSheetId="1" hidden="1">{#N/A,#N/A,FALSE,"Plan1";#N/A,#N/A,FALSE,"Plan2"}</definedName>
    <definedName name="bnkjhjhdfxgt" hidden="1">{#N/A,#N/A,FALSE,"Plan1";#N/A,#N/A,FALSE,"Plan2"}</definedName>
    <definedName name="BORBA2" localSheetId="3">#REF!</definedName>
    <definedName name="BORBA2">#REF!</definedName>
    <definedName name="BORDA1">#N/A</definedName>
    <definedName name="BuiltIn_Print_Area" localSheetId="3">#REF!</definedName>
    <definedName name="BuiltIn_Print_Area">#REF!</definedName>
    <definedName name="BuiltIn_Print_Area___0" localSheetId="3">#REF!</definedName>
    <definedName name="BuiltIn_Print_Area___0">#REF!</definedName>
    <definedName name="BuiltIn_Print_Titles" localSheetId="3">#REF!</definedName>
    <definedName name="BuiltIn_Print_Titles">#REF!</definedName>
    <definedName name="BuiltIn_Print_Titles___0" localSheetId="3">#REF!</definedName>
    <definedName name="BuiltIn_Print_Titles___0">#REF!</definedName>
    <definedName name="BV" localSheetId="10" hidden="1">#REF!</definedName>
    <definedName name="BV" localSheetId="1" hidden="1">#REF!</definedName>
    <definedName name="BV" hidden="1">#REF!</definedName>
    <definedName name="bxnzfmkzxbhdf" localSheetId="10" hidden="1">{#N/A,#N/A,FALSE,"Plan1";#N/A,#N/A,FALSE,"Plan2"}</definedName>
    <definedName name="bxnzfmkzxbhdf" localSheetId="12" hidden="1">{#N/A,#N/A,FALSE,"Plan1";#N/A,#N/A,FALSE,"Plan2"}</definedName>
    <definedName name="bxnzfmkzxbhdf" localSheetId="3" hidden="1">{#N/A,#N/A,FALSE,"Plan1";#N/A,#N/A,FALSE,"Plan2"}</definedName>
    <definedName name="bxnzfmkzxbhdf" localSheetId="2" hidden="1">{#N/A,#N/A,FALSE,"Plan1";#N/A,#N/A,FALSE,"Plan2"}</definedName>
    <definedName name="bxnzfmkzxbhdf" localSheetId="14" hidden="1">{#N/A,#N/A,FALSE,"Plan1";#N/A,#N/A,FALSE,"Plan2"}</definedName>
    <definedName name="bxnzfmkzxbhdf" localSheetId="1" hidden="1">{#N/A,#N/A,FALSE,"Plan1";#N/A,#N/A,FALSE,"Plan2"}</definedName>
    <definedName name="bxnzfmkzxbhdf" hidden="1">{#N/A,#N/A,FALSE,"Plan1";#N/A,#N/A,FALSE,"Plan2"}</definedName>
    <definedName name="ca" localSheetId="10">#REF!</definedName>
    <definedName name="ca" localSheetId="6">#REF!</definedName>
    <definedName name="ca" localSheetId="12">#REF!</definedName>
    <definedName name="ca" localSheetId="3">#REF!</definedName>
    <definedName name="ca" localSheetId="4">#REF!</definedName>
    <definedName name="ca" localSheetId="1">#REF!</definedName>
    <definedName name="ca">#REF!</definedName>
    <definedName name="CAB">#N/A</definedName>
    <definedName name="CAFS">"Carlos Antonio Fernandes da Silva"</definedName>
    <definedName name="CAGR" localSheetId="3">#REF!</definedName>
    <definedName name="CAGR">#REF!</definedName>
    <definedName name="caixa" localSheetId="3">#REF!</definedName>
    <definedName name="caixa">#REF!</definedName>
    <definedName name="caix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3">#REF!</definedName>
    <definedName name="Cambio">#REF!</definedName>
    <definedName name="CAMP" localSheetId="3">#REF!</definedName>
    <definedName name="CAMP">#REF!</definedName>
    <definedName name="CAMPOS" localSheetId="3">#REF!</definedName>
    <definedName name="CAMPOS">#REF!</definedName>
    <definedName name="çaos\ewapo" localSheetId="10" hidden="1">{#N/A,#N/A,FALSE,"Plan1";#N/A,#N/A,FALSE,"Plan2"}</definedName>
    <definedName name="çaos\ewapo" localSheetId="12" hidden="1">{#N/A,#N/A,FALSE,"Plan1";#N/A,#N/A,FALSE,"Plan2"}</definedName>
    <definedName name="çaos\ewapo" localSheetId="3" hidden="1">{#N/A,#N/A,FALSE,"Plan1";#N/A,#N/A,FALSE,"Plan2"}</definedName>
    <definedName name="çaos\ewapo" localSheetId="2" hidden="1">{#N/A,#N/A,FALSE,"Plan1";#N/A,#N/A,FALSE,"Plan2"}</definedName>
    <definedName name="çaos\ewapo" localSheetId="14" hidden="1">{#N/A,#N/A,FALSE,"Plan1";#N/A,#N/A,FALSE,"Plan2"}</definedName>
    <definedName name="çaos\ewapo" localSheetId="1" hidden="1">{#N/A,#N/A,FALSE,"Plan1";#N/A,#N/A,FALSE,"Plan2"}</definedName>
    <definedName name="çaos\ewapo" hidden="1">{#N/A,#N/A,FALSE,"Plan1";#N/A,#N/A,FALSE,"Plan2"}</definedName>
    <definedName name="Capa" localSheetId="10">#REF!</definedName>
    <definedName name="Capa" localSheetId="6">#REF!</definedName>
    <definedName name="Capa" localSheetId="12">#REF!</definedName>
    <definedName name="Capa" localSheetId="3">#REF!</definedName>
    <definedName name="Capa" localSheetId="4">#REF!</definedName>
    <definedName name="Capa" localSheetId="1">#REF!</definedName>
    <definedName name="Capa">#REF!</definedName>
    <definedName name="CAPA2" localSheetId="3">#REF!</definedName>
    <definedName name="CAPA2">#REF!</definedName>
    <definedName name="CAPA55" localSheetId="3">#REF!</definedName>
    <definedName name="CAPA55">#REF!</definedName>
    <definedName name="CAPA55A" localSheetId="3">#REF!</definedName>
    <definedName name="CAPA55A">#REF!</definedName>
    <definedName name="CAPELA" localSheetId="3">#REF!</definedName>
    <definedName name="CAPELA">#REF!</definedName>
    <definedName name="CARLA" localSheetId="10" hidden="1">#REF!</definedName>
    <definedName name="CARLA" hidden="1">#REF!</definedName>
    <definedName name="CARLOS1" localSheetId="3">#REF!</definedName>
    <definedName name="CARLOS1">#REF!</definedName>
    <definedName name="CARTÃO4" localSheetId="3">#REF!</definedName>
    <definedName name="CARTÃO4">#REF!</definedName>
    <definedName name="CAT6_IP" localSheetId="10" hidden="1">{#N/A,#N/A,FALSE,"F-01"}</definedName>
    <definedName name="CAT6_IP" localSheetId="12" hidden="1">{#N/A,#N/A,FALSE,"F-01"}</definedName>
    <definedName name="CAT6_IP" localSheetId="3" hidden="1">{#N/A,#N/A,FALSE,"F-01"}</definedName>
    <definedName name="CAT6_IP" localSheetId="2" hidden="1">{#N/A,#N/A,FALSE,"F-01"}</definedName>
    <definedName name="CAT6_IP" localSheetId="14" hidden="1">{#N/A,#N/A,FALSE,"F-01"}</definedName>
    <definedName name="CAT6_IP" localSheetId="1" hidden="1">{#N/A,#N/A,FALSE,"F-01"}</definedName>
    <definedName name="CAT6_IP" hidden="1">{#N/A,#N/A,FALSE,"F-01"}</definedName>
    <definedName name="categori45" localSheetId="3">#REF!</definedName>
    <definedName name="categori45">#REF!</definedName>
    <definedName name="CATEGORIA1" localSheetId="3">#REF!</definedName>
    <definedName name="CATEGORIA1">#REF!</definedName>
    <definedName name="CATEGORIA10" localSheetId="3">#REF!</definedName>
    <definedName name="CATEGORIA10">#REF!</definedName>
    <definedName name="CATEGORIA11" localSheetId="3">#REF!</definedName>
    <definedName name="CATEGORIA11">#REF!</definedName>
    <definedName name="CATEGORIA12" localSheetId="3">#REF!</definedName>
    <definedName name="CATEGORIA12">#REF!</definedName>
    <definedName name="CATEGORIA13" localSheetId="3">#REF!</definedName>
    <definedName name="CATEGORIA13">#REF!</definedName>
    <definedName name="CATEGORIA14" localSheetId="3">#REF!</definedName>
    <definedName name="CATEGORIA14">#REF!</definedName>
    <definedName name="CATEGORIA15" localSheetId="3">#REF!</definedName>
    <definedName name="CATEGORIA15">#REF!</definedName>
    <definedName name="CATEGORIA16" localSheetId="3">#REF!</definedName>
    <definedName name="CATEGORIA16">#REF!</definedName>
    <definedName name="CATEGORIA17" localSheetId="3">#REF!</definedName>
    <definedName name="CATEGORIA17">#REF!</definedName>
    <definedName name="CATEGORIA18" localSheetId="3">#REF!</definedName>
    <definedName name="CATEGORIA18">#REF!</definedName>
    <definedName name="CATEGORIA19" localSheetId="3">#REF!</definedName>
    <definedName name="CATEGORIA19">#REF!</definedName>
    <definedName name="CATEGORIA2" localSheetId="3">#REF!</definedName>
    <definedName name="CATEGORIA2">#REF!</definedName>
    <definedName name="CATEGORIA20" localSheetId="3">#REF!</definedName>
    <definedName name="CATEGORIA20">#REF!</definedName>
    <definedName name="CATEGORIA21" localSheetId="3">#REF!</definedName>
    <definedName name="CATEGORIA21">#REF!</definedName>
    <definedName name="CATEGORIA22" localSheetId="3">#REF!</definedName>
    <definedName name="CATEGORIA22">#REF!</definedName>
    <definedName name="CATEGORIA3" localSheetId="3">#REF!</definedName>
    <definedName name="CATEGORIA3">#REF!</definedName>
    <definedName name="CATEGORIA4" localSheetId="3">#REF!</definedName>
    <definedName name="CATEGORIA4">#REF!</definedName>
    <definedName name="CATEGORIA5" localSheetId="3">#REF!</definedName>
    <definedName name="CATEGORIA5">#REF!</definedName>
    <definedName name="CATEGORIA6" localSheetId="3">#REF!</definedName>
    <definedName name="CATEGORIA6">#REF!</definedName>
    <definedName name="CATEGORIA7" localSheetId="3">#REF!</definedName>
    <definedName name="CATEGORIA7">#REF!</definedName>
    <definedName name="CATEGORIA8" localSheetId="3">#REF!</definedName>
    <definedName name="CATEGORIA8">#REF!</definedName>
    <definedName name="CATEGORIA9" localSheetId="3">#REF!</definedName>
    <definedName name="CATEGORIA9">#REF!</definedName>
    <definedName name="CATORZE" localSheetId="3">#REF!</definedName>
    <definedName name="CATORZE" localSheetId="22">#REF!</definedName>
    <definedName name="CATORZE">#REF!</definedName>
    <definedName name="CAUX2" localSheetId="3">OFFSET(#REF!,0,0,COUNTA(#REF!)+1,1)</definedName>
    <definedName name="CAUX2">OFFSET(#REF!,0,0,COUNTA(#REF!)+1,1)</definedName>
    <definedName name="CAUX3" localSheetId="3">OFFSET(#REF!,0,0,COUNTA(#REF!)+1,1)</definedName>
    <definedName name="CAUX3">OFFSET(#REF!,0,0,COUNTA(#REF!)+1,1)</definedName>
    <definedName name="CCC" localSheetId="3">#REF!</definedName>
    <definedName name="CCC">#REF!</definedName>
    <definedName name="ççç" localSheetId="10" hidden="1">{#N/A,#N/A,FALSE,"Plan1";#N/A,#N/A,FALSE,"Plan2"}</definedName>
    <definedName name="ççç" localSheetId="12" hidden="1">{#N/A,#N/A,FALSE,"Plan1";#N/A,#N/A,FALSE,"Plan2"}</definedName>
    <definedName name="ççç" localSheetId="3" hidden="1">{#N/A,#N/A,FALSE,"Plan1";#N/A,#N/A,FALSE,"Plan2"}</definedName>
    <definedName name="ççç" localSheetId="2" hidden="1">{#N/A,#N/A,FALSE,"Plan1";#N/A,#N/A,FALSE,"Plan2"}</definedName>
    <definedName name="ççç" localSheetId="14" hidden="1">{#N/A,#N/A,FALSE,"Plan1";#N/A,#N/A,FALSE,"Plan2"}</definedName>
    <definedName name="ççç" localSheetId="1" hidden="1">{#N/A,#N/A,FALSE,"Plan1";#N/A,#N/A,FALSE,"Plan2"}</definedName>
    <definedName name="ççç" hidden="1">{#N/A,#N/A,FALSE,"Plan1";#N/A,#N/A,FALSE,"Plan2"}</definedName>
    <definedName name="cccc" localSheetId="10" hidden="1">{#N/A,#N/A,FALSE,"Plan1";#N/A,#N/A,FALSE,"Plan2"}</definedName>
    <definedName name="cccc" localSheetId="12" hidden="1">{#N/A,#N/A,FALSE,"Plan1";#N/A,#N/A,FALSE,"Plan2"}</definedName>
    <definedName name="cccc" localSheetId="3" hidden="1">{#N/A,#N/A,FALSE,"Plan1";#N/A,#N/A,FALSE,"Plan2"}</definedName>
    <definedName name="cccc" localSheetId="2" hidden="1">{#N/A,#N/A,FALSE,"Plan1";#N/A,#N/A,FALSE,"Plan2"}</definedName>
    <definedName name="cccc" localSheetId="14" hidden="1">{#N/A,#N/A,FALSE,"Plan1";#N/A,#N/A,FALSE,"Plan2"}</definedName>
    <definedName name="cccc" localSheetId="1" hidden="1">{#N/A,#N/A,FALSE,"Plan1";#N/A,#N/A,FALSE,"Plan2"}</definedName>
    <definedName name="cccc" hidden="1">{#N/A,#N/A,FALSE,"Plan1";#N/A,#N/A,FALSE,"Plan2"}</definedName>
    <definedName name="ççççççç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0" hidden="1">{"HW",#N/A,FALSE,"1998"}</definedName>
    <definedName name="cccccccccccccccc" localSheetId="12" hidden="1">{"HW",#N/A,FALSE,"1998"}</definedName>
    <definedName name="cccccccccccccccc" localSheetId="3" hidden="1">{"HW",#N/A,FALSE,"1998"}</definedName>
    <definedName name="cccccccccccccccc" localSheetId="2" hidden="1">{"HW",#N/A,FALSE,"1998"}</definedName>
    <definedName name="cccccccccccccccc" localSheetId="14" hidden="1">{"HW",#N/A,FALSE,"1998"}</definedName>
    <definedName name="cccccccccccccccc" localSheetId="1" hidden="1">{"HW",#N/A,FALSE,"1998"}</definedName>
    <definedName name="cccccccccccccccc" hidden="1">{"HW",#N/A,FALSE,"1998"}</definedName>
    <definedName name="cchart1" localSheetId="10" hidden="1">#REF!</definedName>
    <definedName name="cchart1" localSheetId="12" hidden="1">#REF!</definedName>
    <definedName name="cchart1" localSheetId="3" hidden="1">#REF!</definedName>
    <definedName name="cchart1" localSheetId="1" hidden="1">#REF!</definedName>
    <definedName name="cchart1" hidden="1">#REF!</definedName>
    <definedName name="cchart10" localSheetId="10" hidden="1">#REF!</definedName>
    <definedName name="cchart10" localSheetId="3" hidden="1">#REF!</definedName>
    <definedName name="cchart10" localSheetId="1" hidden="1">#REF!</definedName>
    <definedName name="cchart10" hidden="1">#REF!</definedName>
    <definedName name="cchart11" localSheetId="10" hidden="1">#REF!</definedName>
    <definedName name="cchart11" localSheetId="3" hidden="1">#REF!</definedName>
    <definedName name="cchart11" localSheetId="1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3">#REF!</definedName>
    <definedName name="CD">#REF!</definedName>
    <definedName name="çdfmerf" localSheetId="10" hidden="1">{#N/A,#N/A,FALSE,"Plan1";#N/A,#N/A,FALSE,"Plan2"}</definedName>
    <definedName name="çdfmerf" localSheetId="12" hidden="1">{#N/A,#N/A,FALSE,"Plan1";#N/A,#N/A,FALSE,"Plan2"}</definedName>
    <definedName name="çdfmerf" localSheetId="3" hidden="1">{#N/A,#N/A,FALSE,"Plan1";#N/A,#N/A,FALSE,"Plan2"}</definedName>
    <definedName name="çdfmerf" localSheetId="2" hidden="1">{#N/A,#N/A,FALSE,"Plan1";#N/A,#N/A,FALSE,"Plan2"}</definedName>
    <definedName name="çdfmerf" localSheetId="14" hidden="1">{#N/A,#N/A,FALSE,"Plan1";#N/A,#N/A,FALSE,"Plan2"}</definedName>
    <definedName name="çdfmerf" localSheetId="1" hidden="1">{#N/A,#N/A,FALSE,"Plan1";#N/A,#N/A,FALSE,"Plan2"}</definedName>
    <definedName name="çdfmerf" hidden="1">{#N/A,#N/A,FALSE,"Plan1";#N/A,#N/A,FALSE,"Plan2"}</definedName>
    <definedName name="CDSGHE" localSheetId="10" hidden="1">{#N/A,#N/A,FALSE,"Plan1";#N/A,#N/A,FALSE,"Plan2"}</definedName>
    <definedName name="CDSGHE" localSheetId="12" hidden="1">{#N/A,#N/A,FALSE,"Plan1";#N/A,#N/A,FALSE,"Plan2"}</definedName>
    <definedName name="CDSGHE" localSheetId="3" hidden="1">{#N/A,#N/A,FALSE,"Plan1";#N/A,#N/A,FALSE,"Plan2"}</definedName>
    <definedName name="CDSGHE" localSheetId="2" hidden="1">{#N/A,#N/A,FALSE,"Plan1";#N/A,#N/A,FALSE,"Plan2"}</definedName>
    <definedName name="CDSGHE" localSheetId="14" hidden="1">{#N/A,#N/A,FALSE,"Plan1";#N/A,#N/A,FALSE,"Plan2"}</definedName>
    <definedName name="CDSGHE" localSheetId="1" hidden="1">{#N/A,#N/A,FALSE,"Plan1";#N/A,#N/A,FALSE,"Plan2"}</definedName>
    <definedName name="CDSGHE" hidden="1">{#N/A,#N/A,FALSE,"Plan1";#N/A,#N/A,FALSE,"Plan2"}</definedName>
    <definedName name="cdvthd" localSheetId="3">#REF!</definedName>
    <definedName name="cdvthd">#REF!</definedName>
    <definedName name="Cel_Constr" localSheetId="3">#REF!</definedName>
    <definedName name="Cel_Constr">#REF!</definedName>
    <definedName name="CestaExcel" localSheetId="3">#REF!</definedName>
    <definedName name="CestaExcel">#REF!</definedName>
    <definedName name="CevaG" localSheetId="3">#REF!</definedName>
    <definedName name="CevaG">#REF!</definedName>
    <definedName name="CevaGS" localSheetId="3">#REF!</definedName>
    <definedName name="CevaGS">#REF!</definedName>
    <definedName name="çfhjglkjhkljy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0" hidden="1">{#N/A,#N/A,FALSE,"Plan1";#N/A,#N/A,FALSE,"Plan2"}</definedName>
    <definedName name="çflçf" localSheetId="12" hidden="1">{#N/A,#N/A,FALSE,"Plan1";#N/A,#N/A,FALSE,"Plan2"}</definedName>
    <definedName name="çflçf" localSheetId="3" hidden="1">{#N/A,#N/A,FALSE,"Plan1";#N/A,#N/A,FALSE,"Plan2"}</definedName>
    <definedName name="çflçf" localSheetId="2" hidden="1">{#N/A,#N/A,FALSE,"Plan1";#N/A,#N/A,FALSE,"Plan2"}</definedName>
    <definedName name="çflçf" localSheetId="14" hidden="1">{#N/A,#N/A,FALSE,"Plan1";#N/A,#N/A,FALSE,"Plan2"}</definedName>
    <definedName name="çflçf" localSheetId="1" hidden="1">{#N/A,#N/A,FALSE,"Plan1";#N/A,#N/A,FALSE,"Plan2"}</definedName>
    <definedName name="çflçf" hidden="1">{#N/A,#N/A,FALSE,"Plan1";#N/A,#N/A,FALSE,"Plan2"}</definedName>
    <definedName name="CHAFQT" localSheetId="3">#REF!</definedName>
    <definedName name="CHAFQT">#REF!</definedName>
    <definedName name="Chaves" localSheetId="3">#REF!</definedName>
    <definedName name="Chaves">#REF!</definedName>
    <definedName name="chfch" localSheetId="10" hidden="1">{#N/A,#N/A,FALSE,"Plan1";#N/A,#N/A,FALSE,"Plan2"}</definedName>
    <definedName name="chfch" localSheetId="12" hidden="1">{#N/A,#N/A,FALSE,"Plan1";#N/A,#N/A,FALSE,"Plan2"}</definedName>
    <definedName name="chfch" localSheetId="3" hidden="1">{#N/A,#N/A,FALSE,"Plan1";#N/A,#N/A,FALSE,"Plan2"}</definedName>
    <definedName name="chfch" localSheetId="2" hidden="1">{#N/A,#N/A,FALSE,"Plan1";#N/A,#N/A,FALSE,"Plan2"}</definedName>
    <definedName name="chfch" localSheetId="14" hidden="1">{#N/A,#N/A,FALSE,"Plan1";#N/A,#N/A,FALSE,"Plan2"}</definedName>
    <definedName name="chfch" localSheetId="1" hidden="1">{#N/A,#N/A,FALSE,"Plan1";#N/A,#N/A,FALSE,"Plan2"}</definedName>
    <definedName name="chfch" hidden="1">{#N/A,#N/A,FALSE,"Plan1";#N/A,#N/A,FALSE,"Plan2"}</definedName>
    <definedName name="CI" localSheetId="3">#REF!</definedName>
    <definedName name="CI">#REF!</definedName>
    <definedName name="cidades" localSheetId="3">#REF!</definedName>
    <definedName name="cidades">#REF!</definedName>
    <definedName name="CIFIXA" localSheetId="3">#REF!</definedName>
    <definedName name="CIFIXA">#REF!</definedName>
    <definedName name="CINCO" localSheetId="3">#REF!</definedName>
    <definedName name="CINCO" localSheetId="22">#REF!</definedName>
    <definedName name="CINCO">#REF!</definedName>
    <definedName name="CITOTAL" localSheetId="3">#REF!</definedName>
    <definedName name="CITOTAL">#REF!</definedName>
    <definedName name="CIVAR" localSheetId="3">#REF!</definedName>
    <definedName name="CIVAR">#REF!</definedName>
    <definedName name="ÇJKRÇLFS" localSheetId="10" hidden="1">{"Econ Consolidado",#N/A,FALSE,"Econ Consol";"Fluxo de Caixa",#N/A,FALSE,"Fluxo Caixa";"Investimentos",#N/A,FALSE,"Investimentos"}</definedName>
    <definedName name="ÇJKRÇLFS" localSheetId="12" hidden="1">{"Econ Consolidado",#N/A,FALSE,"Econ Consol";"Fluxo de Caixa",#N/A,FALSE,"Fluxo Caixa";"Investimentos",#N/A,FALSE,"Investimentos"}</definedName>
    <definedName name="ÇJKRÇLFS" localSheetId="3" hidden="1">{"Econ Consolidado",#N/A,FALSE,"Econ Consol";"Fluxo de Caixa",#N/A,FALSE,"Fluxo Caixa";"Investimentos",#N/A,FALSE,"Investimentos"}</definedName>
    <definedName name="ÇJKRÇLFS" localSheetId="2" hidden="1">{"Econ Consolidado",#N/A,FALSE,"Econ Consol";"Fluxo de Caixa",#N/A,FALSE,"Fluxo Caixa";"Investimentos",#N/A,FALSE,"Investimentos"}</definedName>
    <definedName name="ÇJKRÇLFS" localSheetId="14" hidden="1">{"Econ Consolidado",#N/A,FALSE,"Econ Consol";"Fluxo de Caixa",#N/A,FALSE,"Fluxo Caixa";"Investimentos",#N/A,FALSE,"Investimentos"}</definedName>
    <definedName name="ÇJKRÇLFS" localSheetId="1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10" hidden="1">{#N/A,#N/A,FALSE,"Plan1";#N/A,#N/A,FALSE,"Plan2"}</definedName>
    <definedName name="ÇJsrejtçe" localSheetId="12" hidden="1">{#N/A,#N/A,FALSE,"Plan1";#N/A,#N/A,FALSE,"Plan2"}</definedName>
    <definedName name="ÇJsrejtçe" localSheetId="3" hidden="1">{#N/A,#N/A,FALSE,"Plan1";#N/A,#N/A,FALSE,"Plan2"}</definedName>
    <definedName name="ÇJsrejtçe" localSheetId="2" hidden="1">{#N/A,#N/A,FALSE,"Plan1";#N/A,#N/A,FALSE,"Plan2"}</definedName>
    <definedName name="ÇJsrejtçe" localSheetId="14" hidden="1">{#N/A,#N/A,FALSE,"Plan1";#N/A,#N/A,FALSE,"Plan2"}</definedName>
    <definedName name="ÇJsrejtçe" localSheetId="1" hidden="1">{#N/A,#N/A,FALSE,"Plan1";#N/A,#N/A,FALSE,"Plan2"}</definedName>
    <definedName name="ÇJsrejtçe" hidden="1">{#N/A,#N/A,FALSE,"Plan1";#N/A,#N/A,FALSE,"Plan2"}</definedName>
    <definedName name="çkaçekow" localSheetId="10" hidden="1">{#N/A,#N/A,FALSE,"Plan1";#N/A,#N/A,FALSE,"Plan2"}</definedName>
    <definedName name="çkaçekow" localSheetId="12" hidden="1">{#N/A,#N/A,FALSE,"Plan1";#N/A,#N/A,FALSE,"Plan2"}</definedName>
    <definedName name="çkaçekow" localSheetId="3" hidden="1">{#N/A,#N/A,FALSE,"Plan1";#N/A,#N/A,FALSE,"Plan2"}</definedName>
    <definedName name="çkaçekow" localSheetId="2" hidden="1">{#N/A,#N/A,FALSE,"Plan1";#N/A,#N/A,FALSE,"Plan2"}</definedName>
    <definedName name="çkaçekow" localSheetId="14" hidden="1">{#N/A,#N/A,FALSE,"Plan1";#N/A,#N/A,FALSE,"Plan2"}</definedName>
    <definedName name="çkaçekow" localSheetId="1" hidden="1">{#N/A,#N/A,FALSE,"Plan1";#N/A,#N/A,FALSE,"Plan2"}</definedName>
    <definedName name="çkaçekow" hidden="1">{#N/A,#N/A,FALSE,"Plan1";#N/A,#N/A,FALSE,"Plan2"}</definedName>
    <definedName name="ÇKSDOEKR" localSheetId="10" hidden="1">{#N/A,#N/A,FALSE,"Plan1";#N/A,#N/A,FALSE,"Plan2"}</definedName>
    <definedName name="ÇKSDOEKR" localSheetId="12" hidden="1">{#N/A,#N/A,FALSE,"Plan1";#N/A,#N/A,FALSE,"Plan2"}</definedName>
    <definedName name="ÇKSDOEKR" localSheetId="3" hidden="1">{#N/A,#N/A,FALSE,"Plan1";#N/A,#N/A,FALSE,"Plan2"}</definedName>
    <definedName name="ÇKSDOEKR" localSheetId="2" hidden="1">{#N/A,#N/A,FALSE,"Plan1";#N/A,#N/A,FALSE,"Plan2"}</definedName>
    <definedName name="ÇKSDOEKR" localSheetId="14" hidden="1">{#N/A,#N/A,FALSE,"Plan1";#N/A,#N/A,FALSE,"Plan2"}</definedName>
    <definedName name="ÇKSDOEKR" localSheetId="1" hidden="1">{#N/A,#N/A,FALSE,"Plan1";#N/A,#N/A,FALSE,"Plan2"}</definedName>
    <definedName name="ÇKSDOEKR" hidden="1">{#N/A,#N/A,FALSE,"Plan1";#N/A,#N/A,FALSE,"Plan2"}</definedName>
    <definedName name="çl" localSheetId="10" hidden="1">{#N/A,#N/A,FALSE,"Plan1";#N/A,#N/A,FALSE,"Plan2"}</definedName>
    <definedName name="çl" localSheetId="12" hidden="1">{#N/A,#N/A,FALSE,"Plan1";#N/A,#N/A,FALSE,"Plan2"}</definedName>
    <definedName name="çl" localSheetId="3" hidden="1">{#N/A,#N/A,FALSE,"Plan1";#N/A,#N/A,FALSE,"Plan2"}</definedName>
    <definedName name="çl" localSheetId="2" hidden="1">{#N/A,#N/A,FALSE,"Plan1";#N/A,#N/A,FALSE,"Plan2"}</definedName>
    <definedName name="çl" localSheetId="14" hidden="1">{#N/A,#N/A,FALSE,"Plan1";#N/A,#N/A,FALSE,"Plan2"}</definedName>
    <definedName name="çl" localSheetId="1" hidden="1">{#N/A,#N/A,FALSE,"Plan1";#N/A,#N/A,FALSE,"Plan2"}</definedName>
    <definedName name="çl" hidden="1">{#N/A,#N/A,FALSE,"Plan1";#N/A,#N/A,FALSE,"Plan2"}</definedName>
    <definedName name="çlassde" localSheetId="10" hidden="1">{#N/A,#N/A,FALSE,"Plan1";#N/A,#N/A,FALSE,"Plan2"}</definedName>
    <definedName name="çlassde" localSheetId="12" hidden="1">{#N/A,#N/A,FALSE,"Plan1";#N/A,#N/A,FALSE,"Plan2"}</definedName>
    <definedName name="çlassde" localSheetId="3" hidden="1">{#N/A,#N/A,FALSE,"Plan1";#N/A,#N/A,FALSE,"Plan2"}</definedName>
    <definedName name="çlassde" localSheetId="2" hidden="1">{#N/A,#N/A,FALSE,"Plan1";#N/A,#N/A,FALSE,"Plan2"}</definedName>
    <definedName name="çlassde" localSheetId="14" hidden="1">{#N/A,#N/A,FALSE,"Plan1";#N/A,#N/A,FALSE,"Plan2"}</definedName>
    <definedName name="çlassde" localSheetId="1" hidden="1">{#N/A,#N/A,FALSE,"Plan1";#N/A,#N/A,FALSE,"Plan2"}</definedName>
    <definedName name="çlassde" hidden="1">{#N/A,#N/A,FALSE,"Plan1";#N/A,#N/A,FALSE,"Plan2"}</definedName>
    <definedName name="Classificação" localSheetId="3">#REF!</definedName>
    <definedName name="Classificação">#REF!</definedName>
    <definedName name="çlçlç" localSheetId="10" hidden="1">{#N/A,#N/A,FALSE,"Plan1";#N/A,#N/A,FALSE,"Plan2"}</definedName>
    <definedName name="çlçlç" localSheetId="12" hidden="1">{#N/A,#N/A,FALSE,"Plan1";#N/A,#N/A,FALSE,"Plan2"}</definedName>
    <definedName name="çlçlç" localSheetId="3" hidden="1">{#N/A,#N/A,FALSE,"Plan1";#N/A,#N/A,FALSE,"Plan2"}</definedName>
    <definedName name="çlçlç" localSheetId="2" hidden="1">{#N/A,#N/A,FALSE,"Plan1";#N/A,#N/A,FALSE,"Plan2"}</definedName>
    <definedName name="çlçlç" localSheetId="14" hidden="1">{#N/A,#N/A,FALSE,"Plan1";#N/A,#N/A,FALSE,"Plan2"}</definedName>
    <definedName name="çlçlç" localSheetId="1" hidden="1">{#N/A,#N/A,FALSE,"Plan1";#N/A,#N/A,FALSE,"Plan2"}</definedName>
    <definedName name="çlçlç" hidden="1">{#N/A,#N/A,FALSE,"Plan1";#N/A,#N/A,FALSE,"Plan2"}</definedName>
    <definedName name="çld" localSheetId="10" hidden="1">{#N/A,#N/A,FALSE,"Plan1";#N/A,#N/A,FALSE,"Plan2"}</definedName>
    <definedName name="çld" localSheetId="12" hidden="1">{#N/A,#N/A,FALSE,"Plan1";#N/A,#N/A,FALSE,"Plan2"}</definedName>
    <definedName name="çld" localSheetId="3" hidden="1">{#N/A,#N/A,FALSE,"Plan1";#N/A,#N/A,FALSE,"Plan2"}</definedName>
    <definedName name="çld" localSheetId="2" hidden="1">{#N/A,#N/A,FALSE,"Plan1";#N/A,#N/A,FALSE,"Plan2"}</definedName>
    <definedName name="çld" localSheetId="14" hidden="1">{#N/A,#N/A,FALSE,"Plan1";#N/A,#N/A,FALSE,"Plan2"}</definedName>
    <definedName name="çld" localSheetId="1" hidden="1">{#N/A,#N/A,FALSE,"Plan1";#N/A,#N/A,FALSE,"Plan2"}</definedName>
    <definedName name="çld" hidden="1">{#N/A,#N/A,FALSE,"Plan1";#N/A,#N/A,FALSE,"Plan2"}</definedName>
    <definedName name="çlererr" localSheetId="10" hidden="1">{#N/A,#N/A,FALSE,"Plan1";#N/A,#N/A,FALSE,"Plan2"}</definedName>
    <definedName name="çlererr" localSheetId="12" hidden="1">{#N/A,#N/A,FALSE,"Plan1";#N/A,#N/A,FALSE,"Plan2"}</definedName>
    <definedName name="çlererr" localSheetId="3" hidden="1">{#N/A,#N/A,FALSE,"Plan1";#N/A,#N/A,FALSE,"Plan2"}</definedName>
    <definedName name="çlererr" localSheetId="2" hidden="1">{#N/A,#N/A,FALSE,"Plan1";#N/A,#N/A,FALSE,"Plan2"}</definedName>
    <definedName name="çlererr" localSheetId="14" hidden="1">{#N/A,#N/A,FALSE,"Plan1";#N/A,#N/A,FALSE,"Plan2"}</definedName>
    <definedName name="çlererr" localSheetId="1" hidden="1">{#N/A,#N/A,FALSE,"Plan1";#N/A,#N/A,FALSE,"Plan2"}</definedName>
    <definedName name="çlererr" hidden="1">{#N/A,#N/A,FALSE,"Plan1";#N/A,#N/A,FALSE,"Plan2"}</definedName>
    <definedName name="çlertert" localSheetId="10" hidden="1">{#N/A,#N/A,FALSE,"Plan1";#N/A,#N/A,FALSE,"Plan2"}</definedName>
    <definedName name="çlertert" localSheetId="12" hidden="1">{#N/A,#N/A,FALSE,"Plan1";#N/A,#N/A,FALSE,"Plan2"}</definedName>
    <definedName name="çlertert" localSheetId="3" hidden="1">{#N/A,#N/A,FALSE,"Plan1";#N/A,#N/A,FALSE,"Plan2"}</definedName>
    <definedName name="çlertert" localSheetId="2" hidden="1">{#N/A,#N/A,FALSE,"Plan1";#N/A,#N/A,FALSE,"Plan2"}</definedName>
    <definedName name="çlertert" localSheetId="14" hidden="1">{#N/A,#N/A,FALSE,"Plan1";#N/A,#N/A,FALSE,"Plan2"}</definedName>
    <definedName name="çlertert" localSheetId="1" hidden="1">{#N/A,#N/A,FALSE,"Plan1";#N/A,#N/A,FALSE,"Plan2"}</definedName>
    <definedName name="çlertert" hidden="1">{#N/A,#N/A,FALSE,"Plan1";#N/A,#N/A,FALSE,"Plan2"}</definedName>
    <definedName name="çlkdflçkrlr" localSheetId="10" hidden="1">#REF!</definedName>
    <definedName name="çlkdflçkrlr" localSheetId="12" hidden="1">#REF!</definedName>
    <definedName name="çlkdflçkrlr" localSheetId="3" hidden="1">#REF!</definedName>
    <definedName name="çlkdflçkrlr" localSheetId="1" hidden="1">#REF!</definedName>
    <definedName name="çlkdflçkrlr" hidden="1">#REF!</definedName>
    <definedName name="çll" localSheetId="10" hidden="1">{#N/A,#N/A,FALSE,"Plan1";#N/A,#N/A,FALSE,"Plan2"}</definedName>
    <definedName name="çll" localSheetId="12" hidden="1">{#N/A,#N/A,FALSE,"Plan1";#N/A,#N/A,FALSE,"Plan2"}</definedName>
    <definedName name="çll" localSheetId="3" hidden="1">{#N/A,#N/A,FALSE,"Plan1";#N/A,#N/A,FALSE,"Plan2"}</definedName>
    <definedName name="çll" localSheetId="2" hidden="1">{#N/A,#N/A,FALSE,"Plan1";#N/A,#N/A,FALSE,"Plan2"}</definedName>
    <definedName name="çll" localSheetId="14" hidden="1">{#N/A,#N/A,FALSE,"Plan1";#N/A,#N/A,FALSE,"Plan2"}</definedName>
    <definedName name="çll" localSheetId="1" hidden="1">{#N/A,#N/A,FALSE,"Plan1";#N/A,#N/A,FALSE,"Plan2"}</definedName>
    <definedName name="çll" hidden="1">{#N/A,#N/A,FALSE,"Plan1";#N/A,#N/A,FALSE,"Plan2"}</definedName>
    <definedName name="C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3">#REF!</definedName>
    <definedName name="COBRANÇA">#REF!</definedName>
    <definedName name="Cod_Esquadrias" localSheetId="3">#REF!</definedName>
    <definedName name="Cod_Esquadrias">#REF!</definedName>
    <definedName name="CÓDG" localSheetId="3">OFFSET(#REF!,0,0,COUNTA(#REF!),1)</definedName>
    <definedName name="CÓDG">OFFSET(#REF!,0,0,COUNTA(#REF!),1)</definedName>
    <definedName name="codigo2" localSheetId="3">#REF!</definedName>
    <definedName name="codigo2">#REF!</definedName>
    <definedName name="codigo3" localSheetId="3">#REF!</definedName>
    <definedName name="codigo3">#REF!</definedName>
    <definedName name="CÓDT" localSheetId="3">OFFSET(#REF!,0,0,COUNTA(#REF!)+1,1)</definedName>
    <definedName name="CÓDT">OFFSET(#REF!,0,0,COUNTA(#REF!)+1,1)</definedName>
    <definedName name="COFINS" localSheetId="3">#REF!</definedName>
    <definedName name="COFINS">#REF!</definedName>
    <definedName name="cofins2" localSheetId="3">#REF!</definedName>
    <definedName name="cofins2">#REF!</definedName>
    <definedName name="COGS" localSheetId="3">#REF!</definedName>
    <definedName name="COGS">#REF!</definedName>
    <definedName name="COLSUB" localSheetId="3">#REF!</definedName>
    <definedName name="COLSUB">#REF!</definedName>
    <definedName name="COMISSOES" localSheetId="3">#REF!</definedName>
    <definedName name="COMISSOES">#REF!</definedName>
    <definedName name="COMPOSICAO" localSheetId="3">#REF!</definedName>
    <definedName name="COMPOSICAO">#REF!</definedName>
    <definedName name="composição" localSheetId="3">#REF!</definedName>
    <definedName name="composição">#REF!</definedName>
    <definedName name="COMPR" localSheetId="3">#REF!</definedName>
    <definedName name="COMPR">#REF!</definedName>
    <definedName name="COMPRIMENTO" localSheetId="3">#REF!</definedName>
    <definedName name="COMPRIMENTO" localSheetId="22">#REF!</definedName>
    <definedName name="COMPRIMENTO" localSheetId="21">#REF!</definedName>
    <definedName name="COMPRIMENTO">#REF!</definedName>
    <definedName name="COMPROMETIDO" localSheetId="3">#REF!</definedName>
    <definedName name="COMPROMETIDO">#REF!</definedName>
    <definedName name="CONFIRMAR" localSheetId="10" hidden="1">{#N/A,#N/A,TRUE,"Quinzena 01 à 15-04-98 "}</definedName>
    <definedName name="CONFIRMAR" localSheetId="12" hidden="1">{#N/A,#N/A,TRUE,"Quinzena 01 à 15-04-98 "}</definedName>
    <definedName name="CONFIRMAR" localSheetId="3" hidden="1">{#N/A,#N/A,TRUE,"Quinzena 01 à 15-04-98 "}</definedName>
    <definedName name="CONFIRMAR" localSheetId="2" hidden="1">{#N/A,#N/A,TRUE,"Quinzena 01 à 15-04-98 "}</definedName>
    <definedName name="CONFIRMAR" localSheetId="14" hidden="1">{#N/A,#N/A,TRUE,"Quinzena 01 à 15-04-98 "}</definedName>
    <definedName name="CONFIRMAR" localSheetId="1" hidden="1">{#N/A,#N/A,TRUE,"Quinzena 01 à 15-04-98 "}</definedName>
    <definedName name="CONFIRMAR" hidden="1">{#N/A,#N/A,TRUE,"Quinzena 01 à 15-04-98 "}</definedName>
    <definedName name="cont" localSheetId="10" hidden="1">{#N/A,#N/A,FALSE,"Plan1";#N/A,#N/A,FALSE,"Plan2"}</definedName>
    <definedName name="cont" localSheetId="12" hidden="1">{#N/A,#N/A,FALSE,"Plan1";#N/A,#N/A,FALSE,"Plan2"}</definedName>
    <definedName name="cont" localSheetId="3" hidden="1">{#N/A,#N/A,FALSE,"Plan1";#N/A,#N/A,FALSE,"Plan2"}</definedName>
    <definedName name="cont" localSheetId="2" hidden="1">{#N/A,#N/A,FALSE,"Plan1";#N/A,#N/A,FALSE,"Plan2"}</definedName>
    <definedName name="cont" localSheetId="14" hidden="1">{#N/A,#N/A,FALSE,"Plan1";#N/A,#N/A,FALSE,"Plan2"}</definedName>
    <definedName name="cont" localSheetId="1" hidden="1">{#N/A,#N/A,FALSE,"Plan1";#N/A,#N/A,FALSE,"Plan2"}</definedName>
    <definedName name="cont" hidden="1">{#N/A,#N/A,FALSE,"Plan1";#N/A,#N/A,FALSE,"Plan2"}</definedName>
    <definedName name="CONT1" localSheetId="3">#REF!</definedName>
    <definedName name="CONT1">#REF!</definedName>
    <definedName name="CONT2" localSheetId="3">#REF!</definedName>
    <definedName name="CONT2">#REF!</definedName>
    <definedName name="CONT3" localSheetId="3">#REF!</definedName>
    <definedName name="CONT3">#REF!</definedName>
    <definedName name="CONTAIT" localSheetId="3">#REF!</definedName>
    <definedName name="CONTAIT">#REF!</definedName>
    <definedName name="CONTREC" localSheetId="3">#REF!</definedName>
    <definedName name="CONTREC">#REF!</definedName>
    <definedName name="CONTRES" localSheetId="3">#REF!</definedName>
    <definedName name="CONTRES">#REF!</definedName>
    <definedName name="CONTROLE" localSheetId="3">#REF!</definedName>
    <definedName name="CONTROLE">#REF!</definedName>
    <definedName name="CONVERSÃO" localSheetId="3">#REF!</definedName>
    <definedName name="CONVERSÃO">#REF!</definedName>
    <definedName name="cpmf" localSheetId="3">#REF!</definedName>
    <definedName name="cpmf">#REF!</definedName>
    <definedName name="Credor_Rel_Sienge" localSheetId="3">#REF!</definedName>
    <definedName name="Credor_Rel_Sienge">#REF!</definedName>
    <definedName name="_xlnm.Criteria" localSheetId="12">#REF!</definedName>
    <definedName name="_xlnm.Criteria" localSheetId="3">#REF!</definedName>
    <definedName name="_xlnm.Criteria" localSheetId="22">#REF!</definedName>
    <definedName name="_xlnm.Criteria" localSheetId="21">#REF!</definedName>
    <definedName name="_xlnm.Criteria">#REF!</definedName>
    <definedName name="CRONG" localSheetId="12">#REF!</definedName>
    <definedName name="CRONG" localSheetId="3">#REF!</definedName>
    <definedName name="CRONG">#REF!</definedName>
    <definedName name="cronograma" localSheetId="10">#REF!</definedName>
    <definedName name="cronograma" localSheetId="6">#REF!</definedName>
    <definedName name="cronograma" localSheetId="3">#REF!</definedName>
    <definedName name="cronograma" localSheetId="4">#REF!</definedName>
    <definedName name="cronograma" localSheetId="1">#REF!</definedName>
    <definedName name="cronograma">#REF!</definedName>
    <definedName name="CRONOGRAMA_FÍSICO_FINANCEIRO" localSheetId="3">#REF!</definedName>
    <definedName name="CRONOGRAMA_FÍSICO_FINANCEIRO">#REF!</definedName>
    <definedName name="CS" localSheetId="3">#REF!</definedName>
    <definedName name="CS">#REF!</definedName>
    <definedName name="cs_diferida" localSheetId="3">#REF!</definedName>
    <definedName name="cs_diferida">#REF!</definedName>
    <definedName name="ÇSAÇDFW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0" hidden="1">#REF!</definedName>
    <definedName name="çsdkfçdrkt" localSheetId="12" hidden="1">#REF!</definedName>
    <definedName name="çsdkfçdrkt" localSheetId="3" hidden="1">#REF!</definedName>
    <definedName name="çsdkfçdrkt" localSheetId="1" hidden="1">#REF!</definedName>
    <definedName name="çsdkfçdrkt" hidden="1">#REF!</definedName>
    <definedName name="CS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0" hidden="1">{#N/A,#N/A,FALSE,"Plan1";#N/A,#N/A,FALSE,"Plan2"}</definedName>
    <definedName name="ÇSLÇDLFKD" localSheetId="12" hidden="1">{#N/A,#N/A,FALSE,"Plan1";#N/A,#N/A,FALSE,"Plan2"}</definedName>
    <definedName name="ÇSLÇDLFKD" localSheetId="3" hidden="1">{#N/A,#N/A,FALSE,"Plan1";#N/A,#N/A,FALSE,"Plan2"}</definedName>
    <definedName name="ÇSLÇDLFKD" localSheetId="2" hidden="1">{#N/A,#N/A,FALSE,"Plan1";#N/A,#N/A,FALSE,"Plan2"}</definedName>
    <definedName name="ÇSLÇDLFKD" localSheetId="14" hidden="1">{#N/A,#N/A,FALSE,"Plan1";#N/A,#N/A,FALSE,"Plan2"}</definedName>
    <definedName name="ÇSLÇDLFKD" localSheetId="1" hidden="1">{#N/A,#N/A,FALSE,"Plan1";#N/A,#N/A,FALSE,"Plan2"}</definedName>
    <definedName name="ÇSLÇDLFKD" hidden="1">{#N/A,#N/A,FALSE,"Plan1";#N/A,#N/A,FALSE,"Plan2"}</definedName>
    <definedName name="CT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3">#REF!</definedName>
    <definedName name="CUST_DIR_IND">#REF!</definedName>
    <definedName name="CUSTINDIRETO" localSheetId="3">#REF!</definedName>
    <definedName name="CUSTINDIRETO">#REF!</definedName>
    <definedName name="CUSTO_DIR_IND" localSheetId="3">#REF!</definedName>
    <definedName name="CUSTO_DIR_IND">#REF!</definedName>
    <definedName name="Custo_Direto_de_Obras_Civis_e_Instalações_..........................................." localSheetId="3">#REF!</definedName>
    <definedName name="Custo_Direto_de_Obras_Civis_e_Instalações_...........................................">#REF!</definedName>
    <definedName name="Custo_Direto_em_geral" localSheetId="3">#REF!</definedName>
    <definedName name="Custo_Direto_em_geral">#REF!</definedName>
    <definedName name="custo_financing" localSheetId="3">#REF!</definedName>
    <definedName name="custo_financing">#REF!</definedName>
    <definedName name="CUSTO_OUTROS" localSheetId="3">#REF!</definedName>
    <definedName name="CUSTO_OUTROS">#REF!</definedName>
    <definedName name="Custo_Outros1" localSheetId="3">#REF!</definedName>
    <definedName name="Custo_Outros1">#REF!</definedName>
    <definedName name="CUSTODIRETO" localSheetId="3">#REF!</definedName>
    <definedName name="CUSTODIRETO">#REF!</definedName>
    <definedName name="CUSTODIRETO_R" localSheetId="3">#REF!</definedName>
    <definedName name="CUSTODIRETO_R">#REF!</definedName>
    <definedName name="CUSTODIRETO_U" localSheetId="3">#REF!</definedName>
    <definedName name="CUSTODIRETO_U">#REF!</definedName>
    <definedName name="CUSTODIRETO1" localSheetId="3">#REF!</definedName>
    <definedName name="CUSTODIRETO1">#REF!</definedName>
    <definedName name="CUSTOFIN" localSheetId="3">#REF!</definedName>
    <definedName name="CUSTOFIN">#REF!</definedName>
    <definedName name="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6">#REF!</definedName>
    <definedName name="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3">#REF!</definedName>
    <definedName name="D" localSheetId="4">#REF!</definedName>
    <definedName name="D" localSheetId="1">#REF!</definedName>
    <definedName name="D">#REF!</definedName>
    <definedName name="da" localSheetId="12">#REF!</definedName>
    <definedName name="da" localSheetId="3">#REF!</definedName>
    <definedName name="da">#REF!</definedName>
    <definedName name="dalm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0" hidden="1">{#N/A,#N/A,FALSE,"Plan1";#N/A,#N/A,FALSE,"Plan2"}</definedName>
    <definedName name="dasfrt" localSheetId="12" hidden="1">{#N/A,#N/A,FALSE,"Plan1";#N/A,#N/A,FALSE,"Plan2"}</definedName>
    <definedName name="dasfrt" localSheetId="3" hidden="1">{#N/A,#N/A,FALSE,"Plan1";#N/A,#N/A,FALSE,"Plan2"}</definedName>
    <definedName name="dasfrt" localSheetId="2" hidden="1">{#N/A,#N/A,FALSE,"Plan1";#N/A,#N/A,FALSE,"Plan2"}</definedName>
    <definedName name="dasfrt" localSheetId="14" hidden="1">{#N/A,#N/A,FALSE,"Plan1";#N/A,#N/A,FALSE,"Plan2"}</definedName>
    <definedName name="dasfrt" localSheetId="1" hidden="1">{#N/A,#N/A,FALSE,"Plan1";#N/A,#N/A,FALSE,"Plan2"}</definedName>
    <definedName name="dasfrt" hidden="1">{#N/A,#N/A,FALSE,"Plan1";#N/A,#N/A,FALSE,"Plan2"}</definedName>
    <definedName name="DATA" localSheetId="3">#REF!</definedName>
    <definedName name="DATA">#REF!</definedName>
    <definedName name="Data_base" localSheetId="3">#REF!</definedName>
    <definedName name="Data_base">#REF!</definedName>
    <definedName name="data_base_VL" localSheetId="3">#REF!</definedName>
    <definedName name="data_base_VL">#REF!</definedName>
    <definedName name="DATA_COTAÇÃO" localSheetId="3">#REF!</definedName>
    <definedName name="DATA_COTAÇÃO">#REF!</definedName>
    <definedName name="DATA_ENTREGA" localSheetId="3">#REF!</definedName>
    <definedName name="DATA_ENTREGA">#REF!</definedName>
    <definedName name="DATA_FECHA" localSheetId="3">#REF!</definedName>
    <definedName name="DATA_FECHA">#REF!</definedName>
    <definedName name="Data_Inicio" localSheetId="3">#REF!</definedName>
    <definedName name="Data_Inicio">#REF!</definedName>
    <definedName name="Data_Lançado_Sienge" localSheetId="3">#REF!</definedName>
    <definedName name="Data_Lançado_Sienge">#REF!</definedName>
    <definedName name="Data_Pagamento_Sienge" localSheetId="3">#REF!</definedName>
    <definedName name="Data_Pagamento_Sienge">#REF!</definedName>
    <definedName name="Data_Previsão_Medição_Fin_Medição" localSheetId="3">#REF!</definedName>
    <definedName name="Data_Previsão_Medição_Fin_Medição">#REF!</definedName>
    <definedName name="Data_Tendência_Recebimento_Fin_Medições" localSheetId="3">#REF!</definedName>
    <definedName name="Data_Tendência_Recebimento_Fin_Medições">#REF!</definedName>
    <definedName name="DATA1" localSheetId="3">#REF!</definedName>
    <definedName name="DATA1">#REF!</definedName>
    <definedName name="DATA3" localSheetId="3">#REF!</definedName>
    <definedName name="DATA3">#REF!</definedName>
    <definedName name="DATA4" localSheetId="3">#REF!</definedName>
    <definedName name="DATA4">#REF!</definedName>
    <definedName name="DATA6" localSheetId="3">#REF!</definedName>
    <definedName name="DATA6">#REF!</definedName>
    <definedName name="Database">#REF!</definedName>
    <definedName name="DataChaves_MAP" localSheetId="3">#REF!</definedName>
    <definedName name="DataChaves_MAP">#REF!</definedName>
    <definedName name="DatasOut13AteDez20" localSheetId="3">#REF!</definedName>
    <definedName name="DatasOut13AteDez20">#REF!</definedName>
    <definedName name="DÇDL" localSheetId="10" hidden="1">{#N/A,#N/A,FALSE,"Plan1";#N/A,#N/A,FALSE,"Plan2"}</definedName>
    <definedName name="DÇDL" localSheetId="12" hidden="1">{#N/A,#N/A,FALSE,"Plan1";#N/A,#N/A,FALSE,"Plan2"}</definedName>
    <definedName name="DÇDL" localSheetId="3" hidden="1">{#N/A,#N/A,FALSE,"Plan1";#N/A,#N/A,FALSE,"Plan2"}</definedName>
    <definedName name="DÇDL" localSheetId="2" hidden="1">{#N/A,#N/A,FALSE,"Plan1";#N/A,#N/A,FALSE,"Plan2"}</definedName>
    <definedName name="DÇDL" localSheetId="14" hidden="1">{#N/A,#N/A,FALSE,"Plan1";#N/A,#N/A,FALSE,"Plan2"}</definedName>
    <definedName name="DÇDL" localSheetId="1" hidden="1">{#N/A,#N/A,FALSE,"Plan1";#N/A,#N/A,FALSE,"Plan2"}</definedName>
    <definedName name="DÇDL" hidden="1">{#N/A,#N/A,FALSE,"Plan1";#N/A,#N/A,FALSE,"Plan2"}</definedName>
    <definedName name="dchart26" localSheetId="10" hidden="1">#REF!</definedName>
    <definedName name="dchart26" localSheetId="12" hidden="1">#REF!</definedName>
    <definedName name="dchart26" localSheetId="3" hidden="1">#REF!</definedName>
    <definedName name="dchart26" localSheetId="1" hidden="1">#REF!</definedName>
    <definedName name="dchart26" hidden="1">#REF!</definedName>
    <definedName name="dchart31" localSheetId="10" hidden="1">#REF!</definedName>
    <definedName name="dchart31" localSheetId="12" hidden="1">#REF!</definedName>
    <definedName name="dchart31" localSheetId="3" hidden="1">#REF!</definedName>
    <definedName name="dchart31" localSheetId="1" hidden="1">#REF!</definedName>
    <definedName name="dchart31" hidden="1">#REF!</definedName>
    <definedName name="dcnsfgdjkgb" localSheetId="10" hidden="1">{#N/A,#N/A,FALSE,"Plan1";#N/A,#N/A,FALSE,"Plan2"}</definedName>
    <definedName name="dcnsfgdjkgb" localSheetId="12" hidden="1">{#N/A,#N/A,FALSE,"Plan1";#N/A,#N/A,FALSE,"Plan2"}</definedName>
    <definedName name="dcnsfgdjkgb" localSheetId="3" hidden="1">{#N/A,#N/A,FALSE,"Plan1";#N/A,#N/A,FALSE,"Plan2"}</definedName>
    <definedName name="dcnsfgdjkgb" localSheetId="2" hidden="1">{#N/A,#N/A,FALSE,"Plan1";#N/A,#N/A,FALSE,"Plan2"}</definedName>
    <definedName name="dcnsfgdjkgb" localSheetId="14" hidden="1">{#N/A,#N/A,FALSE,"Plan1";#N/A,#N/A,FALSE,"Plan2"}</definedName>
    <definedName name="dcnsfgdjkgb" localSheetId="1" hidden="1">{#N/A,#N/A,FALSE,"Plan1";#N/A,#N/A,FALSE,"Plan2"}</definedName>
    <definedName name="dcnsfgdjkgb" hidden="1">{#N/A,#N/A,FALSE,"Plan1";#N/A,#N/A,FALSE,"Plan2"}</definedName>
    <definedName name="DÇWK" localSheetId="10" hidden="1">{#N/A,#N/A,FALSE,"Plan1";#N/A,#N/A,FALSE,"Plan2"}</definedName>
    <definedName name="DÇWK" localSheetId="12" hidden="1">{#N/A,#N/A,FALSE,"Plan1";#N/A,#N/A,FALSE,"Plan2"}</definedName>
    <definedName name="DÇWK" localSheetId="3" hidden="1">{#N/A,#N/A,FALSE,"Plan1";#N/A,#N/A,FALSE,"Plan2"}</definedName>
    <definedName name="DÇWK" localSheetId="2" hidden="1">{#N/A,#N/A,FALSE,"Plan1";#N/A,#N/A,FALSE,"Plan2"}</definedName>
    <definedName name="DÇWK" localSheetId="14" hidden="1">{#N/A,#N/A,FALSE,"Plan1";#N/A,#N/A,FALSE,"Plan2"}</definedName>
    <definedName name="DÇWK" localSheetId="1" hidden="1">{#N/A,#N/A,FALSE,"Plan1";#N/A,#N/A,FALSE,"Plan2"}</definedName>
    <definedName name="DÇWK" hidden="1">{#N/A,#N/A,FALSE,"Plan1";#N/A,#N/A,FALSE,"Plan2"}</definedName>
    <definedName name="D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0" hidden="1">{"'장비'!$A$3:$M$12"}</definedName>
    <definedName name="ddd" localSheetId="12" hidden="1">{"'장비'!$A$3:$M$12"}</definedName>
    <definedName name="DDD" localSheetId="3">#REF!</definedName>
    <definedName name="ddd" localSheetId="1" hidden="1">{"'장비'!$A$3:$M$12"}</definedName>
    <definedName name="DDD">#REF!</definedName>
    <definedName name="ddddd" localSheetId="10" hidden="1">{#N/A,#N/A,FALSE,"Plan1";#N/A,#N/A,FALSE,"Plan2"}</definedName>
    <definedName name="ddddd" localSheetId="12" hidden="1">{#N/A,#N/A,FALSE,"Plan1";#N/A,#N/A,FALSE,"Plan2"}</definedName>
    <definedName name="ddddd" localSheetId="3" hidden="1">{#N/A,#N/A,FALSE,"Plan1";#N/A,#N/A,FALSE,"Plan2"}</definedName>
    <definedName name="ddddd" localSheetId="2" hidden="1">{#N/A,#N/A,FALSE,"Plan1";#N/A,#N/A,FALSE,"Plan2"}</definedName>
    <definedName name="ddddd" localSheetId="14" hidden="1">{#N/A,#N/A,FALSE,"Plan1";#N/A,#N/A,FALSE,"Plan2"}</definedName>
    <definedName name="ddddd" localSheetId="1" hidden="1">{#N/A,#N/A,FALSE,"Plan1";#N/A,#N/A,FALSE,"Plan2"}</definedName>
    <definedName name="ddddd" hidden="1">{#N/A,#N/A,FALSE,"Plan1";#N/A,#N/A,FALSE,"Plan2"}</definedName>
    <definedName name="ddddddddddd" localSheetId="12">#REF!</definedName>
    <definedName name="ddddddddddd" localSheetId="3">#REF!</definedName>
    <definedName name="ddddddddddd" localSheetId="22">#REF!</definedName>
    <definedName name="ddddddddddd">#REF!</definedName>
    <definedName name="dddddddddddddddddddddddddd" localSheetId="3">#REF!</definedName>
    <definedName name="dddddddddddddddddddddddddd">#REF!</definedName>
    <definedName name="dddddddddddddppppppppp" localSheetId="3">#REF!</definedName>
    <definedName name="dddddddddddddppppppppp">#REF!</definedName>
    <definedName name="dde" localSheetId="10" hidden="1">{#N/A,#N/A,FALSE,"Plan1";#N/A,#N/A,FALSE,"Plan2"}</definedName>
    <definedName name="dde" localSheetId="12" hidden="1">{#N/A,#N/A,FALSE,"Plan1";#N/A,#N/A,FALSE,"Plan2"}</definedName>
    <definedName name="dde" localSheetId="3" hidden="1">{#N/A,#N/A,FALSE,"Plan1";#N/A,#N/A,FALSE,"Plan2"}</definedName>
    <definedName name="dde" localSheetId="2" hidden="1">{#N/A,#N/A,FALSE,"Plan1";#N/A,#N/A,FALSE,"Plan2"}</definedName>
    <definedName name="dde" localSheetId="14" hidden="1">{#N/A,#N/A,FALSE,"Plan1";#N/A,#N/A,FALSE,"Plan2"}</definedName>
    <definedName name="dde" localSheetId="1" hidden="1">{#N/A,#N/A,FALSE,"Plan1";#N/A,#N/A,FALSE,"Plan2"}</definedName>
    <definedName name="dde" hidden="1">{#N/A,#N/A,FALSE,"Plan1";#N/A,#N/A,FALSE,"Plan2"}</definedName>
    <definedName name="ddfs" localSheetId="10" hidden="1">#REF!</definedName>
    <definedName name="ddfs" localSheetId="12" hidden="1">#REF!</definedName>
    <definedName name="ddfs" localSheetId="3" hidden="1">#REF!</definedName>
    <definedName name="ddfs" localSheetId="1" hidden="1">#REF!</definedName>
    <definedName name="ddfs" hidden="1">#REF!</definedName>
    <definedName name="ddgfdvgd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0" hidden="1">{#N/A,#N/A,FALSE,"Plan1";#N/A,#N/A,FALSE,"Plan2"}</definedName>
    <definedName name="DDGSFG" localSheetId="12" hidden="1">{#N/A,#N/A,FALSE,"Plan1";#N/A,#N/A,FALSE,"Plan2"}</definedName>
    <definedName name="DDGSFG" localSheetId="3" hidden="1">{#N/A,#N/A,FALSE,"Plan1";#N/A,#N/A,FALSE,"Plan2"}</definedName>
    <definedName name="DDGSFG" localSheetId="2" hidden="1">{#N/A,#N/A,FALSE,"Plan1";#N/A,#N/A,FALSE,"Plan2"}</definedName>
    <definedName name="DDGSFG" localSheetId="14" hidden="1">{#N/A,#N/A,FALSE,"Plan1";#N/A,#N/A,FALSE,"Plan2"}</definedName>
    <definedName name="DDGSFG" localSheetId="1" hidden="1">{#N/A,#N/A,FALSE,"Plan1";#N/A,#N/A,FALSE,"Plan2"}</definedName>
    <definedName name="DDGSFG" hidden="1">{#N/A,#N/A,FALSE,"Plan1";#N/A,#N/A,FALSE,"Plan2"}</definedName>
    <definedName name="dede" localSheetId="10" hidden="1">{#N/A,#N/A,FALSE,"Plan1";#N/A,#N/A,FALSE,"Plan2"}</definedName>
    <definedName name="dede" localSheetId="12" hidden="1">{#N/A,#N/A,FALSE,"Plan1";#N/A,#N/A,FALSE,"Plan2"}</definedName>
    <definedName name="dede" localSheetId="3" hidden="1">{#N/A,#N/A,FALSE,"Plan1";#N/A,#N/A,FALSE,"Plan2"}</definedName>
    <definedName name="dede" localSheetId="2" hidden="1">{#N/A,#N/A,FALSE,"Plan1";#N/A,#N/A,FALSE,"Plan2"}</definedName>
    <definedName name="dede" localSheetId="14" hidden="1">{#N/A,#N/A,FALSE,"Plan1";#N/A,#N/A,FALSE,"Plan2"}</definedName>
    <definedName name="dede" localSheetId="1" hidden="1">{#N/A,#N/A,FALSE,"Plan1";#N/A,#N/A,FALSE,"Plan2"}</definedName>
    <definedName name="dede" hidden="1">{#N/A,#N/A,FALSE,"Plan1";#N/A,#N/A,FALSE,"Plan2"}</definedName>
    <definedName name="defasagem" localSheetId="12">OFFSET(INDEX(#REF!,MATCH(#REF!,#REF!,0)),1,0,COUNTA(#REF!)-1)</definedName>
    <definedName name="defasagem" localSheetId="3">OFFSET(INDEX(#REF!,MATCH(#REF!,#REF!,0)),1,0,COUNTA(#REF!)-1)</definedName>
    <definedName name="defasagem">OFFSET(INDEX(#REF!,MATCH(#REF!,#REF!,0)),1,0,COUNTA(#REF!)-1)</definedName>
    <definedName name="depara" localSheetId="3">#REF!</definedName>
    <definedName name="depara">#REF!</definedName>
    <definedName name="DERIVQT" localSheetId="3">#REF!</definedName>
    <definedName name="DERIVQT">#REF!</definedName>
    <definedName name="des" localSheetId="10" hidden="1">{#N/A,#N/A,FALSE,"Plan1";#N/A,#N/A,FALSE,"Plan2"}</definedName>
    <definedName name="des" localSheetId="12" hidden="1">{#N/A,#N/A,FALSE,"Plan1";#N/A,#N/A,FALSE,"Plan2"}</definedName>
    <definedName name="des" localSheetId="3" hidden="1">{#N/A,#N/A,FALSE,"Plan1";#N/A,#N/A,FALSE,"Plan2"}</definedName>
    <definedName name="des" localSheetId="2" hidden="1">{#N/A,#N/A,FALSE,"Plan1";#N/A,#N/A,FALSE,"Plan2"}</definedName>
    <definedName name="des" localSheetId="14" hidden="1">{#N/A,#N/A,FALSE,"Plan1";#N/A,#N/A,FALSE,"Plan2"}</definedName>
    <definedName name="des" localSheetId="1" hidden="1">{#N/A,#N/A,FALSE,"Plan1";#N/A,#N/A,FALSE,"Plan2"}</definedName>
    <definedName name="des" hidden="1">{#N/A,#N/A,FALSE,"Plan1";#N/A,#N/A,FALSE,"Plan2"}</definedName>
    <definedName name="desc" localSheetId="10" hidden="1">{#N/A,#N/A,FALSE,"Plan1";#N/A,#N/A,FALSE,"Plan2"}</definedName>
    <definedName name="desc" localSheetId="12" hidden="1">{#N/A,#N/A,FALSE,"Plan1";#N/A,#N/A,FALSE,"Plan2"}</definedName>
    <definedName name="desc" localSheetId="3" hidden="1">{#N/A,#N/A,FALSE,"Plan1";#N/A,#N/A,FALSE,"Plan2"}</definedName>
    <definedName name="desc" localSheetId="2" hidden="1">{#N/A,#N/A,FALSE,"Plan1";#N/A,#N/A,FALSE,"Plan2"}</definedName>
    <definedName name="desc" localSheetId="14" hidden="1">{#N/A,#N/A,FALSE,"Plan1";#N/A,#N/A,FALSE,"Plan2"}</definedName>
    <definedName name="desc" localSheetId="1" hidden="1">{#N/A,#N/A,FALSE,"Plan1";#N/A,#N/A,FALSE,"Plan2"}</definedName>
    <definedName name="desc" hidden="1">{#N/A,#N/A,FALSE,"Plan1";#N/A,#N/A,FALSE,"Plan2"}</definedName>
    <definedName name="DESCONTO" localSheetId="12">#REF!</definedName>
    <definedName name="DESCONTO" localSheetId="3">#REF!</definedName>
    <definedName name="DESCONTO" localSheetId="22">#REF!</definedName>
    <definedName name="DESCONTO">#REF!</definedName>
    <definedName name="DESCRIÇÃO_OBRA" localSheetId="3">#REF!</definedName>
    <definedName name="DESCRIÇÃO_OBRA">#REF!</definedName>
    <definedName name="DespFatur" localSheetId="3">#REF!</definedName>
    <definedName name="DespFatur">#REF!</definedName>
    <definedName name="DEZ" localSheetId="3">#REF!</definedName>
    <definedName name="DEZ" localSheetId="22">#REF!</definedName>
    <definedName name="DEZ">#REF!</definedName>
    <definedName name="dez17RJ" localSheetId="3">#REF!</definedName>
    <definedName name="dez17RJ">#REF!</definedName>
    <definedName name="DEZEMBRO" localSheetId="3">#REF!</definedName>
    <definedName name="DEZEMBRO">#REF!</definedName>
    <definedName name="DEZENOVE" localSheetId="3">#REF!</definedName>
    <definedName name="DEZENOVE" localSheetId="22">#REF!</definedName>
    <definedName name="DEZENOVE">#REF!</definedName>
    <definedName name="DEZESSEIS" localSheetId="3">#REF!</definedName>
    <definedName name="DEZESSEIS" localSheetId="22">#REF!</definedName>
    <definedName name="DEZESSEIS">#REF!</definedName>
    <definedName name="DEZESSETE" localSheetId="3">#REF!</definedName>
    <definedName name="DEZESSETE" localSheetId="22">#REF!</definedName>
    <definedName name="DEZESSETE">#REF!</definedName>
    <definedName name="DEZOITO" localSheetId="3">#REF!</definedName>
    <definedName name="DEZOITO" localSheetId="22">#REF!</definedName>
    <definedName name="DEZOITO">#REF!</definedName>
    <definedName name="d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0" hidden="1">{#N/A,#N/A,FALSE,"명세표"}</definedName>
    <definedName name="DFD" localSheetId="12" hidden="1">{#N/A,#N/A,FALSE,"명세표"}</definedName>
    <definedName name="DFD" localSheetId="3" hidden="1">{#N/A,#N/A,FALSE,"명세표"}</definedName>
    <definedName name="DFD" localSheetId="2" hidden="1">{#N/A,#N/A,FALSE,"명세표"}</definedName>
    <definedName name="DFD" localSheetId="14" hidden="1">{#N/A,#N/A,FALSE,"명세표"}</definedName>
    <definedName name="DFD" localSheetId="1" hidden="1">{#N/A,#N/A,FALSE,"명세표"}</definedName>
    <definedName name="DFD" hidden="1">{#N/A,#N/A,FALSE,"명세표"}</definedName>
    <definedName name="dfdfty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0" hidden="1">{#N/A,#N/A,FALSE,"Plan1";#N/A,#N/A,FALSE,"Plan2"}</definedName>
    <definedName name="dfdjgfdfgdf" localSheetId="12" hidden="1">{#N/A,#N/A,FALSE,"Plan1";#N/A,#N/A,FALSE,"Plan2"}</definedName>
    <definedName name="dfdjgfdfgdf" localSheetId="3" hidden="1">{#N/A,#N/A,FALSE,"Plan1";#N/A,#N/A,FALSE,"Plan2"}</definedName>
    <definedName name="dfdjgfdfgdf" localSheetId="2" hidden="1">{#N/A,#N/A,FALSE,"Plan1";#N/A,#N/A,FALSE,"Plan2"}</definedName>
    <definedName name="dfdjgfdfgdf" localSheetId="14" hidden="1">{#N/A,#N/A,FALSE,"Plan1";#N/A,#N/A,FALSE,"Plan2"}</definedName>
    <definedName name="dfdjgfdfgdf" localSheetId="1" hidden="1">{#N/A,#N/A,FALSE,"Plan1";#N/A,#N/A,FALSE,"Plan2"}</definedName>
    <definedName name="dfdjgfdfgdf" hidden="1">{#N/A,#N/A,FALSE,"Plan1";#N/A,#N/A,FALSE,"Plan2"}</definedName>
    <definedName name="dfdrtrr" localSheetId="10" hidden="1">{#N/A,#N/A,FALSE,"Plan1";#N/A,#N/A,FALSE,"Plan2"}</definedName>
    <definedName name="dfdrtrr" localSheetId="12" hidden="1">{#N/A,#N/A,FALSE,"Plan1";#N/A,#N/A,FALSE,"Plan2"}</definedName>
    <definedName name="dfdrtrr" localSheetId="3" hidden="1">{#N/A,#N/A,FALSE,"Plan1";#N/A,#N/A,FALSE,"Plan2"}</definedName>
    <definedName name="dfdrtrr" localSheetId="2" hidden="1">{#N/A,#N/A,FALSE,"Plan1";#N/A,#N/A,FALSE,"Plan2"}</definedName>
    <definedName name="dfdrtrr" localSheetId="14" hidden="1">{#N/A,#N/A,FALSE,"Plan1";#N/A,#N/A,FALSE,"Plan2"}</definedName>
    <definedName name="dfdrtrr" localSheetId="1" hidden="1">{#N/A,#N/A,FALSE,"Plan1";#N/A,#N/A,FALSE,"Plan2"}</definedName>
    <definedName name="dfdrtrr" hidden="1">{#N/A,#N/A,FALSE,"Plan1";#N/A,#N/A,FALSE,"Plan2"}</definedName>
    <definedName name="DFDSG" localSheetId="10" hidden="1">{#N/A,#N/A,FALSE,"Plan1";#N/A,#N/A,FALSE,"Plan2"}</definedName>
    <definedName name="DFDSG" localSheetId="12" hidden="1">{#N/A,#N/A,FALSE,"Plan1";#N/A,#N/A,FALSE,"Plan2"}</definedName>
    <definedName name="DFDSG" localSheetId="3" hidden="1">{#N/A,#N/A,FALSE,"Plan1";#N/A,#N/A,FALSE,"Plan2"}</definedName>
    <definedName name="DFDSG" localSheetId="2" hidden="1">{#N/A,#N/A,FALSE,"Plan1";#N/A,#N/A,FALSE,"Plan2"}</definedName>
    <definedName name="DFDSG" localSheetId="14" hidden="1">{#N/A,#N/A,FALSE,"Plan1";#N/A,#N/A,FALSE,"Plan2"}</definedName>
    <definedName name="DFDSG" localSheetId="1" hidden="1">{#N/A,#N/A,FALSE,"Plan1";#N/A,#N/A,FALSE,"Plan2"}</definedName>
    <definedName name="DFDSG" hidden="1">{#N/A,#N/A,FALSE,"Plan1";#N/A,#N/A,FALSE,"Plan2"}</definedName>
    <definedName name="dfer" localSheetId="10" hidden="1">{#N/A,#N/A,FALSE,"Plan1";#N/A,#N/A,FALSE,"Plan2"}</definedName>
    <definedName name="dfer" localSheetId="12" hidden="1">{#N/A,#N/A,FALSE,"Plan1";#N/A,#N/A,FALSE,"Plan2"}</definedName>
    <definedName name="dfer" localSheetId="3" hidden="1">{#N/A,#N/A,FALSE,"Plan1";#N/A,#N/A,FALSE,"Plan2"}</definedName>
    <definedName name="dfer" localSheetId="2" hidden="1">{#N/A,#N/A,FALSE,"Plan1";#N/A,#N/A,FALSE,"Plan2"}</definedName>
    <definedName name="dfer" localSheetId="14" hidden="1">{#N/A,#N/A,FALSE,"Plan1";#N/A,#N/A,FALSE,"Plan2"}</definedName>
    <definedName name="dfer" localSheetId="1" hidden="1">{#N/A,#N/A,FALSE,"Plan1";#N/A,#N/A,FALSE,"Plan2"}</definedName>
    <definedName name="dfer" hidden="1">{#N/A,#N/A,FALSE,"Plan1";#N/A,#N/A,FALSE,"Plan2"}</definedName>
    <definedName name="dffbty" localSheetId="10" hidden="1">{#N/A,#N/A,FALSE,"Plan1";#N/A,#N/A,FALSE,"Plan2"}</definedName>
    <definedName name="dffbty" localSheetId="12" hidden="1">{#N/A,#N/A,FALSE,"Plan1";#N/A,#N/A,FALSE,"Plan2"}</definedName>
    <definedName name="dffbty" localSheetId="3" hidden="1">{#N/A,#N/A,FALSE,"Plan1";#N/A,#N/A,FALSE,"Plan2"}</definedName>
    <definedName name="dffbty" localSheetId="2" hidden="1">{#N/A,#N/A,FALSE,"Plan1";#N/A,#N/A,FALSE,"Plan2"}</definedName>
    <definedName name="dffbty" localSheetId="14" hidden="1">{#N/A,#N/A,FALSE,"Plan1";#N/A,#N/A,FALSE,"Plan2"}</definedName>
    <definedName name="dffbty" localSheetId="1" hidden="1">{#N/A,#N/A,FALSE,"Plan1";#N/A,#N/A,FALSE,"Plan2"}</definedName>
    <definedName name="dffbty" hidden="1">{#N/A,#N/A,FALSE,"Plan1";#N/A,#N/A,FALSE,"Plan2"}</definedName>
    <definedName name="dffg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0" hidden="1">{#N/A,#N/A,FALSE,"Plan1";#N/A,#N/A,FALSE,"Plan2"}</definedName>
    <definedName name="dffhg" localSheetId="12" hidden="1">{#N/A,#N/A,FALSE,"Plan1";#N/A,#N/A,FALSE,"Plan2"}</definedName>
    <definedName name="dffhg" localSheetId="3" hidden="1">{#N/A,#N/A,FALSE,"Plan1";#N/A,#N/A,FALSE,"Plan2"}</definedName>
    <definedName name="dffhg" localSheetId="2" hidden="1">{#N/A,#N/A,FALSE,"Plan1";#N/A,#N/A,FALSE,"Plan2"}</definedName>
    <definedName name="dffhg" localSheetId="14" hidden="1">{#N/A,#N/A,FALSE,"Plan1";#N/A,#N/A,FALSE,"Plan2"}</definedName>
    <definedName name="dffhg" localSheetId="1" hidden="1">{#N/A,#N/A,FALSE,"Plan1";#N/A,#N/A,FALSE,"Plan2"}</definedName>
    <definedName name="dffhg" hidden="1">{#N/A,#N/A,FALSE,"Plan1";#N/A,#N/A,FALSE,"Plan2"}</definedName>
    <definedName name="dfg" localSheetId="10" hidden="1">{#N/A,#N/A,FALSE,"Plan1";#N/A,#N/A,FALSE,"Plan2"}</definedName>
    <definedName name="dfg" localSheetId="12" hidden="1">{#N/A,#N/A,FALSE,"Plan1";#N/A,#N/A,FALSE,"Plan2"}</definedName>
    <definedName name="dfg" localSheetId="3" hidden="1">{#N/A,#N/A,FALSE,"Plan1";#N/A,#N/A,FALSE,"Plan2"}</definedName>
    <definedName name="dfg" localSheetId="2" hidden="1">{#N/A,#N/A,FALSE,"Plan1";#N/A,#N/A,FALSE,"Plan2"}</definedName>
    <definedName name="dfg" localSheetId="14" hidden="1">{#N/A,#N/A,FALSE,"Plan1";#N/A,#N/A,FALSE,"Plan2"}</definedName>
    <definedName name="dfg" localSheetId="1" hidden="1">{#N/A,#N/A,FALSE,"Plan1";#N/A,#N/A,FALSE,"Plan2"}</definedName>
    <definedName name="dfg" hidden="1">{#N/A,#N/A,FALSE,"Plan1";#N/A,#N/A,FALSE,"Plan2"}</definedName>
    <definedName name="dfgdf" localSheetId="10" hidden="1">{#N/A,#N/A,FALSE,"Plan1";#N/A,#N/A,FALSE,"Plan2"}</definedName>
    <definedName name="dfgdf" localSheetId="12" hidden="1">{#N/A,#N/A,FALSE,"Plan1";#N/A,#N/A,FALSE,"Plan2"}</definedName>
    <definedName name="dfgdf" localSheetId="3" hidden="1">{#N/A,#N/A,FALSE,"Plan1";#N/A,#N/A,FALSE,"Plan2"}</definedName>
    <definedName name="dfgdf" localSheetId="2" hidden="1">{#N/A,#N/A,FALSE,"Plan1";#N/A,#N/A,FALSE,"Plan2"}</definedName>
    <definedName name="dfgdf" localSheetId="14" hidden="1">{#N/A,#N/A,FALSE,"Plan1";#N/A,#N/A,FALSE,"Plan2"}</definedName>
    <definedName name="dfgdf" localSheetId="1" hidden="1">{#N/A,#N/A,FALSE,"Plan1";#N/A,#N/A,FALSE,"Plan2"}</definedName>
    <definedName name="dfgdf" hidden="1">{#N/A,#N/A,FALSE,"Plan1";#N/A,#N/A,FALSE,"Plan2"}</definedName>
    <definedName name="dfgdytygr" localSheetId="10" hidden="1">{#N/A,#N/A,FALSE,"Plan1";#N/A,#N/A,FALSE,"Plan2"}</definedName>
    <definedName name="dfgdytygr" localSheetId="12" hidden="1">{#N/A,#N/A,FALSE,"Plan1";#N/A,#N/A,FALSE,"Plan2"}</definedName>
    <definedName name="dfgdytygr" localSheetId="3" hidden="1">{#N/A,#N/A,FALSE,"Plan1";#N/A,#N/A,FALSE,"Plan2"}</definedName>
    <definedName name="dfgdytygr" localSheetId="2" hidden="1">{#N/A,#N/A,FALSE,"Plan1";#N/A,#N/A,FALSE,"Plan2"}</definedName>
    <definedName name="dfgdytygr" localSheetId="14" hidden="1">{#N/A,#N/A,FALSE,"Plan1";#N/A,#N/A,FALSE,"Plan2"}</definedName>
    <definedName name="dfgdytygr" localSheetId="1" hidden="1">{#N/A,#N/A,FALSE,"Plan1";#N/A,#N/A,FALSE,"Plan2"}</definedName>
    <definedName name="dfgdytygr" hidden="1">{#N/A,#N/A,FALSE,"Plan1";#N/A,#N/A,FALSE,"Plan2"}</definedName>
    <definedName name="dfgftrrdt5" localSheetId="10" hidden="1">{#N/A,#N/A,FALSE,"Plan1";#N/A,#N/A,FALSE,"Plan2"}</definedName>
    <definedName name="dfgftrrdt5" localSheetId="12" hidden="1">{#N/A,#N/A,FALSE,"Plan1";#N/A,#N/A,FALSE,"Plan2"}</definedName>
    <definedName name="dfgftrrdt5" localSheetId="3" hidden="1">{#N/A,#N/A,FALSE,"Plan1";#N/A,#N/A,FALSE,"Plan2"}</definedName>
    <definedName name="dfgftrrdt5" localSheetId="2" hidden="1">{#N/A,#N/A,FALSE,"Plan1";#N/A,#N/A,FALSE,"Plan2"}</definedName>
    <definedName name="dfgftrrdt5" localSheetId="14" hidden="1">{#N/A,#N/A,FALSE,"Plan1";#N/A,#N/A,FALSE,"Plan2"}</definedName>
    <definedName name="dfgftrrdt5" localSheetId="1" hidden="1">{#N/A,#N/A,FALSE,"Plan1";#N/A,#N/A,FALSE,"Plan2"}</definedName>
    <definedName name="dfgftrrdt5" hidden="1">{#N/A,#N/A,FALSE,"Plan1";#N/A,#N/A,FALSE,"Plan2"}</definedName>
    <definedName name="dfgh" localSheetId="3">#REF!</definedName>
    <definedName name="dfgh">#REF!</definedName>
    <definedName name="dfghjfhsg" localSheetId="10" hidden="1">{#N/A,#N/A,FALSE,"Plan1";#N/A,#N/A,FALSE,"Plan2"}</definedName>
    <definedName name="dfghjfhsg" localSheetId="12" hidden="1">{#N/A,#N/A,FALSE,"Plan1";#N/A,#N/A,FALSE,"Plan2"}</definedName>
    <definedName name="dfghjfhsg" localSheetId="3" hidden="1">{#N/A,#N/A,FALSE,"Plan1";#N/A,#N/A,FALSE,"Plan2"}</definedName>
    <definedName name="dfghjfhsg" localSheetId="2" hidden="1">{#N/A,#N/A,FALSE,"Plan1";#N/A,#N/A,FALSE,"Plan2"}</definedName>
    <definedName name="dfghjfhsg" localSheetId="14" hidden="1">{#N/A,#N/A,FALSE,"Plan1";#N/A,#N/A,FALSE,"Plan2"}</definedName>
    <definedName name="dfghjfhsg" localSheetId="1" hidden="1">{#N/A,#N/A,FALSE,"Plan1";#N/A,#N/A,FALSE,"Plan2"}</definedName>
    <definedName name="dfghjfhsg" hidden="1">{#N/A,#N/A,FALSE,"Plan1";#N/A,#N/A,FALSE,"Plan2"}</definedName>
    <definedName name="dfgj" localSheetId="10" hidden="1">{#N/A,#N/A,FALSE,"Plan1";#N/A,#N/A,FALSE,"Plan2"}</definedName>
    <definedName name="dfgj" localSheetId="12" hidden="1">{#N/A,#N/A,FALSE,"Plan1";#N/A,#N/A,FALSE,"Plan2"}</definedName>
    <definedName name="dfgj" localSheetId="3" hidden="1">{#N/A,#N/A,FALSE,"Plan1";#N/A,#N/A,FALSE,"Plan2"}</definedName>
    <definedName name="dfgj" localSheetId="2" hidden="1">{#N/A,#N/A,FALSE,"Plan1";#N/A,#N/A,FALSE,"Plan2"}</definedName>
    <definedName name="dfgj" localSheetId="14" hidden="1">{#N/A,#N/A,FALSE,"Plan1";#N/A,#N/A,FALSE,"Plan2"}</definedName>
    <definedName name="dfgj" localSheetId="1" hidden="1">{#N/A,#N/A,FALSE,"Plan1";#N/A,#N/A,FALSE,"Plan2"}</definedName>
    <definedName name="dfgj" hidden="1">{#N/A,#N/A,FALSE,"Plan1";#N/A,#N/A,FALSE,"Plan2"}</definedName>
    <definedName name="dfgjfttyd" localSheetId="10" hidden="1">{#N/A,#N/A,FALSE,"Plan1";#N/A,#N/A,FALSE,"Plan2"}</definedName>
    <definedName name="dfgjfttyd" localSheetId="12" hidden="1">{#N/A,#N/A,FALSE,"Plan1";#N/A,#N/A,FALSE,"Plan2"}</definedName>
    <definedName name="dfgjfttyd" localSheetId="3" hidden="1">{#N/A,#N/A,FALSE,"Plan1";#N/A,#N/A,FALSE,"Plan2"}</definedName>
    <definedName name="dfgjfttyd" localSheetId="2" hidden="1">{#N/A,#N/A,FALSE,"Plan1";#N/A,#N/A,FALSE,"Plan2"}</definedName>
    <definedName name="dfgjfttyd" localSheetId="14" hidden="1">{#N/A,#N/A,FALSE,"Plan1";#N/A,#N/A,FALSE,"Plan2"}</definedName>
    <definedName name="dfgjfttyd" localSheetId="1" hidden="1">{#N/A,#N/A,FALSE,"Plan1";#N/A,#N/A,FALSE,"Plan2"}</definedName>
    <definedName name="dfgjfttyd" hidden="1">{#N/A,#N/A,FALSE,"Plan1";#N/A,#N/A,FALSE,"Plan2"}</definedName>
    <definedName name="dfgjjtdrtg" localSheetId="10" hidden="1">{#N/A,#N/A,FALSE,"Plan1";#N/A,#N/A,FALSE,"Plan2"}</definedName>
    <definedName name="dfgjjtdrtg" localSheetId="12" hidden="1">{#N/A,#N/A,FALSE,"Plan1";#N/A,#N/A,FALSE,"Plan2"}</definedName>
    <definedName name="dfgjjtdrtg" localSheetId="3" hidden="1">{#N/A,#N/A,FALSE,"Plan1";#N/A,#N/A,FALSE,"Plan2"}</definedName>
    <definedName name="dfgjjtdrtg" localSheetId="2" hidden="1">{#N/A,#N/A,FALSE,"Plan1";#N/A,#N/A,FALSE,"Plan2"}</definedName>
    <definedName name="dfgjjtdrtg" localSheetId="14" hidden="1">{#N/A,#N/A,FALSE,"Plan1";#N/A,#N/A,FALSE,"Plan2"}</definedName>
    <definedName name="dfgjjtdrtg" localSheetId="1" hidden="1">{#N/A,#N/A,FALSE,"Plan1";#N/A,#N/A,FALSE,"Plan2"}</definedName>
    <definedName name="dfgjjtdrtg" hidden="1">{#N/A,#N/A,FALSE,"Plan1";#N/A,#N/A,FALSE,"Plan2"}</definedName>
    <definedName name="dfgt" localSheetId="10" hidden="1">{#N/A,#N/A,FALSE,"Plan1";#N/A,#N/A,FALSE,"Plan2"}</definedName>
    <definedName name="dfgt" localSheetId="12" hidden="1">{#N/A,#N/A,FALSE,"Plan1";#N/A,#N/A,FALSE,"Plan2"}</definedName>
    <definedName name="dfgt" localSheetId="3" hidden="1">{#N/A,#N/A,FALSE,"Plan1";#N/A,#N/A,FALSE,"Plan2"}</definedName>
    <definedName name="dfgt" localSheetId="2" hidden="1">{#N/A,#N/A,FALSE,"Plan1";#N/A,#N/A,FALSE,"Plan2"}</definedName>
    <definedName name="dfgt" localSheetId="14" hidden="1">{#N/A,#N/A,FALSE,"Plan1";#N/A,#N/A,FALSE,"Plan2"}</definedName>
    <definedName name="dfgt" localSheetId="1" hidden="1">{#N/A,#N/A,FALSE,"Plan1";#N/A,#N/A,FALSE,"Plan2"}</definedName>
    <definedName name="dfgt" hidden="1">{#N/A,#N/A,FALSE,"Plan1";#N/A,#N/A,FALSE,"Plan2"}</definedName>
    <definedName name="dfgtrkjhk" localSheetId="10" hidden="1">{#N/A,#N/A,FALSE,"Plan1";#N/A,#N/A,FALSE,"Plan2"}</definedName>
    <definedName name="dfgtrkjhk" localSheetId="12" hidden="1">{#N/A,#N/A,FALSE,"Plan1";#N/A,#N/A,FALSE,"Plan2"}</definedName>
    <definedName name="dfgtrkjhk" localSheetId="3" hidden="1">{#N/A,#N/A,FALSE,"Plan1";#N/A,#N/A,FALSE,"Plan2"}</definedName>
    <definedName name="dfgtrkjhk" localSheetId="2" hidden="1">{#N/A,#N/A,FALSE,"Plan1";#N/A,#N/A,FALSE,"Plan2"}</definedName>
    <definedName name="dfgtrkjhk" localSheetId="14" hidden="1">{#N/A,#N/A,FALSE,"Plan1";#N/A,#N/A,FALSE,"Plan2"}</definedName>
    <definedName name="dfgtrkjhk" localSheetId="1" hidden="1">{#N/A,#N/A,FALSE,"Plan1";#N/A,#N/A,FALSE,"Plan2"}</definedName>
    <definedName name="dfgtrkjhk" hidden="1">{#N/A,#N/A,FALSE,"Plan1";#N/A,#N/A,FALSE,"Plan2"}</definedName>
    <definedName name="dfgty" localSheetId="10" hidden="1">{#N/A,#N/A,FALSE,"Plan1";#N/A,#N/A,FALSE,"Plan2"}</definedName>
    <definedName name="dfgty" localSheetId="12" hidden="1">{#N/A,#N/A,FALSE,"Plan1";#N/A,#N/A,FALSE,"Plan2"}</definedName>
    <definedName name="dfgty" localSheetId="3" hidden="1">{#N/A,#N/A,FALSE,"Plan1";#N/A,#N/A,FALSE,"Plan2"}</definedName>
    <definedName name="dfgty" localSheetId="2" hidden="1">{#N/A,#N/A,FALSE,"Plan1";#N/A,#N/A,FALSE,"Plan2"}</definedName>
    <definedName name="dfgty" localSheetId="14" hidden="1">{#N/A,#N/A,FALSE,"Plan1";#N/A,#N/A,FALSE,"Plan2"}</definedName>
    <definedName name="dfgty" localSheetId="1" hidden="1">{#N/A,#N/A,FALSE,"Plan1";#N/A,#N/A,FALSE,"Plan2"}</definedName>
    <definedName name="dfgty" hidden="1">{#N/A,#N/A,FALSE,"Plan1";#N/A,#N/A,FALSE,"Plan2"}</definedName>
    <definedName name="dfhdgfdgf" localSheetId="10" hidden="1">{#N/A,#N/A,FALSE,"Plan1";#N/A,#N/A,FALSE,"Plan2"}</definedName>
    <definedName name="dfhdgfdgf" localSheetId="12" hidden="1">{#N/A,#N/A,FALSE,"Plan1";#N/A,#N/A,FALSE,"Plan2"}</definedName>
    <definedName name="dfhdgfdgf" localSheetId="3" hidden="1">{#N/A,#N/A,FALSE,"Plan1";#N/A,#N/A,FALSE,"Plan2"}</definedName>
    <definedName name="dfhdgfdgf" localSheetId="2" hidden="1">{#N/A,#N/A,FALSE,"Plan1";#N/A,#N/A,FALSE,"Plan2"}</definedName>
    <definedName name="dfhdgfdgf" localSheetId="14" hidden="1">{#N/A,#N/A,FALSE,"Plan1";#N/A,#N/A,FALSE,"Plan2"}</definedName>
    <definedName name="dfhdgfdgf" localSheetId="1" hidden="1">{#N/A,#N/A,FALSE,"Plan1";#N/A,#N/A,FALSE,"Plan2"}</definedName>
    <definedName name="dfhdgfdgf" hidden="1">{#N/A,#N/A,FALSE,"Plan1";#N/A,#N/A,FALSE,"Plan2"}</definedName>
    <definedName name="DFHDJGJFHJGF" localSheetId="10" hidden="1">{#N/A,#N/A,FALSE,"Plan1";#N/A,#N/A,FALSE,"Plan2"}</definedName>
    <definedName name="DFHDJGJFHJGF" localSheetId="12" hidden="1">{#N/A,#N/A,FALSE,"Plan1";#N/A,#N/A,FALSE,"Plan2"}</definedName>
    <definedName name="DFHDJGJFHJGF" localSheetId="3" hidden="1">{#N/A,#N/A,FALSE,"Plan1";#N/A,#N/A,FALSE,"Plan2"}</definedName>
    <definedName name="DFHDJGJFHJGF" localSheetId="2" hidden="1">{#N/A,#N/A,FALSE,"Plan1";#N/A,#N/A,FALSE,"Plan2"}</definedName>
    <definedName name="DFHDJGJFHJGF" localSheetId="14" hidden="1">{#N/A,#N/A,FALSE,"Plan1";#N/A,#N/A,FALSE,"Plan2"}</definedName>
    <definedName name="DFHDJGJFHJGF" localSheetId="1" hidden="1">{#N/A,#N/A,FALSE,"Plan1";#N/A,#N/A,FALSE,"Plan2"}</definedName>
    <definedName name="DFHDJGJFHJGF" hidden="1">{#N/A,#N/A,FALSE,"Plan1";#N/A,#N/A,FALSE,"Plan2"}</definedName>
    <definedName name="dfhdyg" localSheetId="10" hidden="1">{#N/A,#N/A,FALSE,"Plan1";#N/A,#N/A,FALSE,"Plan2"}</definedName>
    <definedName name="dfhdyg" localSheetId="12" hidden="1">{#N/A,#N/A,FALSE,"Plan1";#N/A,#N/A,FALSE,"Plan2"}</definedName>
    <definedName name="dfhdyg" localSheetId="3" hidden="1">{#N/A,#N/A,FALSE,"Plan1";#N/A,#N/A,FALSE,"Plan2"}</definedName>
    <definedName name="dfhdyg" localSheetId="2" hidden="1">{#N/A,#N/A,FALSE,"Plan1";#N/A,#N/A,FALSE,"Plan2"}</definedName>
    <definedName name="dfhdyg" localSheetId="14" hidden="1">{#N/A,#N/A,FALSE,"Plan1";#N/A,#N/A,FALSE,"Plan2"}</definedName>
    <definedName name="dfhdyg" localSheetId="1" hidden="1">{#N/A,#N/A,FALSE,"Plan1";#N/A,#N/A,FALSE,"Plan2"}</definedName>
    <definedName name="dfhdyg" hidden="1">{#N/A,#N/A,FALSE,"Plan1";#N/A,#N/A,FALSE,"Plan2"}</definedName>
    <definedName name="DFHGDHUR" localSheetId="10" hidden="1">{#N/A,#N/A,FALSE,"Plan1";#N/A,#N/A,FALSE,"Plan2"}</definedName>
    <definedName name="DFHGDHUR" localSheetId="12" hidden="1">{#N/A,#N/A,FALSE,"Plan1";#N/A,#N/A,FALSE,"Plan2"}</definedName>
    <definedName name="DFHGDHUR" localSheetId="3" hidden="1">{#N/A,#N/A,FALSE,"Plan1";#N/A,#N/A,FALSE,"Plan2"}</definedName>
    <definedName name="DFHGDHUR" localSheetId="2" hidden="1">{#N/A,#N/A,FALSE,"Plan1";#N/A,#N/A,FALSE,"Plan2"}</definedName>
    <definedName name="DFHGDHUR" localSheetId="14" hidden="1">{#N/A,#N/A,FALSE,"Plan1";#N/A,#N/A,FALSE,"Plan2"}</definedName>
    <definedName name="DFHGDHUR" localSheetId="1" hidden="1">{#N/A,#N/A,FALSE,"Plan1";#N/A,#N/A,FALSE,"Plan2"}</definedName>
    <definedName name="DFHGDHUR" hidden="1">{#N/A,#N/A,FALSE,"Plan1";#N/A,#N/A,FALSE,"Plan2"}</definedName>
    <definedName name="dfhgjfgdhfjdrf" localSheetId="10" hidden="1">{#N/A,#N/A,FALSE,"Plan1";#N/A,#N/A,FALSE,"Plan2"}</definedName>
    <definedName name="dfhgjfgdhfjdrf" localSheetId="12" hidden="1">{#N/A,#N/A,FALSE,"Plan1";#N/A,#N/A,FALSE,"Plan2"}</definedName>
    <definedName name="dfhgjfgdhfjdrf" localSheetId="3" hidden="1">{#N/A,#N/A,FALSE,"Plan1";#N/A,#N/A,FALSE,"Plan2"}</definedName>
    <definedName name="dfhgjfgdhfjdrf" localSheetId="2" hidden="1">{#N/A,#N/A,FALSE,"Plan1";#N/A,#N/A,FALSE,"Plan2"}</definedName>
    <definedName name="dfhgjfgdhfjdrf" localSheetId="14" hidden="1">{#N/A,#N/A,FALSE,"Plan1";#N/A,#N/A,FALSE,"Plan2"}</definedName>
    <definedName name="dfhgjfgdhfjdrf" localSheetId="1" hidden="1">{#N/A,#N/A,FALSE,"Plan1";#N/A,#N/A,FALSE,"Plan2"}</definedName>
    <definedName name="dfhgjfgdhfjdrf" hidden="1">{#N/A,#N/A,FALSE,"Plan1";#N/A,#N/A,FALSE,"Plan2"}</definedName>
    <definedName name="dfhgkhfut" localSheetId="10" hidden="1">{#N/A,#N/A,FALSE,"Plan1";#N/A,#N/A,FALSE,"Plan2"}</definedName>
    <definedName name="dfhgkhfut" localSheetId="12" hidden="1">{#N/A,#N/A,FALSE,"Plan1";#N/A,#N/A,FALSE,"Plan2"}</definedName>
    <definedName name="dfhgkhfut" localSheetId="3" hidden="1">{#N/A,#N/A,FALSE,"Plan1";#N/A,#N/A,FALSE,"Plan2"}</definedName>
    <definedName name="dfhgkhfut" localSheetId="2" hidden="1">{#N/A,#N/A,FALSE,"Plan1";#N/A,#N/A,FALSE,"Plan2"}</definedName>
    <definedName name="dfhgkhfut" localSheetId="14" hidden="1">{#N/A,#N/A,FALSE,"Plan1";#N/A,#N/A,FALSE,"Plan2"}</definedName>
    <definedName name="dfhgkhfut" localSheetId="1" hidden="1">{#N/A,#N/A,FALSE,"Plan1";#N/A,#N/A,FALSE,"Plan2"}</definedName>
    <definedName name="dfhgkhfut" hidden="1">{#N/A,#N/A,FALSE,"Plan1";#N/A,#N/A,FALSE,"Plan2"}</definedName>
    <definedName name="dfhgkjdhkjghjd" localSheetId="10" hidden="1">#REF!</definedName>
    <definedName name="dfhgkjdhkjghjd" localSheetId="12" hidden="1">#REF!</definedName>
    <definedName name="dfhgkjdhkjghjd" localSheetId="3" hidden="1">#REF!</definedName>
    <definedName name="dfhgkjdhkjghjd" localSheetId="1" hidden="1">#REF!</definedName>
    <definedName name="dfhgkjdhkjghjd" hidden="1">#REF!</definedName>
    <definedName name="dfhguitrhfg" localSheetId="10" hidden="1">{#N/A,#N/A,FALSE,"Plan1";#N/A,#N/A,FALSE,"Plan2"}</definedName>
    <definedName name="dfhguitrhfg" localSheetId="12" hidden="1">{#N/A,#N/A,FALSE,"Plan1";#N/A,#N/A,FALSE,"Plan2"}</definedName>
    <definedName name="dfhguitrhfg" localSheetId="3" hidden="1">{#N/A,#N/A,FALSE,"Plan1";#N/A,#N/A,FALSE,"Plan2"}</definedName>
    <definedName name="dfhguitrhfg" localSheetId="2" hidden="1">{#N/A,#N/A,FALSE,"Plan1";#N/A,#N/A,FALSE,"Plan2"}</definedName>
    <definedName name="dfhguitrhfg" localSheetId="14" hidden="1">{#N/A,#N/A,FALSE,"Plan1";#N/A,#N/A,FALSE,"Plan2"}</definedName>
    <definedName name="dfhguitrhfg" localSheetId="1" hidden="1">{#N/A,#N/A,FALSE,"Plan1";#N/A,#N/A,FALSE,"Plan2"}</definedName>
    <definedName name="dfhguitrhfg" hidden="1">{#N/A,#N/A,FALSE,"Plan1";#N/A,#N/A,FALSE,"Plan2"}</definedName>
    <definedName name="DFHKHDGKJHDKS" localSheetId="10" hidden="1">{#N/A,#N/A,FALSE,"Plan1";#N/A,#N/A,FALSE,"Plan2"}</definedName>
    <definedName name="DFHKHDGKJHDKS" localSheetId="12" hidden="1">{#N/A,#N/A,FALSE,"Plan1";#N/A,#N/A,FALSE,"Plan2"}</definedName>
    <definedName name="DFHKHDGKJHDKS" localSheetId="3" hidden="1">{#N/A,#N/A,FALSE,"Plan1";#N/A,#N/A,FALSE,"Plan2"}</definedName>
    <definedName name="DFHKHDGKJHDKS" localSheetId="2" hidden="1">{#N/A,#N/A,FALSE,"Plan1";#N/A,#N/A,FALSE,"Plan2"}</definedName>
    <definedName name="DFHKHDGKJHDKS" localSheetId="14" hidden="1">{#N/A,#N/A,FALSE,"Plan1";#N/A,#N/A,FALSE,"Plan2"}</definedName>
    <definedName name="DFHKHDGKJHDKS" localSheetId="1" hidden="1">{#N/A,#N/A,FALSE,"Plan1";#N/A,#N/A,FALSE,"Plan2"}</definedName>
    <definedName name="DFHKHDGKJHDKS" hidden="1">{#N/A,#N/A,FALSE,"Plan1";#N/A,#N/A,FALSE,"Plan2"}</definedName>
    <definedName name="dfijvnqienvvnjv" localSheetId="3">#REF!</definedName>
    <definedName name="dfijvnqienvvnjv">#REF!</definedName>
    <definedName name="dfjgjfhykj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0" hidden="1">{#N/A,#N/A,FALSE,"Plan1";#N/A,#N/A,FALSE,"Plan2"}</definedName>
    <definedName name="dfjkgtdftr" localSheetId="12" hidden="1">{#N/A,#N/A,FALSE,"Plan1";#N/A,#N/A,FALSE,"Plan2"}</definedName>
    <definedName name="dfjkgtdftr" localSheetId="3" hidden="1">{#N/A,#N/A,FALSE,"Plan1";#N/A,#N/A,FALSE,"Plan2"}</definedName>
    <definedName name="dfjkgtdftr" localSheetId="2" hidden="1">{#N/A,#N/A,FALSE,"Plan1";#N/A,#N/A,FALSE,"Plan2"}</definedName>
    <definedName name="dfjkgtdftr" localSheetId="14" hidden="1">{#N/A,#N/A,FALSE,"Plan1";#N/A,#N/A,FALSE,"Plan2"}</definedName>
    <definedName name="dfjkgtdftr" localSheetId="1" hidden="1">{#N/A,#N/A,FALSE,"Plan1";#N/A,#N/A,FALSE,"Plan2"}</definedName>
    <definedName name="dfjkgtdftr" hidden="1">{#N/A,#N/A,FALSE,"Plan1";#N/A,#N/A,FALSE,"Plan2"}</definedName>
    <definedName name="dfkhgf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0" hidden="1">{#N/A,#N/A,FALSE,"Plan1";#N/A,#N/A,FALSE,"Plan2"}</definedName>
    <definedName name="dfknfhkdrj" localSheetId="12" hidden="1">{#N/A,#N/A,FALSE,"Plan1";#N/A,#N/A,FALSE,"Plan2"}</definedName>
    <definedName name="dfknfhkdrj" localSheetId="3" hidden="1">{#N/A,#N/A,FALSE,"Plan1";#N/A,#N/A,FALSE,"Plan2"}</definedName>
    <definedName name="dfknfhkdrj" localSheetId="2" hidden="1">{#N/A,#N/A,FALSE,"Plan1";#N/A,#N/A,FALSE,"Plan2"}</definedName>
    <definedName name="dfknfhkdrj" localSheetId="14" hidden="1">{#N/A,#N/A,FALSE,"Plan1";#N/A,#N/A,FALSE,"Plan2"}</definedName>
    <definedName name="dfknfhkdrj" localSheetId="1" hidden="1">{#N/A,#N/A,FALSE,"Plan1";#N/A,#N/A,FALSE,"Plan2"}</definedName>
    <definedName name="dfknfhkdrj" hidden="1">{#N/A,#N/A,FALSE,"Plan1";#N/A,#N/A,FALSE,"Plan2"}</definedName>
    <definedName name="dfnert" localSheetId="10" hidden="1">{#N/A,#N/A,FALSE,"Plan1";#N/A,#N/A,FALSE,"Plan2"}</definedName>
    <definedName name="dfnert" localSheetId="12" hidden="1">{#N/A,#N/A,FALSE,"Plan1";#N/A,#N/A,FALSE,"Plan2"}</definedName>
    <definedName name="dfnert" localSheetId="3" hidden="1">{#N/A,#N/A,FALSE,"Plan1";#N/A,#N/A,FALSE,"Plan2"}</definedName>
    <definedName name="dfnert" localSheetId="2" hidden="1">{#N/A,#N/A,FALSE,"Plan1";#N/A,#N/A,FALSE,"Plan2"}</definedName>
    <definedName name="dfnert" localSheetId="14" hidden="1">{#N/A,#N/A,FALSE,"Plan1";#N/A,#N/A,FALSE,"Plan2"}</definedName>
    <definedName name="dfnert" localSheetId="1" hidden="1">{#N/A,#N/A,FALSE,"Plan1";#N/A,#N/A,FALSE,"Plan2"}</definedName>
    <definedName name="dfnert" hidden="1">{#N/A,#N/A,FALSE,"Plan1";#N/A,#N/A,FALSE,"Plan2"}</definedName>
    <definedName name="dfrt" localSheetId="10" hidden="1">{#N/A,#N/A,FALSE,"Plan1";#N/A,#N/A,FALSE,"Plan2"}</definedName>
    <definedName name="dfrt" localSheetId="12" hidden="1">{#N/A,#N/A,FALSE,"Plan1";#N/A,#N/A,FALSE,"Plan2"}</definedName>
    <definedName name="dfrt" localSheetId="3" hidden="1">{#N/A,#N/A,FALSE,"Plan1";#N/A,#N/A,FALSE,"Plan2"}</definedName>
    <definedName name="dfrt" localSheetId="2" hidden="1">{#N/A,#N/A,FALSE,"Plan1";#N/A,#N/A,FALSE,"Plan2"}</definedName>
    <definedName name="dfrt" localSheetId="14" hidden="1">{#N/A,#N/A,FALSE,"Plan1";#N/A,#N/A,FALSE,"Plan2"}</definedName>
    <definedName name="dfrt" localSheetId="1" hidden="1">{#N/A,#N/A,FALSE,"Plan1";#N/A,#N/A,FALSE,"Plan2"}</definedName>
    <definedName name="dfrt" hidden="1">{#N/A,#N/A,FALSE,"Plan1";#N/A,#N/A,FALSE,"Plan2"}</definedName>
    <definedName name="dfsdr5tt" localSheetId="10" hidden="1">{#N/A,#N/A,FALSE,"Plan1";#N/A,#N/A,FALSE,"Plan2"}</definedName>
    <definedName name="dfsdr5tt" localSheetId="12" hidden="1">{#N/A,#N/A,FALSE,"Plan1";#N/A,#N/A,FALSE,"Plan2"}</definedName>
    <definedName name="dfsdr5tt" localSheetId="3" hidden="1">{#N/A,#N/A,FALSE,"Plan1";#N/A,#N/A,FALSE,"Plan2"}</definedName>
    <definedName name="dfsdr5tt" localSheetId="2" hidden="1">{#N/A,#N/A,FALSE,"Plan1";#N/A,#N/A,FALSE,"Plan2"}</definedName>
    <definedName name="dfsdr5tt" localSheetId="14" hidden="1">{#N/A,#N/A,FALSE,"Plan1";#N/A,#N/A,FALSE,"Plan2"}</definedName>
    <definedName name="dfsdr5tt" localSheetId="1" hidden="1">{#N/A,#N/A,FALSE,"Plan1";#N/A,#N/A,FALSE,"Plan2"}</definedName>
    <definedName name="dfsdr5tt" hidden="1">{#N/A,#N/A,FALSE,"Plan1";#N/A,#N/A,FALSE,"Plan2"}</definedName>
    <definedName name="dfsds" localSheetId="10" hidden="1">#REF!</definedName>
    <definedName name="dfsds" localSheetId="12" hidden="1">#REF!</definedName>
    <definedName name="dfsds" localSheetId="3" hidden="1">#REF!</definedName>
    <definedName name="dfsds" localSheetId="1" hidden="1">#REF!</definedName>
    <definedName name="dfsds" hidden="1">#REF!</definedName>
    <definedName name="dfsd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0" hidden="1">{#N/A,#N/A,FALSE,"Plan1";#N/A,#N/A,FALSE,"Plan2"}</definedName>
    <definedName name="dfsdtr" localSheetId="12" hidden="1">{#N/A,#N/A,FALSE,"Plan1";#N/A,#N/A,FALSE,"Plan2"}</definedName>
    <definedName name="dfsdtr" localSheetId="3" hidden="1">{#N/A,#N/A,FALSE,"Plan1";#N/A,#N/A,FALSE,"Plan2"}</definedName>
    <definedName name="dfsdtr" localSheetId="2" hidden="1">{#N/A,#N/A,FALSE,"Plan1";#N/A,#N/A,FALSE,"Plan2"}</definedName>
    <definedName name="dfsdtr" localSheetId="14" hidden="1">{#N/A,#N/A,FALSE,"Plan1";#N/A,#N/A,FALSE,"Plan2"}</definedName>
    <definedName name="dfsdtr" localSheetId="1" hidden="1">{#N/A,#N/A,FALSE,"Plan1";#N/A,#N/A,FALSE,"Plan2"}</definedName>
    <definedName name="dfsdtr" hidden="1">{#N/A,#N/A,FALSE,"Plan1";#N/A,#N/A,FALSE,"Plan2"}</definedName>
    <definedName name="dfsf" localSheetId="10" hidden="1">{#N/A,#N/A,FALSE,"Plan1";#N/A,#N/A,FALSE,"Plan2"}</definedName>
    <definedName name="dfsf" localSheetId="12" hidden="1">{#N/A,#N/A,FALSE,"Plan1";#N/A,#N/A,FALSE,"Plan2"}</definedName>
    <definedName name="dfsf" localSheetId="3" hidden="1">{#N/A,#N/A,FALSE,"Plan1";#N/A,#N/A,FALSE,"Plan2"}</definedName>
    <definedName name="dfsf" localSheetId="2" hidden="1">{#N/A,#N/A,FALSE,"Plan1";#N/A,#N/A,FALSE,"Plan2"}</definedName>
    <definedName name="dfsf" localSheetId="14" hidden="1">{#N/A,#N/A,FALSE,"Plan1";#N/A,#N/A,FALSE,"Plan2"}</definedName>
    <definedName name="dfsf" localSheetId="1" hidden="1">{#N/A,#N/A,FALSE,"Plan1";#N/A,#N/A,FALSE,"Plan2"}</definedName>
    <definedName name="dfsf" hidden="1">{#N/A,#N/A,FALSE,"Plan1";#N/A,#N/A,FALSE,"Plan2"}</definedName>
    <definedName name="DFT" localSheetId="10" hidden="1">{#N/A,#N/A,FALSE,"Plan1";#N/A,#N/A,FALSE,"Plan2"}</definedName>
    <definedName name="DFT" localSheetId="12" hidden="1">{#N/A,#N/A,FALSE,"Plan1";#N/A,#N/A,FALSE,"Plan2"}</definedName>
    <definedName name="DFT" localSheetId="3" hidden="1">{#N/A,#N/A,FALSE,"Plan1";#N/A,#N/A,FALSE,"Plan2"}</definedName>
    <definedName name="DFT" localSheetId="2" hidden="1">{#N/A,#N/A,FALSE,"Plan1";#N/A,#N/A,FALSE,"Plan2"}</definedName>
    <definedName name="DFT" localSheetId="14" hidden="1">{#N/A,#N/A,FALSE,"Plan1";#N/A,#N/A,FALSE,"Plan2"}</definedName>
    <definedName name="DFT" localSheetId="1" hidden="1">{#N/A,#N/A,FALSE,"Plan1";#N/A,#N/A,FALSE,"Plan2"}</definedName>
    <definedName name="DFT" hidden="1">{#N/A,#N/A,FALSE,"Plan1";#N/A,#N/A,FALSE,"Plan2"}</definedName>
    <definedName name="DFTRTTY" localSheetId="10" hidden="1">{#N/A,#N/A,FALSE,"Plan1";#N/A,#N/A,FALSE,"Plan2"}</definedName>
    <definedName name="DFTRTTY" localSheetId="12" hidden="1">{#N/A,#N/A,FALSE,"Plan1";#N/A,#N/A,FALSE,"Plan2"}</definedName>
    <definedName name="DFTRTTY" localSheetId="3" hidden="1">{#N/A,#N/A,FALSE,"Plan1";#N/A,#N/A,FALSE,"Plan2"}</definedName>
    <definedName name="DFTRTTY" localSheetId="2" hidden="1">{#N/A,#N/A,FALSE,"Plan1";#N/A,#N/A,FALSE,"Plan2"}</definedName>
    <definedName name="DFTRTTY" localSheetId="14" hidden="1">{#N/A,#N/A,FALSE,"Plan1";#N/A,#N/A,FALSE,"Plan2"}</definedName>
    <definedName name="DFTRTTY" localSheetId="1" hidden="1">{#N/A,#N/A,FALSE,"Plan1";#N/A,#N/A,FALSE,"Plan2"}</definedName>
    <definedName name="DFTRTTY" hidden="1">{#N/A,#N/A,FALSE,"Plan1";#N/A,#N/A,FALSE,"Plan2"}</definedName>
    <definedName name="dfurghifdjyhits" localSheetId="10" hidden="1">{#N/A,#N/A,FALSE,"Plan1";#N/A,#N/A,FALSE,"Plan2"}</definedName>
    <definedName name="dfurghifdjyhits" localSheetId="12" hidden="1">{#N/A,#N/A,FALSE,"Plan1";#N/A,#N/A,FALSE,"Plan2"}</definedName>
    <definedName name="dfurghifdjyhits" localSheetId="3" hidden="1">{#N/A,#N/A,FALSE,"Plan1";#N/A,#N/A,FALSE,"Plan2"}</definedName>
    <definedName name="dfurghifdjyhits" localSheetId="2" hidden="1">{#N/A,#N/A,FALSE,"Plan1";#N/A,#N/A,FALSE,"Plan2"}</definedName>
    <definedName name="dfurghifdjyhits" localSheetId="14" hidden="1">{#N/A,#N/A,FALSE,"Plan1";#N/A,#N/A,FALSE,"Plan2"}</definedName>
    <definedName name="dfurghifdjyhits" localSheetId="1" hidden="1">{#N/A,#N/A,FALSE,"Plan1";#N/A,#N/A,FALSE,"Plan2"}</definedName>
    <definedName name="dfurghifdjyhits" hidden="1">{#N/A,#N/A,FALSE,"Plan1";#N/A,#N/A,FALSE,"Plan2"}</definedName>
    <definedName name="dfxgdrged" localSheetId="10" hidden="1">{#N/A,#N/A,FALSE,"Plan1";#N/A,#N/A,FALSE,"Plan2"}</definedName>
    <definedName name="dfxgdrged" localSheetId="12" hidden="1">{#N/A,#N/A,FALSE,"Plan1";#N/A,#N/A,FALSE,"Plan2"}</definedName>
    <definedName name="dfxgdrged" localSheetId="3" hidden="1">{#N/A,#N/A,FALSE,"Plan1";#N/A,#N/A,FALSE,"Plan2"}</definedName>
    <definedName name="dfxgdrged" localSheetId="2" hidden="1">{#N/A,#N/A,FALSE,"Plan1";#N/A,#N/A,FALSE,"Plan2"}</definedName>
    <definedName name="dfxgdrged" localSheetId="14" hidden="1">{#N/A,#N/A,FALSE,"Plan1";#N/A,#N/A,FALSE,"Plan2"}</definedName>
    <definedName name="dfxgdrged" localSheetId="1" hidden="1">{#N/A,#N/A,FALSE,"Plan1";#N/A,#N/A,FALSE,"Plan2"}</definedName>
    <definedName name="dfxgdrged" hidden="1">{#N/A,#N/A,FALSE,"Plan1";#N/A,#N/A,FALSE,"Plan2"}</definedName>
    <definedName name="dgfrtyt" localSheetId="10" hidden="1">{#N/A,#N/A,FALSE,"Plan1";#N/A,#N/A,FALSE,"Plan2"}</definedName>
    <definedName name="dgfrtyt" localSheetId="12" hidden="1">{#N/A,#N/A,FALSE,"Plan1";#N/A,#N/A,FALSE,"Plan2"}</definedName>
    <definedName name="dgfrtyt" localSheetId="3" hidden="1">{#N/A,#N/A,FALSE,"Plan1";#N/A,#N/A,FALSE,"Plan2"}</definedName>
    <definedName name="dgfrtyt" localSheetId="2" hidden="1">{#N/A,#N/A,FALSE,"Plan1";#N/A,#N/A,FALSE,"Plan2"}</definedName>
    <definedName name="dgfrtyt" localSheetId="14" hidden="1">{#N/A,#N/A,FALSE,"Plan1";#N/A,#N/A,FALSE,"Plan2"}</definedName>
    <definedName name="dgfrtyt" localSheetId="1" hidden="1">{#N/A,#N/A,FALSE,"Plan1";#N/A,#N/A,FALSE,"Plan2"}</definedName>
    <definedName name="dgfrtyt" hidden="1">{#N/A,#N/A,FALSE,"Plan1";#N/A,#N/A,FALSE,"Plan2"}</definedName>
    <definedName name="dggfdg" localSheetId="10" hidden="1">{#N/A,#N/A,FALSE,"Plan1";#N/A,#N/A,FALSE,"Plan2"}</definedName>
    <definedName name="dggfdg" localSheetId="12" hidden="1">{#N/A,#N/A,FALSE,"Plan1";#N/A,#N/A,FALSE,"Plan2"}</definedName>
    <definedName name="dggfdg" localSheetId="3" hidden="1">{#N/A,#N/A,FALSE,"Plan1";#N/A,#N/A,FALSE,"Plan2"}</definedName>
    <definedName name="dggfdg" localSheetId="2" hidden="1">{#N/A,#N/A,FALSE,"Plan1";#N/A,#N/A,FALSE,"Plan2"}</definedName>
    <definedName name="dggfdg" localSheetId="14" hidden="1">{#N/A,#N/A,FALSE,"Plan1";#N/A,#N/A,FALSE,"Plan2"}</definedName>
    <definedName name="dggfdg" localSheetId="1" hidden="1">{#N/A,#N/A,FALSE,"Plan1";#N/A,#N/A,FALSE,"Plan2"}</definedName>
    <definedName name="dggfdg" hidden="1">{#N/A,#N/A,FALSE,"Plan1";#N/A,#N/A,FALSE,"Plan2"}</definedName>
    <definedName name="dgldfhgkljslh" localSheetId="10" hidden="1">{#N/A,#N/A,FALSE,"Plan1";#N/A,#N/A,FALSE,"Plan2"}</definedName>
    <definedName name="dgldfhgkljslh" localSheetId="12" hidden="1">{#N/A,#N/A,FALSE,"Plan1";#N/A,#N/A,FALSE,"Plan2"}</definedName>
    <definedName name="dgldfhgkljslh" localSheetId="3" hidden="1">{#N/A,#N/A,FALSE,"Plan1";#N/A,#N/A,FALSE,"Plan2"}</definedName>
    <definedName name="dgldfhgkljslh" localSheetId="2" hidden="1">{#N/A,#N/A,FALSE,"Plan1";#N/A,#N/A,FALSE,"Plan2"}</definedName>
    <definedName name="dgldfhgkljslh" localSheetId="14" hidden="1">{#N/A,#N/A,FALSE,"Plan1";#N/A,#N/A,FALSE,"Plan2"}</definedName>
    <definedName name="dgldfhgkljslh" localSheetId="1" hidden="1">{#N/A,#N/A,FALSE,"Plan1";#N/A,#N/A,FALSE,"Plan2"}</definedName>
    <definedName name="dgldfhgkljslh" hidden="1">{#N/A,#N/A,FALSE,"Plan1";#N/A,#N/A,FALSE,"Plan2"}</definedName>
    <definedName name="dhfgdhrehrwe" localSheetId="10" hidden="1">{#N/A,#N/A,FALSE,"Plan1";#N/A,#N/A,FALSE,"Plan2"}</definedName>
    <definedName name="dhfgdhrehrwe" localSheetId="12" hidden="1">{#N/A,#N/A,FALSE,"Plan1";#N/A,#N/A,FALSE,"Plan2"}</definedName>
    <definedName name="dhfgdhrehrwe" localSheetId="3" hidden="1">{#N/A,#N/A,FALSE,"Plan1";#N/A,#N/A,FALSE,"Plan2"}</definedName>
    <definedName name="dhfgdhrehrwe" localSheetId="2" hidden="1">{#N/A,#N/A,FALSE,"Plan1";#N/A,#N/A,FALSE,"Plan2"}</definedName>
    <definedName name="dhfgdhrehrwe" localSheetId="14" hidden="1">{#N/A,#N/A,FALSE,"Plan1";#N/A,#N/A,FALSE,"Plan2"}</definedName>
    <definedName name="dhfgdhrehrwe" localSheetId="1" hidden="1">{#N/A,#N/A,FALSE,"Plan1";#N/A,#N/A,FALSE,"Plan2"}</definedName>
    <definedName name="dhfgdhrehrwe" hidden="1">{#N/A,#N/A,FALSE,"Plan1";#N/A,#N/A,FALSE,"Plan2"}</definedName>
    <definedName name="dhgfdgrfgdfgd" localSheetId="10" hidden="1">{#N/A,#N/A,FALSE,"Plan1";#N/A,#N/A,FALSE,"Plan2"}</definedName>
    <definedName name="dhgfdgrfgdfgd" localSheetId="12" hidden="1">{#N/A,#N/A,FALSE,"Plan1";#N/A,#N/A,FALSE,"Plan2"}</definedName>
    <definedName name="dhgfdgrfgdfgd" localSheetId="3" hidden="1">{#N/A,#N/A,FALSE,"Plan1";#N/A,#N/A,FALSE,"Plan2"}</definedName>
    <definedName name="dhgfdgrfgdfgd" localSheetId="2" hidden="1">{#N/A,#N/A,FALSE,"Plan1";#N/A,#N/A,FALSE,"Plan2"}</definedName>
    <definedName name="dhgfdgrfgdfgd" localSheetId="14" hidden="1">{#N/A,#N/A,FALSE,"Plan1";#N/A,#N/A,FALSE,"Plan2"}</definedName>
    <definedName name="dhgfdgrfgdfgd" localSheetId="1" hidden="1">{#N/A,#N/A,FALSE,"Plan1";#N/A,#N/A,FALSE,"Plan2"}</definedName>
    <definedName name="dhgfdgrfgdfgd" hidden="1">{#N/A,#N/A,FALSE,"Plan1";#N/A,#N/A,FALSE,"Plan2"}</definedName>
    <definedName name="dhkjfhdhfjdh" localSheetId="10" hidden="1">{#N/A,#N/A,FALSE,"Plan1";#N/A,#N/A,FALSE,"Plan2"}</definedName>
    <definedName name="dhkjfhdhfjdh" localSheetId="12" hidden="1">{#N/A,#N/A,FALSE,"Plan1";#N/A,#N/A,FALSE,"Plan2"}</definedName>
    <definedName name="dhkjfhdhfjdh" localSheetId="3" hidden="1">{#N/A,#N/A,FALSE,"Plan1";#N/A,#N/A,FALSE,"Plan2"}</definedName>
    <definedName name="dhkjfhdhfjdh" localSheetId="2" hidden="1">{#N/A,#N/A,FALSE,"Plan1";#N/A,#N/A,FALSE,"Plan2"}</definedName>
    <definedName name="dhkjfhdhfjdh" localSheetId="14" hidden="1">{#N/A,#N/A,FALSE,"Plan1";#N/A,#N/A,FALSE,"Plan2"}</definedName>
    <definedName name="dhkjfhdhfjdh" localSheetId="1" hidden="1">{#N/A,#N/A,FALSE,"Plan1";#N/A,#N/A,FALSE,"Plan2"}</definedName>
    <definedName name="dhkjfhdhfjdh" hidden="1">{#N/A,#N/A,FALSE,"Plan1";#N/A,#N/A,FALSE,"Plan2"}</definedName>
    <definedName name="DHTJRT" localSheetId="10" hidden="1">{#N/A,#N/A,FALSE,"Plan1";#N/A,#N/A,FALSE,"Plan2"}</definedName>
    <definedName name="DHTJRT" localSheetId="12" hidden="1">{#N/A,#N/A,FALSE,"Plan1";#N/A,#N/A,FALSE,"Plan2"}</definedName>
    <definedName name="DHTJRT" localSheetId="3" hidden="1">{#N/A,#N/A,FALSE,"Plan1";#N/A,#N/A,FALSE,"Plan2"}</definedName>
    <definedName name="DHTJRT" localSheetId="2" hidden="1">{#N/A,#N/A,FALSE,"Plan1";#N/A,#N/A,FALSE,"Plan2"}</definedName>
    <definedName name="DHTJRT" localSheetId="14" hidden="1">{#N/A,#N/A,FALSE,"Plan1";#N/A,#N/A,FALSE,"Plan2"}</definedName>
    <definedName name="DHTJRT" localSheetId="1" hidden="1">{#N/A,#N/A,FALSE,"Plan1";#N/A,#N/A,FALSE,"Plan2"}</definedName>
    <definedName name="DHTJRT" hidden="1">{#N/A,#N/A,FALSE,"Plan1";#N/A,#N/A,FALSE,"Plan2"}</definedName>
    <definedName name="DI" localSheetId="3">#REF!</definedName>
    <definedName name="DI">#REF!</definedName>
    <definedName name="dia3estac" localSheetId="3">#REF!</definedName>
    <definedName name="dia3estac">#REF!</definedName>
    <definedName name="diaestaca" localSheetId="3">#REF!</definedName>
    <definedName name="diaestaca">#REF!</definedName>
    <definedName name="diambase" localSheetId="3">#REF!</definedName>
    <definedName name="diambase">#REF!</definedName>
    <definedName name="DIFQT" localSheetId="3">#REF!</definedName>
    <definedName name="DIFQT">#REF!</definedName>
    <definedName name="dijghdhks" localSheetId="10" hidden="1">{#N/A,#N/A,FALSE,"Plan1";#N/A,#N/A,FALSE,"Plan2"}</definedName>
    <definedName name="dijghdhks" localSheetId="12" hidden="1">{#N/A,#N/A,FALSE,"Plan1";#N/A,#N/A,FALSE,"Plan2"}</definedName>
    <definedName name="dijghdhks" localSheetId="3" hidden="1">{#N/A,#N/A,FALSE,"Plan1";#N/A,#N/A,FALSE,"Plan2"}</definedName>
    <definedName name="dijghdhks" localSheetId="2" hidden="1">{#N/A,#N/A,FALSE,"Plan1";#N/A,#N/A,FALSE,"Plan2"}</definedName>
    <definedName name="dijghdhks" localSheetId="14" hidden="1">{#N/A,#N/A,FALSE,"Plan1";#N/A,#N/A,FALSE,"Plan2"}</definedName>
    <definedName name="dijghdhks" localSheetId="1" hidden="1">{#N/A,#N/A,FALSE,"Plan1";#N/A,#N/A,FALSE,"Plan2"}</definedName>
    <definedName name="dijghdhks" hidden="1">{#N/A,#N/A,FALSE,"Plan1";#N/A,#N/A,FALSE,"Plan2"}</definedName>
    <definedName name="DIMENSÕES" localSheetId="3">#REF!</definedName>
    <definedName name="DIMENSÕES">#REF!</definedName>
    <definedName name="DIR_OPER" localSheetId="3">#REF!</definedName>
    <definedName name="DIR_OPER">#REF!</definedName>
    <definedName name="DIR_TECNICO" localSheetId="3">#REF!</definedName>
    <definedName name="DIR_TECNICO">#REF!</definedName>
    <definedName name="direto" localSheetId="10">#REF!</definedName>
    <definedName name="direto" localSheetId="6">#REF!</definedName>
    <definedName name="direto" localSheetId="3">#REF!</definedName>
    <definedName name="direto" localSheetId="4">#REF!</definedName>
    <definedName name="direto" localSheetId="1">#REF!</definedName>
    <definedName name="direto">#REF!</definedName>
    <definedName name="DIRETORIA" localSheetId="3">#REF!</definedName>
    <definedName name="DIRETORIA">#REF!</definedName>
    <definedName name="diretorias" localSheetId="3">#REF!</definedName>
    <definedName name="diretorias">#REF!</definedName>
    <definedName name="Discrim" localSheetId="3">#REF!</definedName>
    <definedName name="Discrim">#REF!</definedName>
    <definedName name="DISCRIMINAÇÃO" localSheetId="3">#REF!</definedName>
    <definedName name="DISCRIMINAÇÃO">#REF!</definedName>
    <definedName name="Discriminação_Controladoria" localSheetId="3">#REF!</definedName>
    <definedName name="Discriminação_Controladoria">#REF!</definedName>
    <definedName name="DistCidade" localSheetId="3">#REF!</definedName>
    <definedName name="DistCidade">#REF!</definedName>
    <definedName name="distratos" localSheetId="3">#REF!</definedName>
    <definedName name="distratos">#REF!</definedName>
    <definedName name="div" localSheetId="3">#REF!</definedName>
    <definedName name="div">#REF!</definedName>
    <definedName name="djasdrjas" localSheetId="10" hidden="1">{#N/A,#N/A,FALSE,"Plan1";#N/A,#N/A,FALSE,"Plan2"}</definedName>
    <definedName name="djasdrjas" localSheetId="12" hidden="1">{#N/A,#N/A,FALSE,"Plan1";#N/A,#N/A,FALSE,"Plan2"}</definedName>
    <definedName name="djasdrjas" localSheetId="3" hidden="1">{#N/A,#N/A,FALSE,"Plan1";#N/A,#N/A,FALSE,"Plan2"}</definedName>
    <definedName name="djasdrjas" localSheetId="2" hidden="1">{#N/A,#N/A,FALSE,"Plan1";#N/A,#N/A,FALSE,"Plan2"}</definedName>
    <definedName name="djasdrjas" localSheetId="14" hidden="1">{#N/A,#N/A,FALSE,"Plan1";#N/A,#N/A,FALSE,"Plan2"}</definedName>
    <definedName name="djasdrjas" localSheetId="1" hidden="1">{#N/A,#N/A,FALSE,"Plan1";#N/A,#N/A,FALSE,"Plan2"}</definedName>
    <definedName name="djasdrjas" hidden="1">{#N/A,#N/A,FALSE,"Plan1";#N/A,#N/A,FALSE,"Plan2"}</definedName>
    <definedName name="dj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0" hidden="1">{#N/A,#N/A,FALSE,"Plan1";#N/A,#N/A,FALSE,"Plan2"}</definedName>
    <definedName name="djfkhjhfgrgdfh" localSheetId="12" hidden="1">{#N/A,#N/A,FALSE,"Plan1";#N/A,#N/A,FALSE,"Plan2"}</definedName>
    <definedName name="djfkhjhfgrgdfh" localSheetId="3" hidden="1">{#N/A,#N/A,FALSE,"Plan1";#N/A,#N/A,FALSE,"Plan2"}</definedName>
    <definedName name="djfkhjhfgrgdfh" localSheetId="2" hidden="1">{#N/A,#N/A,FALSE,"Plan1";#N/A,#N/A,FALSE,"Plan2"}</definedName>
    <definedName name="djfkhjhfgrgdfh" localSheetId="14" hidden="1">{#N/A,#N/A,FALSE,"Plan1";#N/A,#N/A,FALSE,"Plan2"}</definedName>
    <definedName name="djfkhjhfgrgdfh" localSheetId="1" hidden="1">{#N/A,#N/A,FALSE,"Plan1";#N/A,#N/A,FALSE,"Plan2"}</definedName>
    <definedName name="djfkhjhfgrgdfh" hidden="1">{#N/A,#N/A,FALSE,"Plan1";#N/A,#N/A,FALSE,"Plan2"}</definedName>
    <definedName name="djfkhsdkjhf" localSheetId="10" hidden="1">{#N/A,#N/A,FALSE,"Plan1";#N/A,#N/A,FALSE,"Plan2"}</definedName>
    <definedName name="djfkhsdkjhf" localSheetId="12" hidden="1">{#N/A,#N/A,FALSE,"Plan1";#N/A,#N/A,FALSE,"Plan2"}</definedName>
    <definedName name="djfkhsdkjhf" localSheetId="3" hidden="1">{#N/A,#N/A,FALSE,"Plan1";#N/A,#N/A,FALSE,"Plan2"}</definedName>
    <definedName name="djfkhsdkjhf" localSheetId="2" hidden="1">{#N/A,#N/A,FALSE,"Plan1";#N/A,#N/A,FALSE,"Plan2"}</definedName>
    <definedName name="djfkhsdkjhf" localSheetId="14" hidden="1">{#N/A,#N/A,FALSE,"Plan1";#N/A,#N/A,FALSE,"Plan2"}</definedName>
    <definedName name="djfkhsdkjhf" localSheetId="1" hidden="1">{#N/A,#N/A,FALSE,"Plan1";#N/A,#N/A,FALSE,"Plan2"}</definedName>
    <definedName name="djfkhsdkjhf" hidden="1">{#N/A,#N/A,FALSE,"Plan1";#N/A,#N/A,FALSE,"Plan2"}</definedName>
    <definedName name="djfldjsgljslkjtg" localSheetId="10" hidden="1">{#N/A,#N/A,FALSE,"Plan1";#N/A,#N/A,FALSE,"Plan2"}</definedName>
    <definedName name="djfldjsgljslkjtg" localSheetId="12" hidden="1">{#N/A,#N/A,FALSE,"Plan1";#N/A,#N/A,FALSE,"Plan2"}</definedName>
    <definedName name="djfldjsgljslkjtg" localSheetId="3" hidden="1">{#N/A,#N/A,FALSE,"Plan1";#N/A,#N/A,FALSE,"Plan2"}</definedName>
    <definedName name="djfldjsgljslkjtg" localSheetId="2" hidden="1">{#N/A,#N/A,FALSE,"Plan1";#N/A,#N/A,FALSE,"Plan2"}</definedName>
    <definedName name="djfldjsgljslkjtg" localSheetId="14" hidden="1">{#N/A,#N/A,FALSE,"Plan1";#N/A,#N/A,FALSE,"Plan2"}</definedName>
    <definedName name="djfldjsgljslkjtg" localSheetId="1" hidden="1">{#N/A,#N/A,FALSE,"Plan1";#N/A,#N/A,FALSE,"Plan2"}</definedName>
    <definedName name="djfldjsgljslkjtg" hidden="1">{#N/A,#N/A,FALSE,"Plan1";#N/A,#N/A,FALSE,"Plan2"}</definedName>
    <definedName name="djflkdjgdth" localSheetId="10" hidden="1">{#N/A,#N/A,FALSE,"Plan1";#N/A,#N/A,FALSE,"Plan2"}</definedName>
    <definedName name="djflkdjgdth" localSheetId="12" hidden="1">{#N/A,#N/A,FALSE,"Plan1";#N/A,#N/A,FALSE,"Plan2"}</definedName>
    <definedName name="djflkdjgdth" localSheetId="3" hidden="1">{#N/A,#N/A,FALSE,"Plan1";#N/A,#N/A,FALSE,"Plan2"}</definedName>
    <definedName name="djflkdjgdth" localSheetId="2" hidden="1">{#N/A,#N/A,FALSE,"Plan1";#N/A,#N/A,FALSE,"Plan2"}</definedName>
    <definedName name="djflkdjgdth" localSheetId="14" hidden="1">{#N/A,#N/A,FALSE,"Plan1";#N/A,#N/A,FALSE,"Plan2"}</definedName>
    <definedName name="djflkdjgdth" localSheetId="1" hidden="1">{#N/A,#N/A,FALSE,"Plan1";#N/A,#N/A,FALSE,"Plan2"}</definedName>
    <definedName name="djflkdjgdth" hidden="1">{#N/A,#N/A,FALSE,"Plan1";#N/A,#N/A,FALSE,"Plan2"}</definedName>
    <definedName name="DJFLKDJGKTJYJT" localSheetId="10" hidden="1">{#N/A,#N/A,FALSE,"Plan1";#N/A,#N/A,FALSE,"Plan2"}</definedName>
    <definedName name="DJFLKDJGKTJYJT" localSheetId="12" hidden="1">{#N/A,#N/A,FALSE,"Plan1";#N/A,#N/A,FALSE,"Plan2"}</definedName>
    <definedName name="DJFLKDJGKTJYJT" localSheetId="3" hidden="1">{#N/A,#N/A,FALSE,"Plan1";#N/A,#N/A,FALSE,"Plan2"}</definedName>
    <definedName name="DJFLKDJGKTJYJT" localSheetId="2" hidden="1">{#N/A,#N/A,FALSE,"Plan1";#N/A,#N/A,FALSE,"Plan2"}</definedName>
    <definedName name="DJFLKDJGKTJYJT" localSheetId="14" hidden="1">{#N/A,#N/A,FALSE,"Plan1";#N/A,#N/A,FALSE,"Plan2"}</definedName>
    <definedName name="DJFLKDJGKTJYJT" localSheetId="1" hidden="1">{#N/A,#N/A,FALSE,"Plan1";#N/A,#N/A,FALSE,"Plan2"}</definedName>
    <definedName name="DJFLKDJGKTJYJT" hidden="1">{#N/A,#N/A,FALSE,"Plan1";#N/A,#N/A,FALSE,"Plan2"}</definedName>
    <definedName name="djgkfjgtiyty" localSheetId="10" hidden="1">{#N/A,#N/A,FALSE,"Plan1";#N/A,#N/A,FALSE,"Plan2"}</definedName>
    <definedName name="djgkfjgtiyty" localSheetId="12" hidden="1">{#N/A,#N/A,FALSE,"Plan1";#N/A,#N/A,FALSE,"Plan2"}</definedName>
    <definedName name="djgkfjgtiyty" localSheetId="3" hidden="1">{#N/A,#N/A,FALSE,"Plan1";#N/A,#N/A,FALSE,"Plan2"}</definedName>
    <definedName name="djgkfjgtiyty" localSheetId="2" hidden="1">{#N/A,#N/A,FALSE,"Plan1";#N/A,#N/A,FALSE,"Plan2"}</definedName>
    <definedName name="djgkfjgtiyty" localSheetId="14" hidden="1">{#N/A,#N/A,FALSE,"Plan1";#N/A,#N/A,FALSE,"Plan2"}</definedName>
    <definedName name="djgkfjgtiyty" localSheetId="1" hidden="1">{#N/A,#N/A,FALSE,"Plan1";#N/A,#N/A,FALSE,"Plan2"}</definedName>
    <definedName name="djgkfjgtiyty" hidden="1">{#N/A,#N/A,FALSE,"Plan1";#N/A,#N/A,FALSE,"Plan2"}</definedName>
    <definedName name="djrkehrjfhng" localSheetId="10" hidden="1">{#N/A,#N/A,FALSE,"Plan1";#N/A,#N/A,FALSE,"Plan2"}</definedName>
    <definedName name="djrkehrjfhng" localSheetId="12" hidden="1">{#N/A,#N/A,FALSE,"Plan1";#N/A,#N/A,FALSE,"Plan2"}</definedName>
    <definedName name="djrkehrjfhng" localSheetId="3" hidden="1">{#N/A,#N/A,FALSE,"Plan1";#N/A,#N/A,FALSE,"Plan2"}</definedName>
    <definedName name="djrkehrjfhng" localSheetId="2" hidden="1">{#N/A,#N/A,FALSE,"Plan1";#N/A,#N/A,FALSE,"Plan2"}</definedName>
    <definedName name="djrkehrjfhng" localSheetId="14" hidden="1">{#N/A,#N/A,FALSE,"Plan1";#N/A,#N/A,FALSE,"Plan2"}</definedName>
    <definedName name="djrkehrjfhng" localSheetId="1" hidden="1">{#N/A,#N/A,FALSE,"Plan1";#N/A,#N/A,FALSE,"Plan2"}</definedName>
    <definedName name="djrkehrjfhng" hidden="1">{#N/A,#N/A,FALSE,"Plan1";#N/A,#N/A,FALSE,"Plan2"}</definedName>
    <definedName name="djswfr" localSheetId="10" hidden="1">#REF!</definedName>
    <definedName name="djswfr" localSheetId="12" hidden="1">#REF!</definedName>
    <definedName name="djswfr" localSheetId="3" hidden="1">#REF!</definedName>
    <definedName name="djswfr" localSheetId="1" hidden="1">#REF!</definedName>
    <definedName name="djswfr" hidden="1">#REF!</definedName>
    <definedName name="djtkjldfr" localSheetId="10" hidden="1">{#N/A,#N/A,FALSE,"Plan1";#N/A,#N/A,FALSE,"Plan2"}</definedName>
    <definedName name="djtkjldfr" localSheetId="12" hidden="1">{#N/A,#N/A,FALSE,"Plan1";#N/A,#N/A,FALSE,"Plan2"}</definedName>
    <definedName name="djtkjldfr" localSheetId="3" hidden="1">{#N/A,#N/A,FALSE,"Plan1";#N/A,#N/A,FALSE,"Plan2"}</definedName>
    <definedName name="djtkjldfr" localSheetId="2" hidden="1">{#N/A,#N/A,FALSE,"Plan1";#N/A,#N/A,FALSE,"Plan2"}</definedName>
    <definedName name="djtkjldfr" localSheetId="14" hidden="1">{#N/A,#N/A,FALSE,"Plan1";#N/A,#N/A,FALSE,"Plan2"}</definedName>
    <definedName name="djtkjldfr" localSheetId="1" hidden="1">{#N/A,#N/A,FALSE,"Plan1";#N/A,#N/A,FALSE,"Plan2"}</definedName>
    <definedName name="djtkjldfr" hidden="1">{#N/A,#N/A,FALSE,"Plan1";#N/A,#N/A,FALSE,"Plan2"}</definedName>
    <definedName name="DJXDLFGDFG" localSheetId="10" hidden="1">{#N/A,#N/A,FALSE,"Plan1";#N/A,#N/A,FALSE,"Plan2"}</definedName>
    <definedName name="DJXDLFGDFG" localSheetId="12" hidden="1">{#N/A,#N/A,FALSE,"Plan1";#N/A,#N/A,FALSE,"Plan2"}</definedName>
    <definedName name="DJXDLFGDFG" localSheetId="3" hidden="1">{#N/A,#N/A,FALSE,"Plan1";#N/A,#N/A,FALSE,"Plan2"}</definedName>
    <definedName name="DJXDLFGDFG" localSheetId="2" hidden="1">{#N/A,#N/A,FALSE,"Plan1";#N/A,#N/A,FALSE,"Plan2"}</definedName>
    <definedName name="DJXDLFGDFG" localSheetId="14" hidden="1">{#N/A,#N/A,FALSE,"Plan1";#N/A,#N/A,FALSE,"Plan2"}</definedName>
    <definedName name="DJXDLFGDFG" localSheetId="1" hidden="1">{#N/A,#N/A,FALSE,"Plan1";#N/A,#N/A,FALSE,"Plan2"}</definedName>
    <definedName name="DJXDLFGDFG" hidden="1">{#N/A,#N/A,FALSE,"Plan1";#N/A,#N/A,FALSE,"Plan2"}</definedName>
    <definedName name="dkdkdkdkd" localSheetId="10" hidden="1">{#N/A,#N/A,FALSE,"명세표"}</definedName>
    <definedName name="dkdkdkdkd" localSheetId="12" hidden="1">{#N/A,#N/A,FALSE,"명세표"}</definedName>
    <definedName name="dkdkdkdkd" localSheetId="3" hidden="1">{#N/A,#N/A,FALSE,"명세표"}</definedName>
    <definedName name="dkdkdkdkd" localSheetId="2" hidden="1">{#N/A,#N/A,FALSE,"명세표"}</definedName>
    <definedName name="dkdkdkdkd" localSheetId="14" hidden="1">{#N/A,#N/A,FALSE,"명세표"}</definedName>
    <definedName name="dkdkdkdkd" localSheetId="1" hidden="1">{#N/A,#N/A,FALSE,"명세표"}</definedName>
    <definedName name="dkdkdkdkd" hidden="1">{#N/A,#N/A,FALSE,"명세표"}</definedName>
    <definedName name="dkfhskgf" localSheetId="10" hidden="1">{#N/A,#N/A,FALSE,"Plan1";#N/A,#N/A,FALSE,"Plan2"}</definedName>
    <definedName name="dkfhskgf" localSheetId="12" hidden="1">{#N/A,#N/A,FALSE,"Plan1";#N/A,#N/A,FALSE,"Plan2"}</definedName>
    <definedName name="dkfhskgf" localSheetId="3" hidden="1">{#N/A,#N/A,FALSE,"Plan1";#N/A,#N/A,FALSE,"Plan2"}</definedName>
    <definedName name="dkfhskgf" localSheetId="2" hidden="1">{#N/A,#N/A,FALSE,"Plan1";#N/A,#N/A,FALSE,"Plan2"}</definedName>
    <definedName name="dkfhskgf" localSheetId="14" hidden="1">{#N/A,#N/A,FALSE,"Plan1";#N/A,#N/A,FALSE,"Plan2"}</definedName>
    <definedName name="dkfhskgf" localSheetId="1" hidden="1">{#N/A,#N/A,FALSE,"Plan1";#N/A,#N/A,FALSE,"Plan2"}</definedName>
    <definedName name="dkfhskgf" hidden="1">{#N/A,#N/A,FALSE,"Plan1";#N/A,#N/A,FALSE,"Plan2"}</definedName>
    <definedName name="dkjfk" localSheetId="10" hidden="1">{#N/A,#N/A,FALSE,"Plan1";#N/A,#N/A,FALSE,"Plan2"}</definedName>
    <definedName name="dkjfk" localSheetId="12" hidden="1">{#N/A,#N/A,FALSE,"Plan1";#N/A,#N/A,FALSE,"Plan2"}</definedName>
    <definedName name="dkjfk" localSheetId="3" hidden="1">{#N/A,#N/A,FALSE,"Plan1";#N/A,#N/A,FALSE,"Plan2"}</definedName>
    <definedName name="dkjfk" localSheetId="2" hidden="1">{#N/A,#N/A,FALSE,"Plan1";#N/A,#N/A,FALSE,"Plan2"}</definedName>
    <definedName name="dkjfk" localSheetId="14" hidden="1">{#N/A,#N/A,FALSE,"Plan1";#N/A,#N/A,FALSE,"Plan2"}</definedName>
    <definedName name="dkjfk" localSheetId="1" hidden="1">{#N/A,#N/A,FALSE,"Plan1";#N/A,#N/A,FALSE,"Plan2"}</definedName>
    <definedName name="dkjfk" hidden="1">{#N/A,#N/A,FALSE,"Plan1";#N/A,#N/A,FALSE,"Plan2"}</definedName>
    <definedName name="DKLD" localSheetId="10" hidden="1">{#N/A,#N/A,FALSE,"Plan1";#N/A,#N/A,FALSE,"Plan2"}</definedName>
    <definedName name="DKLD" localSheetId="12" hidden="1">{#N/A,#N/A,FALSE,"Plan1";#N/A,#N/A,FALSE,"Plan2"}</definedName>
    <definedName name="DKLD" localSheetId="3" hidden="1">{#N/A,#N/A,FALSE,"Plan1";#N/A,#N/A,FALSE,"Plan2"}</definedName>
    <definedName name="DKLD" localSheetId="2" hidden="1">{#N/A,#N/A,FALSE,"Plan1";#N/A,#N/A,FALSE,"Plan2"}</definedName>
    <definedName name="DKLD" localSheetId="14" hidden="1">{#N/A,#N/A,FALSE,"Plan1";#N/A,#N/A,FALSE,"Plan2"}</definedName>
    <definedName name="DKLD" localSheetId="1" hidden="1">{#N/A,#N/A,FALSE,"Plan1";#N/A,#N/A,FALSE,"Plan2"}</definedName>
    <definedName name="DKLD" hidden="1">{#N/A,#N/A,FALSE,"Plan1";#N/A,#N/A,FALSE,"Plan2"}</definedName>
    <definedName name="DKLFJDKFD" localSheetId="10" hidden="1">{#N/A,#N/A,FALSE,"Plan1";#N/A,#N/A,FALSE,"Plan2"}</definedName>
    <definedName name="DKLFJDKFD" localSheetId="12" hidden="1">{#N/A,#N/A,FALSE,"Plan1";#N/A,#N/A,FALSE,"Plan2"}</definedName>
    <definedName name="DKLFJDKFD" localSheetId="3" hidden="1">{#N/A,#N/A,FALSE,"Plan1";#N/A,#N/A,FALSE,"Plan2"}</definedName>
    <definedName name="DKLFJDKFD" localSheetId="2" hidden="1">{#N/A,#N/A,FALSE,"Plan1";#N/A,#N/A,FALSE,"Plan2"}</definedName>
    <definedName name="DKLFJDKFD" localSheetId="14" hidden="1">{#N/A,#N/A,FALSE,"Plan1";#N/A,#N/A,FALSE,"Plan2"}</definedName>
    <definedName name="DKLFJDKFD" localSheetId="1" hidden="1">{#N/A,#N/A,FALSE,"Plan1";#N/A,#N/A,FALSE,"Plan2"}</definedName>
    <definedName name="DKLFJDKFD" hidden="1">{#N/A,#N/A,FALSE,"Plan1";#N/A,#N/A,FALSE,"Plan2"}</definedName>
    <definedName name="dklfjgirtgid" localSheetId="10" hidden="1">{#N/A,#N/A,FALSE,"Plan1";#N/A,#N/A,FALSE,"Plan2"}</definedName>
    <definedName name="dklfjgirtgid" localSheetId="12" hidden="1">{#N/A,#N/A,FALSE,"Plan1";#N/A,#N/A,FALSE,"Plan2"}</definedName>
    <definedName name="dklfjgirtgid" localSheetId="3" hidden="1">{#N/A,#N/A,FALSE,"Plan1";#N/A,#N/A,FALSE,"Plan2"}</definedName>
    <definedName name="dklfjgirtgid" localSheetId="2" hidden="1">{#N/A,#N/A,FALSE,"Plan1";#N/A,#N/A,FALSE,"Plan2"}</definedName>
    <definedName name="dklfjgirtgid" localSheetId="14" hidden="1">{#N/A,#N/A,FALSE,"Plan1";#N/A,#N/A,FALSE,"Plan2"}</definedName>
    <definedName name="dklfjgirtgid" localSheetId="1" hidden="1">{#N/A,#N/A,FALSE,"Plan1";#N/A,#N/A,FALSE,"Plan2"}</definedName>
    <definedName name="dklfjgirtgid" hidden="1">{#N/A,#N/A,FALSE,"Plan1";#N/A,#N/A,FALSE,"Plan2"}</definedName>
    <definedName name="dklf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0" hidden="1">{#N/A,#N/A,FALSE,"Plan1";#N/A,#N/A,FALSE,"Plan2"}</definedName>
    <definedName name="dmbfmndbmtrhed" localSheetId="12" hidden="1">{#N/A,#N/A,FALSE,"Plan1";#N/A,#N/A,FALSE,"Plan2"}</definedName>
    <definedName name="dmbfmndbmtrhed" localSheetId="3" hidden="1">{#N/A,#N/A,FALSE,"Plan1";#N/A,#N/A,FALSE,"Plan2"}</definedName>
    <definedName name="dmbfmndbmtrhed" localSheetId="2" hidden="1">{#N/A,#N/A,FALSE,"Plan1";#N/A,#N/A,FALSE,"Plan2"}</definedName>
    <definedName name="dmbfmndbmtrhed" localSheetId="14" hidden="1">{#N/A,#N/A,FALSE,"Plan1";#N/A,#N/A,FALSE,"Plan2"}</definedName>
    <definedName name="dmbfmndbmtrhed" localSheetId="1" hidden="1">{#N/A,#N/A,FALSE,"Plan1";#N/A,#N/A,FALSE,"Plan2"}</definedName>
    <definedName name="dmbfmndbmtrhed" hidden="1">{#N/A,#N/A,FALSE,"Plan1";#N/A,#N/A,FALSE,"Plan2"}</definedName>
    <definedName name="DNFJKDHTKRE" localSheetId="10" hidden="1">{#N/A,#N/A,FALSE,"Plan1";#N/A,#N/A,FALSE,"Plan2"}</definedName>
    <definedName name="DNFJKDHTKRE" localSheetId="12" hidden="1">{#N/A,#N/A,FALSE,"Plan1";#N/A,#N/A,FALSE,"Plan2"}</definedName>
    <definedName name="DNFJKDHTKRE" localSheetId="3" hidden="1">{#N/A,#N/A,FALSE,"Plan1";#N/A,#N/A,FALSE,"Plan2"}</definedName>
    <definedName name="DNFJKDHTKRE" localSheetId="2" hidden="1">{#N/A,#N/A,FALSE,"Plan1";#N/A,#N/A,FALSE,"Plan2"}</definedName>
    <definedName name="DNFJKDHTKRE" localSheetId="14" hidden="1">{#N/A,#N/A,FALSE,"Plan1";#N/A,#N/A,FALSE,"Plan2"}</definedName>
    <definedName name="DNFJKDHTKRE" localSheetId="1" hidden="1">{#N/A,#N/A,FALSE,"Plan1";#N/A,#N/A,FALSE,"Plan2"}</definedName>
    <definedName name="DNFJKDHTKRE" hidden="1">{#N/A,#N/A,FALSE,"Plan1";#N/A,#N/A,FALSE,"Plan2"}</definedName>
    <definedName name="d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3">#REF!</definedName>
    <definedName name="DOCUMENT">#REF!</definedName>
    <definedName name="DOIS" localSheetId="3">#REF!</definedName>
    <definedName name="DOIS" localSheetId="22">#REF!</definedName>
    <definedName name="DOIS">#REF!</definedName>
    <definedName name="dolar" localSheetId="3">#REF!</definedName>
    <definedName name="dolar">#REF!</definedName>
    <definedName name="dolar_dez" localSheetId="3">#REF!</definedName>
    <definedName name="dolar_dez">#REF!</definedName>
    <definedName name="dolar_nov" localSheetId="3">#REF!</definedName>
    <definedName name="dolar_nov">#REF!</definedName>
    <definedName name="dolar_out" localSheetId="3">#REF!</definedName>
    <definedName name="dolar_out">#REF!</definedName>
    <definedName name="dolar2" localSheetId="3">#REF!</definedName>
    <definedName name="dolar2">#REF!</definedName>
    <definedName name="dolarabr" localSheetId="3">#REF!</definedName>
    <definedName name="dolarabr">#REF!</definedName>
    <definedName name="dolarabr02" localSheetId="3">#REF!</definedName>
    <definedName name="dolarabr02">#REF!</definedName>
    <definedName name="DolarAgo" localSheetId="3">#REF!</definedName>
    <definedName name="DolarAgo">#REF!</definedName>
    <definedName name="dolarago02" localSheetId="3">#REF!</definedName>
    <definedName name="dolarago02">#REF!</definedName>
    <definedName name="dolardez" localSheetId="3">#REF!</definedName>
    <definedName name="dolardez">#REF!</definedName>
    <definedName name="dolarfev" localSheetId="3">#REF!</definedName>
    <definedName name="dolarfev">#REF!</definedName>
    <definedName name="dolarfev02" localSheetId="3">#REF!</definedName>
    <definedName name="dolarfev02">#REF!</definedName>
    <definedName name="dolarfimdez" localSheetId="3">#REF!</definedName>
    <definedName name="dolarfimdez">#REF!</definedName>
    <definedName name="dolarFimJun" localSheetId="3">#REF!</definedName>
    <definedName name="dolarFimJun">#REF!</definedName>
    <definedName name="dolarfindez" localSheetId="3">#REF!</definedName>
    <definedName name="dolarfindez">#REF!</definedName>
    <definedName name="dolarfinmar" localSheetId="3">#REF!</definedName>
    <definedName name="dolarfinmar">#REF!</definedName>
    <definedName name="DolarFinSet" localSheetId="3">#REF!</definedName>
    <definedName name="DolarFinSet">#REF!</definedName>
    <definedName name="dolarjan" localSheetId="3">#REF!</definedName>
    <definedName name="dolarjan">#REF!</definedName>
    <definedName name="dolarjan02" localSheetId="3">#REF!</definedName>
    <definedName name="dolarjan02">#REF!</definedName>
    <definedName name="DolarJul" localSheetId="3">#REF!</definedName>
    <definedName name="DolarJul">#REF!</definedName>
    <definedName name="dolarjul02" localSheetId="3">#REF!</definedName>
    <definedName name="dolarjul02">#REF!</definedName>
    <definedName name="dolarjun" localSheetId="3">#REF!</definedName>
    <definedName name="dolarjun">#REF!</definedName>
    <definedName name="dolarjun02" localSheetId="3">#REF!</definedName>
    <definedName name="dolarjun02">#REF!</definedName>
    <definedName name="dolarmai" localSheetId="3">#REF!</definedName>
    <definedName name="dolarmai">#REF!</definedName>
    <definedName name="dolarmai02" localSheetId="3">#REF!</definedName>
    <definedName name="dolarmai02">#REF!</definedName>
    <definedName name="dolarmar" localSheetId="3">#REF!</definedName>
    <definedName name="dolarmar">#REF!</definedName>
    <definedName name="dolarmar02" localSheetId="3">#REF!</definedName>
    <definedName name="dolarmar02">#REF!</definedName>
    <definedName name="dolarnov" localSheetId="3">#REF!</definedName>
    <definedName name="dolarnov">#REF!</definedName>
    <definedName name="dolarout" localSheetId="3">#REF!</definedName>
    <definedName name="dolarout">#REF!</definedName>
    <definedName name="DolarSet" localSheetId="3">#REF!</definedName>
    <definedName name="DolarSet">#REF!</definedName>
    <definedName name="dolarset02" localSheetId="3">#REF!</definedName>
    <definedName name="dolarset02">#REF!</definedName>
    <definedName name="DOZE" localSheetId="3">#REF!</definedName>
    <definedName name="DOZE" localSheetId="22">#REF!</definedName>
    <definedName name="DOZE">#REF!</definedName>
    <definedName name="DRE" localSheetId="10">#REF!</definedName>
    <definedName name="DRE" localSheetId="6">#REF!</definedName>
    <definedName name="DRE" localSheetId="3">#REF!</definedName>
    <definedName name="DRE" localSheetId="4">#REF!</definedName>
    <definedName name="DRE" localSheetId="1">#REF!</definedName>
    <definedName name="DRE">#REF!</definedName>
    <definedName name="drewr" localSheetId="10" hidden="1">{#N/A,#N/A,FALSE,"Plan1";#N/A,#N/A,FALSE,"Plan2"}</definedName>
    <definedName name="drewr" localSheetId="12" hidden="1">{#N/A,#N/A,FALSE,"Plan1";#N/A,#N/A,FALSE,"Plan2"}</definedName>
    <definedName name="drewr" localSheetId="3" hidden="1">{#N/A,#N/A,FALSE,"Plan1";#N/A,#N/A,FALSE,"Plan2"}</definedName>
    <definedName name="drewr" localSheetId="2" hidden="1">{#N/A,#N/A,FALSE,"Plan1";#N/A,#N/A,FALSE,"Plan2"}</definedName>
    <definedName name="drewr" localSheetId="14" hidden="1">{#N/A,#N/A,FALSE,"Plan1";#N/A,#N/A,FALSE,"Plan2"}</definedName>
    <definedName name="drewr" localSheetId="1" hidden="1">{#N/A,#N/A,FALSE,"Plan1";#N/A,#N/A,FALSE,"Plan2"}</definedName>
    <definedName name="drewr" hidden="1">{#N/A,#N/A,FALSE,"Plan1";#N/A,#N/A,FALSE,"Plan2"}</definedName>
    <definedName name="DRRJR" localSheetId="10" hidden="1">{#N/A,#N/A,FALSE,"Plan1";#N/A,#N/A,FALSE,"Plan2"}</definedName>
    <definedName name="DRRJR" localSheetId="12" hidden="1">{#N/A,#N/A,FALSE,"Plan1";#N/A,#N/A,FALSE,"Plan2"}</definedName>
    <definedName name="DRRJR" localSheetId="3" hidden="1">{#N/A,#N/A,FALSE,"Plan1";#N/A,#N/A,FALSE,"Plan2"}</definedName>
    <definedName name="DRRJR" localSheetId="2" hidden="1">{#N/A,#N/A,FALSE,"Plan1";#N/A,#N/A,FALSE,"Plan2"}</definedName>
    <definedName name="DRRJR" localSheetId="14" hidden="1">{#N/A,#N/A,FALSE,"Plan1";#N/A,#N/A,FALSE,"Plan2"}</definedName>
    <definedName name="DRRJR" localSheetId="1" hidden="1">{#N/A,#N/A,FALSE,"Plan1";#N/A,#N/A,FALSE,"Plan2"}</definedName>
    <definedName name="DRRJR" hidden="1">{#N/A,#N/A,FALSE,"Plan1";#N/A,#N/A,FALSE,"Plan2"}</definedName>
    <definedName name="drtr" localSheetId="10" hidden="1">#REF!</definedName>
    <definedName name="drtr" localSheetId="12" hidden="1">#REF!</definedName>
    <definedName name="drtr" localSheetId="1" hidden="1">#REF!</definedName>
    <definedName name="drtr" hidden="1">#REF!</definedName>
    <definedName name="drtrt" localSheetId="10" hidden="1">{"'Estimativa de Lançamento-JAN'!$A$1:$AI$85"}</definedName>
    <definedName name="drtrt" localSheetId="12" hidden="1">{"'Estimativa de Lançamento-JAN'!$A$1:$AI$85"}</definedName>
    <definedName name="drtrt" localSheetId="3" hidden="1">{"'Estimativa de Lançamento-JAN'!$A$1:$AI$85"}</definedName>
    <definedName name="drtrt" localSheetId="2" hidden="1">{"'Estimativa de Lançamento-JAN'!$A$1:$AI$85"}</definedName>
    <definedName name="drtrt" localSheetId="14" hidden="1">{"'Estimativa de Lançamento-JAN'!$A$1:$AI$85"}</definedName>
    <definedName name="drtrt" localSheetId="1" hidden="1">{"'Estimativa de Lançamento-JAN'!$A$1:$AI$85"}</definedName>
    <definedName name="drtrt" hidden="1">{"'Estimativa de Lançamento-JAN'!$A$1:$AI$85"}</definedName>
    <definedName name="dsdrf" localSheetId="10" hidden="1">{#N/A,#N/A,FALSE,"Plan1";#N/A,#N/A,FALSE,"Plan2"}</definedName>
    <definedName name="dsdrf" localSheetId="12" hidden="1">{#N/A,#N/A,FALSE,"Plan1";#N/A,#N/A,FALSE,"Plan2"}</definedName>
    <definedName name="dsdrf" localSheetId="3" hidden="1">{#N/A,#N/A,FALSE,"Plan1";#N/A,#N/A,FALSE,"Plan2"}</definedName>
    <definedName name="dsdrf" localSheetId="2" hidden="1">{#N/A,#N/A,FALSE,"Plan1";#N/A,#N/A,FALSE,"Plan2"}</definedName>
    <definedName name="dsdrf" localSheetId="14" hidden="1">{#N/A,#N/A,FALSE,"Plan1";#N/A,#N/A,FALSE,"Plan2"}</definedName>
    <definedName name="dsdrf" localSheetId="1" hidden="1">{#N/A,#N/A,FALSE,"Plan1";#N/A,#N/A,FALSE,"Plan2"}</definedName>
    <definedName name="dsdrf" hidden="1">{#N/A,#N/A,FALSE,"Plan1";#N/A,#N/A,FALSE,"Plan2"}</definedName>
    <definedName name="dsfdf" localSheetId="10" hidden="1">{#N/A,#N/A,FALSE,"Plan1";#N/A,#N/A,FALSE,"Plan2"}</definedName>
    <definedName name="dsfdf" localSheetId="12" hidden="1">{#N/A,#N/A,FALSE,"Plan1";#N/A,#N/A,FALSE,"Plan2"}</definedName>
    <definedName name="dsfdf" localSheetId="3" hidden="1">{#N/A,#N/A,FALSE,"Plan1";#N/A,#N/A,FALSE,"Plan2"}</definedName>
    <definedName name="dsfdf" localSheetId="2" hidden="1">{#N/A,#N/A,FALSE,"Plan1";#N/A,#N/A,FALSE,"Plan2"}</definedName>
    <definedName name="dsfdf" localSheetId="14" hidden="1">{#N/A,#N/A,FALSE,"Plan1";#N/A,#N/A,FALSE,"Plan2"}</definedName>
    <definedName name="dsfdf" localSheetId="1" hidden="1">{#N/A,#N/A,FALSE,"Plan1";#N/A,#N/A,FALSE,"Plan2"}</definedName>
    <definedName name="dsfdf" hidden="1">{#N/A,#N/A,FALSE,"Plan1";#N/A,#N/A,FALSE,"Plan2"}</definedName>
    <definedName name="dsfg" localSheetId="10" hidden="1">{#N/A,#N/A,FALSE,"Plan1";#N/A,#N/A,FALSE,"Plan2"}</definedName>
    <definedName name="dsfg" localSheetId="12" hidden="1">{#N/A,#N/A,FALSE,"Plan1";#N/A,#N/A,FALSE,"Plan2"}</definedName>
    <definedName name="dsfg" localSheetId="3" hidden="1">{#N/A,#N/A,FALSE,"Plan1";#N/A,#N/A,FALSE,"Plan2"}</definedName>
    <definedName name="dsfg" localSheetId="2" hidden="1">{#N/A,#N/A,FALSE,"Plan1";#N/A,#N/A,FALSE,"Plan2"}</definedName>
    <definedName name="dsfg" localSheetId="14" hidden="1">{#N/A,#N/A,FALSE,"Plan1";#N/A,#N/A,FALSE,"Plan2"}</definedName>
    <definedName name="dsfg" localSheetId="1" hidden="1">{#N/A,#N/A,FALSE,"Plan1";#N/A,#N/A,FALSE,"Plan2"}</definedName>
    <definedName name="dsfg" hidden="1">{#N/A,#N/A,FALSE,"Plan1";#N/A,#N/A,FALSE,"Plan2"}</definedName>
    <definedName name="DSFKDSKH" localSheetId="10" hidden="1">{#N/A,#N/A,FALSE,"Plan1";#N/A,#N/A,FALSE,"Plan2"}</definedName>
    <definedName name="DSFKDSKH" localSheetId="12" hidden="1">{#N/A,#N/A,FALSE,"Plan1";#N/A,#N/A,FALSE,"Plan2"}</definedName>
    <definedName name="DSFKDSKH" localSheetId="3" hidden="1">{#N/A,#N/A,FALSE,"Plan1";#N/A,#N/A,FALSE,"Plan2"}</definedName>
    <definedName name="DSFKDSKH" localSheetId="2" hidden="1">{#N/A,#N/A,FALSE,"Plan1";#N/A,#N/A,FALSE,"Plan2"}</definedName>
    <definedName name="DSFKDSKH" localSheetId="14" hidden="1">{#N/A,#N/A,FALSE,"Plan1";#N/A,#N/A,FALSE,"Plan2"}</definedName>
    <definedName name="DSFKDSKH" localSheetId="1" hidden="1">{#N/A,#N/A,FALSE,"Plan1";#N/A,#N/A,FALSE,"Plan2"}</definedName>
    <definedName name="DSFKDSKH" hidden="1">{#N/A,#N/A,FALSE,"Plan1";#N/A,#N/A,FALSE,"Plan2"}</definedName>
    <definedName name="DSF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0" hidden="1">{#N/A,#N/A,FALSE,"Plan1";#N/A,#N/A,FALSE,"Plan2"}</definedName>
    <definedName name="dsfrtyy" localSheetId="12" hidden="1">{#N/A,#N/A,FALSE,"Plan1";#N/A,#N/A,FALSE,"Plan2"}</definedName>
    <definedName name="dsfrtyy" localSheetId="3" hidden="1">{#N/A,#N/A,FALSE,"Plan1";#N/A,#N/A,FALSE,"Plan2"}</definedName>
    <definedName name="dsfrtyy" localSheetId="2" hidden="1">{#N/A,#N/A,FALSE,"Plan1";#N/A,#N/A,FALSE,"Plan2"}</definedName>
    <definedName name="dsfrtyy" localSheetId="14" hidden="1">{#N/A,#N/A,FALSE,"Plan1";#N/A,#N/A,FALSE,"Plan2"}</definedName>
    <definedName name="dsfrtyy" localSheetId="1" hidden="1">{#N/A,#N/A,FALSE,"Plan1";#N/A,#N/A,FALSE,"Plan2"}</definedName>
    <definedName name="dsfrtyy" hidden="1">{#N/A,#N/A,FALSE,"Plan1";#N/A,#N/A,FALSE,"Plan2"}</definedName>
    <definedName name="DSFSAD" localSheetId="10" hidden="1">{#N/A,#N/A,FALSE,"Plan1";#N/A,#N/A,FALSE,"Plan2"}</definedName>
    <definedName name="DSFSAD" localSheetId="12" hidden="1">{#N/A,#N/A,FALSE,"Plan1";#N/A,#N/A,FALSE,"Plan2"}</definedName>
    <definedName name="DSFSAD" localSheetId="3" hidden="1">{#N/A,#N/A,FALSE,"Plan1";#N/A,#N/A,FALSE,"Plan2"}</definedName>
    <definedName name="DSFSAD" localSheetId="2" hidden="1">{#N/A,#N/A,FALSE,"Plan1";#N/A,#N/A,FALSE,"Plan2"}</definedName>
    <definedName name="DSFSAD" localSheetId="14" hidden="1">{#N/A,#N/A,FALSE,"Plan1";#N/A,#N/A,FALSE,"Plan2"}</definedName>
    <definedName name="DSFSAD" localSheetId="1" hidden="1">{#N/A,#N/A,FALSE,"Plan1";#N/A,#N/A,FALSE,"Plan2"}</definedName>
    <definedName name="DSFSAD" hidden="1">{#N/A,#N/A,FALSE,"Plan1";#N/A,#N/A,FALSE,"Plan2"}</definedName>
    <definedName name="dsfsdf" localSheetId="10" hidden="1">{#N/A,#N/A,FALSE,"Plan1";#N/A,#N/A,FALSE,"Plan2"}</definedName>
    <definedName name="dsfsdf" localSheetId="12" hidden="1">{#N/A,#N/A,FALSE,"Plan1";#N/A,#N/A,FALSE,"Plan2"}</definedName>
    <definedName name="dsfsdf" localSheetId="3" hidden="1">{#N/A,#N/A,FALSE,"Plan1";#N/A,#N/A,FALSE,"Plan2"}</definedName>
    <definedName name="dsfsdf" localSheetId="2" hidden="1">{#N/A,#N/A,FALSE,"Plan1";#N/A,#N/A,FALSE,"Plan2"}</definedName>
    <definedName name="dsfsdf" localSheetId="14" hidden="1">{#N/A,#N/A,FALSE,"Plan1";#N/A,#N/A,FALSE,"Plan2"}</definedName>
    <definedName name="dsfsdf" localSheetId="1" hidden="1">{#N/A,#N/A,FALSE,"Plan1";#N/A,#N/A,FALSE,"Plan2"}</definedName>
    <definedName name="dsfsdf" hidden="1">{#N/A,#N/A,FALSE,"Plan1";#N/A,#N/A,FALSE,"Plan2"}</definedName>
    <definedName name="dsfsdgfb" localSheetId="10" hidden="1">{#N/A,#N/A,FALSE,"Plan1";#N/A,#N/A,FALSE,"Plan2"}</definedName>
    <definedName name="dsfsdgfb" localSheetId="12" hidden="1">{#N/A,#N/A,FALSE,"Plan1";#N/A,#N/A,FALSE,"Plan2"}</definedName>
    <definedName name="dsfsdgfb" localSheetId="3" hidden="1">{#N/A,#N/A,FALSE,"Plan1";#N/A,#N/A,FALSE,"Plan2"}</definedName>
    <definedName name="dsfsdgfb" localSheetId="2" hidden="1">{#N/A,#N/A,FALSE,"Plan1";#N/A,#N/A,FALSE,"Plan2"}</definedName>
    <definedName name="dsfsdgfb" localSheetId="14" hidden="1">{#N/A,#N/A,FALSE,"Plan1";#N/A,#N/A,FALSE,"Plan2"}</definedName>
    <definedName name="dsfsdgfb" localSheetId="1" hidden="1">{#N/A,#N/A,FALSE,"Plan1";#N/A,#N/A,FALSE,"Plan2"}</definedName>
    <definedName name="dsfsdgfb" hidden="1">{#N/A,#N/A,FALSE,"Plan1";#N/A,#N/A,FALSE,"Plan2"}</definedName>
    <definedName name="dsgfr" localSheetId="10" hidden="1">{#N/A,#N/A,FALSE,"Plan1";#N/A,#N/A,FALSE,"Plan2"}</definedName>
    <definedName name="dsgfr" localSheetId="12" hidden="1">{#N/A,#N/A,FALSE,"Plan1";#N/A,#N/A,FALSE,"Plan2"}</definedName>
    <definedName name="dsgfr" localSheetId="3" hidden="1">{#N/A,#N/A,FALSE,"Plan1";#N/A,#N/A,FALSE,"Plan2"}</definedName>
    <definedName name="dsgfr" localSheetId="2" hidden="1">{#N/A,#N/A,FALSE,"Plan1";#N/A,#N/A,FALSE,"Plan2"}</definedName>
    <definedName name="dsgfr" localSheetId="14" hidden="1">{#N/A,#N/A,FALSE,"Plan1";#N/A,#N/A,FALSE,"Plan2"}</definedName>
    <definedName name="dsgfr" localSheetId="1" hidden="1">{#N/A,#N/A,FALSE,"Plan1";#N/A,#N/A,FALSE,"Plan2"}</definedName>
    <definedName name="dsgfr" hidden="1">{#N/A,#N/A,FALSE,"Plan1";#N/A,#N/A,FALSE,"Plan2"}</definedName>
    <definedName name="dshfkhkrhesru" localSheetId="10" hidden="1">{#N/A,#N/A,FALSE,"Plan1";#N/A,#N/A,FALSE,"Plan2"}</definedName>
    <definedName name="dshfkhkrhesru" localSheetId="12" hidden="1">{#N/A,#N/A,FALSE,"Plan1";#N/A,#N/A,FALSE,"Plan2"}</definedName>
    <definedName name="dshfkhkrhesru" localSheetId="3" hidden="1">{#N/A,#N/A,FALSE,"Plan1";#N/A,#N/A,FALSE,"Plan2"}</definedName>
    <definedName name="dshfkhkrhesru" localSheetId="2" hidden="1">{#N/A,#N/A,FALSE,"Plan1";#N/A,#N/A,FALSE,"Plan2"}</definedName>
    <definedName name="dshfkhkrhesru" localSheetId="14" hidden="1">{#N/A,#N/A,FALSE,"Plan1";#N/A,#N/A,FALSE,"Plan2"}</definedName>
    <definedName name="dshfkhkrhesru" localSheetId="1" hidden="1">{#N/A,#N/A,FALSE,"Plan1";#N/A,#N/A,FALSE,"Plan2"}</definedName>
    <definedName name="dshfkhkrhesru" hidden="1">{#N/A,#N/A,FALSE,"Plan1";#N/A,#N/A,FALSE,"Plan2"}</definedName>
    <definedName name="dsjkthkr" localSheetId="10" hidden="1">{#N/A,#N/A,FALSE,"Plan1";#N/A,#N/A,FALSE,"Plan2"}</definedName>
    <definedName name="dsjkthkr" localSheetId="12" hidden="1">{#N/A,#N/A,FALSE,"Plan1";#N/A,#N/A,FALSE,"Plan2"}</definedName>
    <definedName name="dsjkthkr" localSheetId="3" hidden="1">{#N/A,#N/A,FALSE,"Plan1";#N/A,#N/A,FALSE,"Plan2"}</definedName>
    <definedName name="dsjkthkr" localSheetId="2" hidden="1">{#N/A,#N/A,FALSE,"Plan1";#N/A,#N/A,FALSE,"Plan2"}</definedName>
    <definedName name="dsjkthkr" localSheetId="14" hidden="1">{#N/A,#N/A,FALSE,"Plan1";#N/A,#N/A,FALSE,"Plan2"}</definedName>
    <definedName name="dsjkthkr" localSheetId="1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10" hidden="1">{#N/A,#N/A,FALSE,"Plan1";#N/A,#N/A,FALSE,"Plan2"}</definedName>
    <definedName name="DSLFJSLFJ" localSheetId="12" hidden="1">{#N/A,#N/A,FALSE,"Plan1";#N/A,#N/A,FALSE,"Plan2"}</definedName>
    <definedName name="DSLFJSLFJ" localSheetId="3" hidden="1">{#N/A,#N/A,FALSE,"Plan1";#N/A,#N/A,FALSE,"Plan2"}</definedName>
    <definedName name="DSLFJSLFJ" localSheetId="2" hidden="1">{#N/A,#N/A,FALSE,"Plan1";#N/A,#N/A,FALSE,"Plan2"}</definedName>
    <definedName name="DSLFJSLFJ" localSheetId="14" hidden="1">{#N/A,#N/A,FALSE,"Plan1";#N/A,#N/A,FALSE,"Plan2"}</definedName>
    <definedName name="DSLFJSLFJ" localSheetId="1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0" hidden="1">{#N/A,#N/A,FALSE,"Plan1";#N/A,#N/A,FALSE,"Plan2"}</definedName>
    <definedName name="dss" localSheetId="12" hidden="1">{#N/A,#N/A,FALSE,"Plan1";#N/A,#N/A,FALSE,"Plan2"}</definedName>
    <definedName name="dss" localSheetId="3" hidden="1">{#N/A,#N/A,FALSE,"Plan1";#N/A,#N/A,FALSE,"Plan2"}</definedName>
    <definedName name="dss" localSheetId="2" hidden="1">{#N/A,#N/A,FALSE,"Plan1";#N/A,#N/A,FALSE,"Plan2"}</definedName>
    <definedName name="dss" localSheetId="14" hidden="1">{#N/A,#N/A,FALSE,"Plan1";#N/A,#N/A,FALSE,"Plan2"}</definedName>
    <definedName name="dss" localSheetId="1" hidden="1">{#N/A,#N/A,FALSE,"Plan1";#N/A,#N/A,FALSE,"Plan2"}</definedName>
    <definedName name="dss" hidden="1">{#N/A,#N/A,FALSE,"Plan1";#N/A,#N/A,FALSE,"Plan2"}</definedName>
    <definedName name="dtgsrytt" localSheetId="10" hidden="1">{#N/A,#N/A,FALSE,"Plan1";#N/A,#N/A,FALSE,"Plan2"}</definedName>
    <definedName name="dtgsrytt" localSheetId="12" hidden="1">{#N/A,#N/A,FALSE,"Plan1";#N/A,#N/A,FALSE,"Plan2"}</definedName>
    <definedName name="dtgsrytt" localSheetId="3" hidden="1">{#N/A,#N/A,FALSE,"Plan1";#N/A,#N/A,FALSE,"Plan2"}</definedName>
    <definedName name="dtgsrytt" localSheetId="2" hidden="1">{#N/A,#N/A,FALSE,"Plan1";#N/A,#N/A,FALSE,"Plan2"}</definedName>
    <definedName name="dtgsrytt" localSheetId="14" hidden="1">{#N/A,#N/A,FALSE,"Plan1";#N/A,#N/A,FALSE,"Plan2"}</definedName>
    <definedName name="dtgsrytt" localSheetId="1" hidden="1">{#N/A,#N/A,FALSE,"Plan1";#N/A,#N/A,FALSE,"Plan2"}</definedName>
    <definedName name="dtgsrytt" hidden="1">{#N/A,#N/A,FALSE,"Plan1";#N/A,#N/A,FALSE,"Plan2"}</definedName>
    <definedName name="dtrjkhtrgkfh" localSheetId="10" hidden="1">{#N/A,#N/A,FALSE,"Plan1";#N/A,#N/A,FALSE,"Plan2"}</definedName>
    <definedName name="dtrjkhtrgkfh" localSheetId="12" hidden="1">{#N/A,#N/A,FALSE,"Plan1";#N/A,#N/A,FALSE,"Plan2"}</definedName>
    <definedName name="dtrjkhtrgkfh" localSheetId="3" hidden="1">{#N/A,#N/A,FALSE,"Plan1";#N/A,#N/A,FALSE,"Plan2"}</definedName>
    <definedName name="dtrjkhtrgkfh" localSheetId="2" hidden="1">{#N/A,#N/A,FALSE,"Plan1";#N/A,#N/A,FALSE,"Plan2"}</definedName>
    <definedName name="dtrjkhtrgkfh" localSheetId="14" hidden="1">{#N/A,#N/A,FALSE,"Plan1";#N/A,#N/A,FALSE,"Plan2"}</definedName>
    <definedName name="dtrjkhtrgkfh" localSheetId="1" hidden="1">{#N/A,#N/A,FALSE,"Plan1";#N/A,#N/A,FALSE,"Plan2"}</definedName>
    <definedName name="dtrjkhtrgkfh" hidden="1">{#N/A,#N/A,FALSE,"Plan1";#N/A,#N/A,FALSE,"Plan2"}</definedName>
    <definedName name="dttjuk" localSheetId="10" hidden="1">{#N/A,#N/A,FALSE,"Plan1";#N/A,#N/A,FALSE,"Plan2"}</definedName>
    <definedName name="dttjuk" localSheetId="12" hidden="1">{#N/A,#N/A,FALSE,"Plan1";#N/A,#N/A,FALSE,"Plan2"}</definedName>
    <definedName name="dttjuk" localSheetId="3" hidden="1">{#N/A,#N/A,FALSE,"Plan1";#N/A,#N/A,FALSE,"Plan2"}</definedName>
    <definedName name="dttjuk" localSheetId="2" hidden="1">{#N/A,#N/A,FALSE,"Plan1";#N/A,#N/A,FALSE,"Plan2"}</definedName>
    <definedName name="dttjuk" localSheetId="14" hidden="1">{#N/A,#N/A,FALSE,"Plan1";#N/A,#N/A,FALSE,"Plan2"}</definedName>
    <definedName name="dttjuk" localSheetId="1" hidden="1">{#N/A,#N/A,FALSE,"Plan1";#N/A,#N/A,FALSE,"Plan2"}</definedName>
    <definedName name="dttjuk" hidden="1">{#N/A,#N/A,FALSE,"Plan1";#N/A,#N/A,FALSE,"Plan2"}</definedName>
    <definedName name="dvtry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0" hidden="1">{#N/A,#N/A,FALSE,"Plan1";#N/A,#N/A,FALSE,"Plan2"}</definedName>
    <definedName name="dwetrt" localSheetId="12" hidden="1">{#N/A,#N/A,FALSE,"Plan1";#N/A,#N/A,FALSE,"Plan2"}</definedName>
    <definedName name="dwetrt" localSheetId="3" hidden="1">{#N/A,#N/A,FALSE,"Plan1";#N/A,#N/A,FALSE,"Plan2"}</definedName>
    <definedName name="dwetrt" localSheetId="2" hidden="1">{#N/A,#N/A,FALSE,"Plan1";#N/A,#N/A,FALSE,"Plan2"}</definedName>
    <definedName name="dwetrt" localSheetId="14" hidden="1">{#N/A,#N/A,FALSE,"Plan1";#N/A,#N/A,FALSE,"Plan2"}</definedName>
    <definedName name="dwetrt" localSheetId="1" hidden="1">{#N/A,#N/A,FALSE,"Plan1";#N/A,#N/A,FALSE,"Plan2"}</definedName>
    <definedName name="dwetrt" hidden="1">{#N/A,#N/A,FALSE,"Plan1";#N/A,#N/A,FALSE,"Plan2"}</definedName>
    <definedName name="dwqhdjwqgdwq" localSheetId="3">#REF!</definedName>
    <definedName name="dwqhdjwqgdwq">#REF!</definedName>
    <definedName name="DY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0" hidden="1">{#N/A,#N/A,FALSE,"Plan1";#N/A,#N/A,FALSE,"Plan2"}</definedName>
    <definedName name="DYHYGJDHZKGF" localSheetId="12" hidden="1">{#N/A,#N/A,FALSE,"Plan1";#N/A,#N/A,FALSE,"Plan2"}</definedName>
    <definedName name="DYHYGJDHZKGF" localSheetId="3" hidden="1">{#N/A,#N/A,FALSE,"Plan1";#N/A,#N/A,FALSE,"Plan2"}</definedName>
    <definedName name="DYHYGJDHZKGF" localSheetId="2" hidden="1">{#N/A,#N/A,FALSE,"Plan1";#N/A,#N/A,FALSE,"Plan2"}</definedName>
    <definedName name="DYHYGJDHZKGF" localSheetId="14" hidden="1">{#N/A,#N/A,FALSE,"Plan1";#N/A,#N/A,FALSE,"Plan2"}</definedName>
    <definedName name="DYHYGJDHZKGF" localSheetId="1" hidden="1">{#N/A,#N/A,FALSE,"Plan1";#N/A,#N/A,FALSE,"Plan2"}</definedName>
    <definedName name="DYHYGJDHZKGF" hidden="1">{#N/A,#N/A,FALSE,"Plan1";#N/A,#N/A,FALSE,"Plan2"}</definedName>
    <definedName name="dzdfr" localSheetId="10" hidden="1">{#N/A,#N/A,FALSE,"Plan1";#N/A,#N/A,FALSE,"Plan2"}</definedName>
    <definedName name="dzdfr" localSheetId="12" hidden="1">{#N/A,#N/A,FALSE,"Plan1";#N/A,#N/A,FALSE,"Plan2"}</definedName>
    <definedName name="dzdfr" localSheetId="3" hidden="1">{#N/A,#N/A,FALSE,"Plan1";#N/A,#N/A,FALSE,"Plan2"}</definedName>
    <definedName name="dzdfr" localSheetId="2" hidden="1">{#N/A,#N/A,FALSE,"Plan1";#N/A,#N/A,FALSE,"Plan2"}</definedName>
    <definedName name="dzdfr" localSheetId="14" hidden="1">{#N/A,#N/A,FALSE,"Plan1";#N/A,#N/A,FALSE,"Plan2"}</definedName>
    <definedName name="dzdfr" localSheetId="1" hidden="1">{#N/A,#N/A,FALSE,"Plan1";#N/A,#N/A,FALSE,"Plan2"}</definedName>
    <definedName name="dzdfr" hidden="1">{#N/A,#N/A,FALSE,"Plan1";#N/A,#N/A,FALSE,"Plan2"}</definedName>
    <definedName name="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0">#REF!</definedName>
    <definedName name="ea" localSheetId="6">#REF!</definedName>
    <definedName name="ea" localSheetId="12">#REF!</definedName>
    <definedName name="ea" localSheetId="3">#REF!</definedName>
    <definedName name="ea" localSheetId="4">#REF!</definedName>
    <definedName name="ea" localSheetId="1">#REF!</definedName>
    <definedName name="ea">#REF!</definedName>
    <definedName name="E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0" hidden="1">{#N/A,#N/A,FALSE,"F-01"}</definedName>
    <definedName name="ECEW" localSheetId="12" hidden="1">{#N/A,#N/A,FALSE,"F-01"}</definedName>
    <definedName name="ECEW" localSheetId="3" hidden="1">{#N/A,#N/A,FALSE,"F-01"}</definedName>
    <definedName name="ECEW" localSheetId="2" hidden="1">{#N/A,#N/A,FALSE,"F-01"}</definedName>
    <definedName name="ECEW" localSheetId="14" hidden="1">{#N/A,#N/A,FALSE,"F-01"}</definedName>
    <definedName name="ECEW" localSheetId="1" hidden="1">{#N/A,#N/A,FALSE,"F-01"}</definedName>
    <definedName name="ECEW" hidden="1">{#N/A,#N/A,FALSE,"F-01"}</definedName>
    <definedName name="ECEW_1" localSheetId="10" hidden="1">{#N/A,#N/A,FALSE,"F-01"}</definedName>
    <definedName name="ECEW_1" localSheetId="12" hidden="1">{#N/A,#N/A,FALSE,"F-01"}</definedName>
    <definedName name="ECEW_1" localSheetId="3" hidden="1">{#N/A,#N/A,FALSE,"F-01"}</definedName>
    <definedName name="ECEW_1" localSheetId="2" hidden="1">{#N/A,#N/A,FALSE,"F-01"}</definedName>
    <definedName name="ECEW_1" localSheetId="14" hidden="1">{#N/A,#N/A,FALSE,"F-01"}</definedName>
    <definedName name="ECEW_1" localSheetId="1" hidden="1">{#N/A,#N/A,FALSE,"F-01"}</definedName>
    <definedName name="ECEW_1" hidden="1">{#N/A,#N/A,FALSE,"F-01"}</definedName>
    <definedName name="echart31" localSheetId="10" hidden="1">#REF!</definedName>
    <definedName name="echart31" localSheetId="12" hidden="1">#REF!</definedName>
    <definedName name="echart31" localSheetId="3" hidden="1">#REF!</definedName>
    <definedName name="echart31" localSheetId="1" hidden="1">#REF!</definedName>
    <definedName name="echart31" hidden="1">#REF!</definedName>
    <definedName name="EcoPark" localSheetId="12">#REF!</definedName>
    <definedName name="EcoPark" localSheetId="3">#REF!</definedName>
    <definedName name="EcoPark">#REF!</definedName>
    <definedName name="ECS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0" hidden="1">{#N/A,#N/A,FALSE,"Plan1";#N/A,#N/A,FALSE,"Plan2"}</definedName>
    <definedName name="EDE" localSheetId="12" hidden="1">{#N/A,#N/A,FALSE,"Plan1";#N/A,#N/A,FALSE,"Plan2"}</definedName>
    <definedName name="EDE" localSheetId="3" hidden="1">{#N/A,#N/A,FALSE,"Plan1";#N/A,#N/A,FALSE,"Plan2"}</definedName>
    <definedName name="EDE" localSheetId="2" hidden="1">{#N/A,#N/A,FALSE,"Plan1";#N/A,#N/A,FALSE,"Plan2"}</definedName>
    <definedName name="EDE" localSheetId="14" hidden="1">{#N/A,#N/A,FALSE,"Plan1";#N/A,#N/A,FALSE,"Plan2"}</definedName>
    <definedName name="EDE" localSheetId="1" hidden="1">{#N/A,#N/A,FALSE,"Plan1";#N/A,#N/A,FALSE,"Plan2"}</definedName>
    <definedName name="EDE" hidden="1">{#N/A,#N/A,FALSE,"Plan1";#N/A,#N/A,FALSE,"Plan2"}</definedName>
    <definedName name="ee" localSheetId="3">#REF!</definedName>
    <definedName name="ee">#REF!</definedName>
    <definedName name="eee" localSheetId="7">{#N/A,#N/A,FALSE,"ET-CAPA";#N/A,#N/A,FALSE,"ET-PAG1";#N/A,#N/A,FALSE,"ET-PAG2";#N/A,#N/A,FALSE,"ET-PAG3";#N/A,#N/A,FALSE,"ET-PAG4";#N/A,#N/A,FALSE,"ET-PAG5"}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10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6">{#N/A,#N/A,FALSE,"ET-CAPA";#N/A,#N/A,FALSE,"ET-PAG1";#N/A,#N/A,FALSE,"ET-PAG2";#N/A,#N/A,FALSE,"ET-PAG3";#N/A,#N/A,FALSE,"ET-PAG4";#N/A,#N/A,FALSE,"ET-PAG5"}</definedName>
    <definedName name="eee" localSheetId="12" hidden="1">{#N/A,#N/A,FALSE,"ET-CAPA";#N/A,#N/A,FALSE,"ET-PAG1";#N/A,#N/A,FALSE,"ET-PAG2";#N/A,#N/A,FALSE,"ET-PAG3";#N/A,#N/A,FALSE,"ET-PAG4";#N/A,#N/A,FALSE,"ET-PAG5"}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4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13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3">#REF!</definedName>
    <definedName name="EF">#REF!</definedName>
    <definedName name="efestfr" localSheetId="10" hidden="1">{#N/A,#N/A,FALSE,"Plan1";#N/A,#N/A,FALSE,"Plan2"}</definedName>
    <definedName name="efestfr" localSheetId="12" hidden="1">{#N/A,#N/A,FALSE,"Plan1";#N/A,#N/A,FALSE,"Plan2"}</definedName>
    <definedName name="efestfr" localSheetId="3" hidden="1">{#N/A,#N/A,FALSE,"Plan1";#N/A,#N/A,FALSE,"Plan2"}</definedName>
    <definedName name="efestfr" localSheetId="2" hidden="1">{#N/A,#N/A,FALSE,"Plan1";#N/A,#N/A,FALSE,"Plan2"}</definedName>
    <definedName name="efestfr" localSheetId="14" hidden="1">{#N/A,#N/A,FALSE,"Plan1";#N/A,#N/A,FALSE,"Plan2"}</definedName>
    <definedName name="efestfr" localSheetId="1" hidden="1">{#N/A,#N/A,FALSE,"Plan1";#N/A,#N/A,FALSE,"Plan2"}</definedName>
    <definedName name="efestfr" hidden="1">{#N/A,#N/A,FALSE,"Plan1";#N/A,#N/A,FALSE,"Plan2"}</definedName>
    <definedName name="EFICIÊNCIA" localSheetId="3">#REF!</definedName>
    <definedName name="EFICIÊNCIA">#REF!</definedName>
    <definedName name="Eficiência1" localSheetId="3">#REF!</definedName>
    <definedName name="Eficiência1">#REF!</definedName>
    <definedName name="efrdrt" localSheetId="10" hidden="1">{#N/A,#N/A,FALSE,"Plan1";#N/A,#N/A,FALSE,"Plan2"}</definedName>
    <definedName name="efrdrt" localSheetId="12" hidden="1">{#N/A,#N/A,FALSE,"Plan1";#N/A,#N/A,FALSE,"Plan2"}</definedName>
    <definedName name="efrdrt" localSheetId="3" hidden="1">{#N/A,#N/A,FALSE,"Plan1";#N/A,#N/A,FALSE,"Plan2"}</definedName>
    <definedName name="efrdrt" localSheetId="2" hidden="1">{#N/A,#N/A,FALSE,"Plan1";#N/A,#N/A,FALSE,"Plan2"}</definedName>
    <definedName name="efrdrt" localSheetId="14" hidden="1">{#N/A,#N/A,FALSE,"Plan1";#N/A,#N/A,FALSE,"Plan2"}</definedName>
    <definedName name="efrdrt" localSheetId="1" hidden="1">{#N/A,#N/A,FALSE,"Plan1";#N/A,#N/A,FALSE,"Plan2"}</definedName>
    <definedName name="efrdrt" hidden="1">{#N/A,#N/A,FALSE,"Plan1";#N/A,#N/A,FALSE,"Plan2"}</definedName>
    <definedName name="efrg" localSheetId="10" hidden="1">{#N/A,#N/A,FALSE,"Plan1";#N/A,#N/A,FALSE,"Plan2"}</definedName>
    <definedName name="efrg" localSheetId="12" hidden="1">{#N/A,#N/A,FALSE,"Plan1";#N/A,#N/A,FALSE,"Plan2"}</definedName>
    <definedName name="efrg" localSheetId="3" hidden="1">{#N/A,#N/A,FALSE,"Plan1";#N/A,#N/A,FALSE,"Plan2"}</definedName>
    <definedName name="efrg" localSheetId="2" hidden="1">{#N/A,#N/A,FALSE,"Plan1";#N/A,#N/A,FALSE,"Plan2"}</definedName>
    <definedName name="efrg" localSheetId="14" hidden="1">{#N/A,#N/A,FALSE,"Plan1";#N/A,#N/A,FALSE,"Plan2"}</definedName>
    <definedName name="efrg" localSheetId="1" hidden="1">{#N/A,#N/A,FALSE,"Plan1";#N/A,#N/A,FALSE,"Plan2"}</definedName>
    <definedName name="efrg" hidden="1">{#N/A,#N/A,FALSE,"Plan1";#N/A,#N/A,FALSE,"Plan2"}</definedName>
    <definedName name="efsgfr" localSheetId="10" hidden="1">{#N/A,#N/A,FALSE,"Plan1";#N/A,#N/A,FALSE,"Plan2"}</definedName>
    <definedName name="efsgfr" localSheetId="12" hidden="1">{#N/A,#N/A,FALSE,"Plan1";#N/A,#N/A,FALSE,"Plan2"}</definedName>
    <definedName name="efsgfr" localSheetId="3" hidden="1">{#N/A,#N/A,FALSE,"Plan1";#N/A,#N/A,FALSE,"Plan2"}</definedName>
    <definedName name="efsgfr" localSheetId="2" hidden="1">{#N/A,#N/A,FALSE,"Plan1";#N/A,#N/A,FALSE,"Plan2"}</definedName>
    <definedName name="efsgfr" localSheetId="14" hidden="1">{#N/A,#N/A,FALSE,"Plan1";#N/A,#N/A,FALSE,"Plan2"}</definedName>
    <definedName name="efsgfr" localSheetId="1" hidden="1">{#N/A,#N/A,FALSE,"Plan1";#N/A,#N/A,FALSE,"Plan2"}</definedName>
    <definedName name="efsgfr" hidden="1">{#N/A,#N/A,FALSE,"Plan1";#N/A,#N/A,FALSE,"Plan2"}</definedName>
    <definedName name="eixo_x_fluxo_graf1" localSheetId="12">IFERROR(OFFSET(INDEX(#REF!,MATCH((INDEX(#REF!,MATCH(1,#REF!,0))),#REF!,0)),0,0,1,COUNTIF(#REF!,"&gt;=0")+COUNTIF(#REF!,"&lt;0")),0)</definedName>
    <definedName name="eixo_x_fluxo_graf1" localSheetId="3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12">IFERROR(OFFSET(INDEX(#REF!,MATCH((INDEX(#REF!,MATCH(1,#REF!,0))),#REF!,0)),0,0,1,COUNTIF(#REF!,"&gt;=0")+COUNTIF(#REF!,"&lt;0")),0)</definedName>
    <definedName name="eixo_x_graf2" localSheetId="3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3">#REF!</definedName>
    <definedName name="eixo_x_graf3_distratos">#REF!</definedName>
    <definedName name="eixo_x_graf3_vendas" localSheetId="3">#REF!</definedName>
    <definedName name="eixo_x_graf3_vendas">#REF!</definedName>
    <definedName name="eixo_y_cury_graf2" localSheetId="12">IFERROR(OFFSET(INDEX(#REF!,MATCH((INDEX(#REF!,MATCH(1,#REF!,0))),#REF!,0)),0,0,1,COUNTIF(#REF!,"&gt;=0")+COUNTIF(#REF!,"&lt;0")),0)</definedName>
    <definedName name="eixo_y_cury_graf2" localSheetId="3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3">#REF!</definedName>
    <definedName name="eixo_y_graf3">#REF!</definedName>
    <definedName name="eixo_y_socio_graf2" localSheetId="3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3">#REF!</definedName>
    <definedName name="EM">#REF!</definedName>
    <definedName name="Empreend" localSheetId="3">#REF!</definedName>
    <definedName name="Empreend">#REF!</definedName>
    <definedName name="Empreendimentos" localSheetId="3">#REF!</definedName>
    <definedName name="Empreendimentos">#REF!</definedName>
    <definedName name="empresas" localSheetId="3">#REF!</definedName>
    <definedName name="empresas">#REF!</definedName>
    <definedName name="encanador" localSheetId="3">#REF!</definedName>
    <definedName name="encanador">#REF!</definedName>
    <definedName name="EPI" localSheetId="3">#REF!</definedName>
    <definedName name="EPI">#REF!</definedName>
    <definedName name="EQUIP" localSheetId="3">#REF!</definedName>
    <definedName name="EQUIP">#REF!</definedName>
    <definedName name="equipamento" localSheetId="3">#REF!</definedName>
    <definedName name="equipamento">#REF!</definedName>
    <definedName name="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0" hidden="1">{#N/A,#N/A,FALSE,"Plan1";#N/A,#N/A,FALSE,"Plan2"}</definedName>
    <definedName name="ergfhyu" localSheetId="12" hidden="1">{#N/A,#N/A,FALSE,"Plan1";#N/A,#N/A,FALSE,"Plan2"}</definedName>
    <definedName name="ergfhyu" localSheetId="3" hidden="1">{#N/A,#N/A,FALSE,"Plan1";#N/A,#N/A,FALSE,"Plan2"}</definedName>
    <definedName name="ergfhyu" localSheetId="2" hidden="1">{#N/A,#N/A,FALSE,"Plan1";#N/A,#N/A,FALSE,"Plan2"}</definedName>
    <definedName name="ergfhyu" localSheetId="14" hidden="1">{#N/A,#N/A,FALSE,"Plan1";#N/A,#N/A,FALSE,"Plan2"}</definedName>
    <definedName name="ergfhyu" localSheetId="1" hidden="1">{#N/A,#N/A,FALSE,"Plan1";#N/A,#N/A,FALSE,"Plan2"}</definedName>
    <definedName name="ergfhyu" hidden="1">{#N/A,#N/A,FALSE,"Plan1";#N/A,#N/A,FALSE,"Plan2"}</definedName>
    <definedName name="erne_cdi" localSheetId="3">#REF!</definedName>
    <definedName name="erne_cdi">#REF!</definedName>
    <definedName name="erne_hist" localSheetId="3">#REF!</definedName>
    <definedName name="erne_hist">#REF!</definedName>
    <definedName name="erne_uss" localSheetId="3">#REF!</definedName>
    <definedName name="erne_uss">#REF!</definedName>
    <definedName name="erte" localSheetId="10" hidden="1">#REF!</definedName>
    <definedName name="erte" localSheetId="1" hidden="1">#REF!</definedName>
    <definedName name="erte" hidden="1">#REF!</definedName>
    <definedName name="ESGFDSFD" localSheetId="10" hidden="1">{#N/A,#N/A,FALSE,"Plan1";#N/A,#N/A,FALSE,"Plan2"}</definedName>
    <definedName name="ESGFDSFD" localSheetId="12" hidden="1">{#N/A,#N/A,FALSE,"Plan1";#N/A,#N/A,FALSE,"Plan2"}</definedName>
    <definedName name="ESGFDSFD" localSheetId="3" hidden="1">{#N/A,#N/A,FALSE,"Plan1";#N/A,#N/A,FALSE,"Plan2"}</definedName>
    <definedName name="ESGFDSFD" localSheetId="2" hidden="1">{#N/A,#N/A,FALSE,"Plan1";#N/A,#N/A,FALSE,"Plan2"}</definedName>
    <definedName name="ESGFDSFD" localSheetId="14" hidden="1">{#N/A,#N/A,FALSE,"Plan1";#N/A,#N/A,FALSE,"Plan2"}</definedName>
    <definedName name="ESGFDSFD" localSheetId="1" hidden="1">{#N/A,#N/A,FALSE,"Plan1";#N/A,#N/A,FALSE,"Plan2"}</definedName>
    <definedName name="ESGFDSFD" hidden="1">{#N/A,#N/A,FALSE,"Plan1";#N/A,#N/A,FALSE,"Plan2"}</definedName>
    <definedName name="esp" localSheetId="12">#REF!</definedName>
    <definedName name="esp" localSheetId="3">#REF!</definedName>
    <definedName name="esp" localSheetId="22">#REF!</definedName>
    <definedName name="esp" localSheetId="21">#REF!</definedName>
    <definedName name="esp">#REF!</definedName>
    <definedName name="ESPESSURA" localSheetId="3">#REF!</definedName>
    <definedName name="ESPESSURA" localSheetId="22">#REF!</definedName>
    <definedName name="ESPESSURA" localSheetId="21">#REF!</definedName>
    <definedName name="ESPESSURA">#REF!</definedName>
    <definedName name="estaca" localSheetId="3">#REF!</definedName>
    <definedName name="estaca">#REF!</definedName>
    <definedName name="estaca3" localSheetId="3">#REF!</definedName>
    <definedName name="estaca3">#REF!</definedName>
    <definedName name="ESTADO" localSheetId="3">#REF!</definedName>
    <definedName name="ESTADO">#REF!</definedName>
    <definedName name="estados" localSheetId="3">#REF!</definedName>
    <definedName name="estados">#REF!</definedName>
    <definedName name="estagiário" localSheetId="3">#REF!</definedName>
    <definedName name="estagiário">#REF!</definedName>
    <definedName name="ESTOQUE" localSheetId="3">#REF!</definedName>
    <definedName name="ESTOQUE">#REF!</definedName>
    <definedName name="Etq_final" localSheetId="3">#REF!</definedName>
    <definedName name="Etq_final">#REF!</definedName>
    <definedName name="EU" localSheetId="10" hidden="1">{#N/A,#N/A,FALSE,"Plan1";#N/A,#N/A,FALSE,"Plan2"}</definedName>
    <definedName name="EU" localSheetId="12" hidden="1">{#N/A,#N/A,FALSE,"Plan1";#N/A,#N/A,FALSE,"Plan2"}</definedName>
    <definedName name="EU" localSheetId="3" hidden="1">{#N/A,#N/A,FALSE,"Plan1";#N/A,#N/A,FALSE,"Plan2"}</definedName>
    <definedName name="EU" localSheetId="2" hidden="1">{#N/A,#N/A,FALSE,"Plan1";#N/A,#N/A,FALSE,"Plan2"}</definedName>
    <definedName name="EU" localSheetId="14" hidden="1">{#N/A,#N/A,FALSE,"Plan1";#N/A,#N/A,FALSE,"Plan2"}</definedName>
    <definedName name="EU" localSheetId="1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10" hidden="1">{"Econ Consolidado",#N/A,FALSE,"Econ Consol";"Fluxo de Caixa",#N/A,FALSE,"Fluxo Caixa";"Investimentos",#N/A,FALSE,"Investimentos"}</definedName>
    <definedName name="EVL" localSheetId="12" hidden="1">{"Econ Consolidado",#N/A,FALSE,"Econ Consol";"Fluxo de Caixa",#N/A,FALSE,"Fluxo Caixa";"Investimentos",#N/A,FALSE,"Investimentos"}</definedName>
    <definedName name="EVL" localSheetId="3" hidden="1">{"Econ Consolidado",#N/A,FALSE,"Econ Consol";"Fluxo de Caixa",#N/A,FALSE,"Fluxo Caixa";"Investimentos",#N/A,FALSE,"Investimentos"}</definedName>
    <definedName name="EVL" localSheetId="2" hidden="1">{"Econ Consolidado",#N/A,FALSE,"Econ Consol";"Fluxo de Caixa",#N/A,FALSE,"Fluxo Caixa";"Investimentos",#N/A,FALSE,"Investimentos"}</definedName>
    <definedName name="EVL" localSheetId="14" hidden="1">{"Econ Consolidado",#N/A,FALSE,"Econ Consol";"Fluxo de Caixa",#N/A,FALSE,"Fluxo Caixa";"Investimentos",#N/A,FALSE,"Investimentos"}</definedName>
    <definedName name="EVL" localSheetId="1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10" hidden="1">{"Econ Consolidado",#N/A,FALSE,"Econ Consol";"Fluxo de Caixa",#N/A,FALSE,"Fluxo Caixa";"Investimentos",#N/A,FALSE,"Investimentos"}</definedName>
    <definedName name="Evol." localSheetId="12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14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10" hidden="1">{#N/A,#N/A,FALSE,"Plan1";#N/A,#N/A,FALSE,"Plan2"}</definedName>
    <definedName name="ewfr" localSheetId="12" hidden="1">{#N/A,#N/A,FALSE,"Plan1";#N/A,#N/A,FALSE,"Plan2"}</definedName>
    <definedName name="ewfr" localSheetId="3" hidden="1">{#N/A,#N/A,FALSE,"Plan1";#N/A,#N/A,FALSE,"Plan2"}</definedName>
    <definedName name="ewfr" localSheetId="2" hidden="1">{#N/A,#N/A,FALSE,"Plan1";#N/A,#N/A,FALSE,"Plan2"}</definedName>
    <definedName name="ewfr" localSheetId="14" hidden="1">{#N/A,#N/A,FALSE,"Plan1";#N/A,#N/A,FALSE,"Plan2"}</definedName>
    <definedName name="ewfr" localSheetId="1" hidden="1">{#N/A,#N/A,FALSE,"Plan1";#N/A,#N/A,FALSE,"Plan2"}</definedName>
    <definedName name="ewfr" hidden="1">{#N/A,#N/A,FALSE,"Plan1";#N/A,#N/A,FALSE,"Plan2"}</definedName>
    <definedName name="exce_cdi" localSheetId="3">#REF!</definedName>
    <definedName name="exce_cdi">#REF!</definedName>
    <definedName name="exce_hist" localSheetId="3">#REF!</definedName>
    <definedName name="exce_hist">#REF!</definedName>
    <definedName name="exce_uss" localSheetId="3">#REF!</definedName>
    <definedName name="exce_uss">#REF!</definedName>
    <definedName name="Excel_BuiltIn__FilterDatabase_1" localSheetId="3">#REF!</definedName>
    <definedName name="Excel_BuiltIn__FilterDatabase_1">#REF!</definedName>
    <definedName name="Excel_BuiltIn__FilterDatabase_1_1" localSheetId="3">#REF!</definedName>
    <definedName name="Excel_BuiltIn__FilterDatabase_1_1">#REF!</definedName>
    <definedName name="Excel_BuiltIn__FilterDatabase_6" localSheetId="3">#REF!</definedName>
    <definedName name="Excel_BuiltIn__FilterDatabase_6">#REF!</definedName>
    <definedName name="Excel_BuiltIn_Print_Area_0" localSheetId="3">#REF!</definedName>
    <definedName name="Excel_BuiltIn_Print_Area_0">#REF!</definedName>
    <definedName name="Excel_BuiltIn_Print_Area_1_1" localSheetId="3">#REF!</definedName>
    <definedName name="Excel_BuiltIn_Print_Area_1_1">#REF!</definedName>
    <definedName name="Excel_BuiltIn_Print_Titles_1_1_1" localSheetId="3">#REF!</definedName>
    <definedName name="Excel_BuiltIn_Print_Titles_1_1_1">#REF!</definedName>
    <definedName name="Excel_BuiltIn_Print_Titles_1_1_4" localSheetId="3">#REF!</definedName>
    <definedName name="Excel_BuiltIn_Print_Titles_1_1_4">#REF!</definedName>
    <definedName name="Excel_BuiltIn_Print_Titles_1_1_5" localSheetId="3">#REF!</definedName>
    <definedName name="Excel_BuiltIn_Print_Titles_1_1_5">#REF!</definedName>
    <definedName name="Exrate" localSheetId="3">#REF!</definedName>
    <definedName name="Exrate">#REF!</definedName>
    <definedName name="eyruieyteta" localSheetId="10" hidden="1">{#N/A,#N/A,FALSE,"Plan1";#N/A,#N/A,FALSE,"Plan2"}</definedName>
    <definedName name="eyruieyteta" localSheetId="12" hidden="1">{#N/A,#N/A,FALSE,"Plan1";#N/A,#N/A,FALSE,"Plan2"}</definedName>
    <definedName name="eyruieyteta" localSheetId="3" hidden="1">{#N/A,#N/A,FALSE,"Plan1";#N/A,#N/A,FALSE,"Plan2"}</definedName>
    <definedName name="eyruieyteta" localSheetId="2" hidden="1">{#N/A,#N/A,FALSE,"Plan1";#N/A,#N/A,FALSE,"Plan2"}</definedName>
    <definedName name="eyruieyteta" localSheetId="14" hidden="1">{#N/A,#N/A,FALSE,"Plan1";#N/A,#N/A,FALSE,"Plan2"}</definedName>
    <definedName name="eyruieyteta" localSheetId="1" hidden="1">{#N/A,#N/A,FALSE,"Plan1";#N/A,#N/A,FALSE,"Plan2"}</definedName>
    <definedName name="eyruieyteta" hidden="1">{#N/A,#N/A,FALSE,"Plan1";#N/A,#N/A,FALSE,"Plan2"}</definedName>
    <definedName name="f" localSheetId="10" hidden="1">{#N/A,#N/A,FALSE,"Plan1";#N/A,#N/A,FALSE,"Plan2"}</definedName>
    <definedName name="f" localSheetId="12" hidden="1">{#N/A,#N/A,FALSE,"Plan1";#N/A,#N/A,FALSE,"Plan2"}</definedName>
    <definedName name="f" localSheetId="3">#REF!</definedName>
    <definedName name="f" localSheetId="1" hidden="1">{#N/A,#N/A,FALSE,"Plan1";#N/A,#N/A,FALSE,"Plan2"}</definedName>
    <definedName name="f">#REF!</definedName>
    <definedName name="FACULDADE" localSheetId="12">#REF!</definedName>
    <definedName name="FACULDADE" localSheetId="3">#REF!</definedName>
    <definedName name="FACULDADE">#REF!</definedName>
    <definedName name="FAL" localSheetId="3">#REF!</definedName>
    <definedName name="FAL">#REF!</definedName>
    <definedName name="farialima" localSheetId="3">#REF!</definedName>
    <definedName name="farialima">#REF!</definedName>
    <definedName name="FAS" localSheetId="10" hidden="1">{"'Total'!$A$1","'Total'!$A$3"}</definedName>
    <definedName name="FAS" localSheetId="12" hidden="1">{"'Total'!$A$1","'Total'!$A$3"}</definedName>
    <definedName name="FAS" localSheetId="3" hidden="1">{"'Total'!$A$1","'Total'!$A$3"}</definedName>
    <definedName name="FAS" localSheetId="2" hidden="1">{"'Total'!$A$1","'Total'!$A$3"}</definedName>
    <definedName name="FAS" localSheetId="14" hidden="1">{"'Total'!$A$1","'Total'!$A$3"}</definedName>
    <definedName name="FAS" localSheetId="1" hidden="1">{"'Total'!$A$1","'Total'!$A$3"}</definedName>
    <definedName name="FAS" hidden="1">{"'Total'!$A$1","'Total'!$A$3"}</definedName>
    <definedName name="fasfasf" localSheetId="10" hidden="1">{#N/A,#N/A,TRUE,"Quinzena 01 à 15-04-98 "}</definedName>
    <definedName name="fasfasf" localSheetId="12" hidden="1">{#N/A,#N/A,TRUE,"Quinzena 01 à 15-04-98 "}</definedName>
    <definedName name="fasfasf" localSheetId="3" hidden="1">{#N/A,#N/A,TRUE,"Quinzena 01 à 15-04-98 "}</definedName>
    <definedName name="fasfasf" localSheetId="2" hidden="1">{#N/A,#N/A,TRUE,"Quinzena 01 à 15-04-98 "}</definedName>
    <definedName name="fasfasf" localSheetId="14" hidden="1">{#N/A,#N/A,TRUE,"Quinzena 01 à 15-04-98 "}</definedName>
    <definedName name="fasfasf" localSheetId="1" hidden="1">{#N/A,#N/A,TRUE,"Quinzena 01 à 15-04-98 "}</definedName>
    <definedName name="fasfasf" hidden="1">{#N/A,#N/A,TRUE,"Quinzena 01 à 15-04-98 "}</definedName>
    <definedName name="FATOR_K" localSheetId="3">#REF!</definedName>
    <definedName name="FATOR_K">#REF!</definedName>
    <definedName name="FATORK" localSheetId="3">#REF!</definedName>
    <definedName name="FATORK">#REF!</definedName>
    <definedName name="FBancaria" localSheetId="3">#REF!</definedName>
    <definedName name="FBancaria">#REF!</definedName>
    <definedName name="fchart31" localSheetId="10" hidden="1">#REF!</definedName>
    <definedName name="fchart31" localSheetId="1" hidden="1">#REF!</definedName>
    <definedName name="fchart31" hidden="1">#REF!</definedName>
    <definedName name="fddhght" localSheetId="10" hidden="1">{#N/A,#N/A,FALSE,"Plan1";#N/A,#N/A,FALSE,"Plan2"}</definedName>
    <definedName name="fddhght" localSheetId="12" hidden="1">{#N/A,#N/A,FALSE,"Plan1";#N/A,#N/A,FALSE,"Plan2"}</definedName>
    <definedName name="fddhght" localSheetId="3" hidden="1">{#N/A,#N/A,FALSE,"Plan1";#N/A,#N/A,FALSE,"Plan2"}</definedName>
    <definedName name="fddhght" localSheetId="2" hidden="1">{#N/A,#N/A,FALSE,"Plan1";#N/A,#N/A,FALSE,"Plan2"}</definedName>
    <definedName name="fddhght" localSheetId="14" hidden="1">{#N/A,#N/A,FALSE,"Plan1";#N/A,#N/A,FALSE,"Plan2"}</definedName>
    <definedName name="fddhght" localSheetId="1" hidden="1">{#N/A,#N/A,FALSE,"Plan1";#N/A,#N/A,FALSE,"Plan2"}</definedName>
    <definedName name="fddhght" hidden="1">{#N/A,#N/A,FALSE,"Plan1";#N/A,#N/A,FALSE,"Plan2"}</definedName>
    <definedName name="fdfgd" localSheetId="10" hidden="1">{#N/A,#N/A,FALSE,"Plan1";#N/A,#N/A,FALSE,"Plan2"}</definedName>
    <definedName name="fdfgd" localSheetId="12" hidden="1">{#N/A,#N/A,FALSE,"Plan1";#N/A,#N/A,FALSE,"Plan2"}</definedName>
    <definedName name="fdfgd" localSheetId="3" hidden="1">{#N/A,#N/A,FALSE,"Plan1";#N/A,#N/A,FALSE,"Plan2"}</definedName>
    <definedName name="fdfgd" localSheetId="2" hidden="1">{#N/A,#N/A,FALSE,"Plan1";#N/A,#N/A,FALSE,"Plan2"}</definedName>
    <definedName name="fdfgd" localSheetId="14" hidden="1">{#N/A,#N/A,FALSE,"Plan1";#N/A,#N/A,FALSE,"Plan2"}</definedName>
    <definedName name="fdfgd" localSheetId="1" hidden="1">{#N/A,#N/A,FALSE,"Plan1";#N/A,#N/A,FALSE,"Plan2"}</definedName>
    <definedName name="fdfgd" hidden="1">{#N/A,#N/A,FALSE,"Plan1";#N/A,#N/A,FALSE,"Plan2"}</definedName>
    <definedName name="fdf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0" hidden="1">{#N/A,#N/A,FALSE,"Plan1";#N/A,#N/A,FALSE,"Plan2"}</definedName>
    <definedName name="fdgaf" localSheetId="12" hidden="1">{#N/A,#N/A,FALSE,"Plan1";#N/A,#N/A,FALSE,"Plan2"}</definedName>
    <definedName name="fdgaf" localSheetId="3" hidden="1">{#N/A,#N/A,FALSE,"Plan1";#N/A,#N/A,FALSE,"Plan2"}</definedName>
    <definedName name="fdgaf" localSheetId="2" hidden="1">{#N/A,#N/A,FALSE,"Plan1";#N/A,#N/A,FALSE,"Plan2"}</definedName>
    <definedName name="fdgaf" localSheetId="14" hidden="1">{#N/A,#N/A,FALSE,"Plan1";#N/A,#N/A,FALSE,"Plan2"}</definedName>
    <definedName name="fdgaf" localSheetId="1" hidden="1">{#N/A,#N/A,FALSE,"Plan1";#N/A,#N/A,FALSE,"Plan2"}</definedName>
    <definedName name="fdgaf" hidden="1">{#N/A,#N/A,FALSE,"Plan1";#N/A,#N/A,FALSE,"Plan2"}</definedName>
    <definedName name="fdgdf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0" hidden="1">{#N/A,#N/A,FALSE,"Plan1";#N/A,#N/A,FALSE,"Plan2"}</definedName>
    <definedName name="FDGFDJHGZEDR" localSheetId="12" hidden="1">{#N/A,#N/A,FALSE,"Plan1";#N/A,#N/A,FALSE,"Plan2"}</definedName>
    <definedName name="FDGFDJHGZEDR" localSheetId="3" hidden="1">{#N/A,#N/A,FALSE,"Plan1";#N/A,#N/A,FALSE,"Plan2"}</definedName>
    <definedName name="FDGFDJHGZEDR" localSheetId="2" hidden="1">{#N/A,#N/A,FALSE,"Plan1";#N/A,#N/A,FALSE,"Plan2"}</definedName>
    <definedName name="FDGFDJHGZEDR" localSheetId="14" hidden="1">{#N/A,#N/A,FALSE,"Plan1";#N/A,#N/A,FALSE,"Plan2"}</definedName>
    <definedName name="FDGFDJHGZEDR" localSheetId="1" hidden="1">{#N/A,#N/A,FALSE,"Plan1";#N/A,#N/A,FALSE,"Plan2"}</definedName>
    <definedName name="FDGFDJHGZEDR" hidden="1">{#N/A,#N/A,FALSE,"Plan1";#N/A,#N/A,FALSE,"Plan2"}</definedName>
    <definedName name="fdgfyhygfuj" localSheetId="10" hidden="1">{#N/A,#N/A,FALSE,"Plan1";#N/A,#N/A,FALSE,"Plan2"}</definedName>
    <definedName name="fdgfyhygfuj" localSheetId="12" hidden="1">{#N/A,#N/A,FALSE,"Plan1";#N/A,#N/A,FALSE,"Plan2"}</definedName>
    <definedName name="fdgfyhygfuj" localSheetId="3" hidden="1">{#N/A,#N/A,FALSE,"Plan1";#N/A,#N/A,FALSE,"Plan2"}</definedName>
    <definedName name="fdgfyhygfuj" localSheetId="2" hidden="1">{#N/A,#N/A,FALSE,"Plan1";#N/A,#N/A,FALSE,"Plan2"}</definedName>
    <definedName name="fdgfyhygfuj" localSheetId="14" hidden="1">{#N/A,#N/A,FALSE,"Plan1";#N/A,#N/A,FALSE,"Plan2"}</definedName>
    <definedName name="fdgfyhygfuj" localSheetId="1" hidden="1">{#N/A,#N/A,FALSE,"Plan1";#N/A,#N/A,FALSE,"Plan2"}</definedName>
    <definedName name="fdgfyhygfuj" hidden="1">{#N/A,#N/A,FALSE,"Plan1";#N/A,#N/A,FALSE,"Plan2"}</definedName>
    <definedName name="fdhgfdf" localSheetId="10" hidden="1">{#N/A,#N/A,FALSE,"Plan1";#N/A,#N/A,FALSE,"Plan2"}</definedName>
    <definedName name="fdhgfdf" localSheetId="12" hidden="1">{#N/A,#N/A,FALSE,"Plan1";#N/A,#N/A,FALSE,"Plan2"}</definedName>
    <definedName name="fdhgfdf" localSheetId="3" hidden="1">{#N/A,#N/A,FALSE,"Plan1";#N/A,#N/A,FALSE,"Plan2"}</definedName>
    <definedName name="fdhgfdf" localSheetId="2" hidden="1">{#N/A,#N/A,FALSE,"Plan1";#N/A,#N/A,FALSE,"Plan2"}</definedName>
    <definedName name="fdhgfdf" localSheetId="14" hidden="1">{#N/A,#N/A,FALSE,"Plan1";#N/A,#N/A,FALSE,"Plan2"}</definedName>
    <definedName name="fdhgfdf" localSheetId="1" hidden="1">{#N/A,#N/A,FALSE,"Plan1";#N/A,#N/A,FALSE,"Plan2"}</definedName>
    <definedName name="fdhgfdf" hidden="1">{#N/A,#N/A,FALSE,"Plan1";#N/A,#N/A,FALSE,"Plan2"}</definedName>
    <definedName name="fdjfgdfjg" localSheetId="10" hidden="1">{#N/A,#N/A,FALSE,"Plan1";#N/A,#N/A,FALSE,"Plan2"}</definedName>
    <definedName name="fdjfgdfjg" localSheetId="12" hidden="1">{#N/A,#N/A,FALSE,"Plan1";#N/A,#N/A,FALSE,"Plan2"}</definedName>
    <definedName name="fdjfgdfjg" localSheetId="3" hidden="1">{#N/A,#N/A,FALSE,"Plan1";#N/A,#N/A,FALSE,"Plan2"}</definedName>
    <definedName name="fdjfgdfjg" localSheetId="2" hidden="1">{#N/A,#N/A,FALSE,"Plan1";#N/A,#N/A,FALSE,"Plan2"}</definedName>
    <definedName name="fdjfgdfjg" localSheetId="14" hidden="1">{#N/A,#N/A,FALSE,"Plan1";#N/A,#N/A,FALSE,"Plan2"}</definedName>
    <definedName name="fdjfgdfjg" localSheetId="1" hidden="1">{#N/A,#N/A,FALSE,"Plan1";#N/A,#N/A,FALSE,"Plan2"}</definedName>
    <definedName name="fdjfgdfjg" hidden="1">{#N/A,#N/A,FALSE,"Plan1";#N/A,#N/A,FALSE,"Plan2"}</definedName>
    <definedName name="fdjghkshtygt" localSheetId="10" hidden="1">{#N/A,#N/A,FALSE,"Plan1";#N/A,#N/A,FALSE,"Plan2"}</definedName>
    <definedName name="fdjghkshtygt" localSheetId="12" hidden="1">{#N/A,#N/A,FALSE,"Plan1";#N/A,#N/A,FALSE,"Plan2"}</definedName>
    <definedName name="fdjghkshtygt" localSheetId="3" hidden="1">{#N/A,#N/A,FALSE,"Plan1";#N/A,#N/A,FALSE,"Plan2"}</definedName>
    <definedName name="fdjghkshtygt" localSheetId="2" hidden="1">{#N/A,#N/A,FALSE,"Plan1";#N/A,#N/A,FALSE,"Plan2"}</definedName>
    <definedName name="fdjghkshtygt" localSheetId="14" hidden="1">{#N/A,#N/A,FALSE,"Plan1";#N/A,#N/A,FALSE,"Plan2"}</definedName>
    <definedName name="fdjghkshtygt" localSheetId="1" hidden="1">{#N/A,#N/A,FALSE,"Plan1";#N/A,#N/A,FALSE,"Plan2"}</definedName>
    <definedName name="fdjghkshtygt" hidden="1">{#N/A,#N/A,FALSE,"Plan1";#N/A,#N/A,FALSE,"Plan2"}</definedName>
    <definedName name="fdnhgf" localSheetId="10" hidden="1">{"'Estimativa de Lançamento-JAN'!$A$1:$AI$85"}</definedName>
    <definedName name="fdnhgf" localSheetId="12" hidden="1">{"'Estimativa de Lançamento-JAN'!$A$1:$AI$85"}</definedName>
    <definedName name="fdnhgf" localSheetId="3" hidden="1">{"'Estimativa de Lançamento-JAN'!$A$1:$AI$85"}</definedName>
    <definedName name="fdnhgf" localSheetId="2" hidden="1">{"'Estimativa de Lançamento-JAN'!$A$1:$AI$85"}</definedName>
    <definedName name="fdnhgf" localSheetId="14" hidden="1">{"'Estimativa de Lançamento-JAN'!$A$1:$AI$85"}</definedName>
    <definedName name="fdnhgf" localSheetId="1" hidden="1">{"'Estimativa de Lançamento-JAN'!$A$1:$AI$85"}</definedName>
    <definedName name="fdnhgf" hidden="1">{"'Estimativa de Lançamento-JAN'!$A$1:$AI$85"}</definedName>
    <definedName name="fdsf" localSheetId="10" hidden="1">{#N/A,#N/A,FALSE,"Plan1";#N/A,#N/A,FALSE,"Plan2"}</definedName>
    <definedName name="fdsf" localSheetId="12" hidden="1">{#N/A,#N/A,FALSE,"Plan1";#N/A,#N/A,FALSE,"Plan2"}</definedName>
    <definedName name="fdsf" localSheetId="3" hidden="1">{#N/A,#N/A,FALSE,"Plan1";#N/A,#N/A,FALSE,"Plan2"}</definedName>
    <definedName name="fdsf" localSheetId="2" hidden="1">{#N/A,#N/A,FALSE,"Plan1";#N/A,#N/A,FALSE,"Plan2"}</definedName>
    <definedName name="fdsf" localSheetId="14" hidden="1">{#N/A,#N/A,FALSE,"Plan1";#N/A,#N/A,FALSE,"Plan2"}</definedName>
    <definedName name="fdsf" localSheetId="1" hidden="1">{#N/A,#N/A,FALSE,"Plan1";#N/A,#N/A,FALSE,"Plan2"}</definedName>
    <definedName name="fdsf" hidden="1">{#N/A,#N/A,FALSE,"Plan1";#N/A,#N/A,FALSE,"Plan2"}</definedName>
    <definedName name="FE" localSheetId="3">#REF!</definedName>
    <definedName name="FE">#REF!</definedName>
    <definedName name="fefefefe" localSheetId="3">#REF!</definedName>
    <definedName name="fefefefe">#REF!</definedName>
    <definedName name="FER" localSheetId="10" hidden="1">#REF!</definedName>
    <definedName name="FER" localSheetId="1" hidden="1">#REF!</definedName>
    <definedName name="FER" hidden="1">#REF!</definedName>
    <definedName name="fev17RJ" localSheetId="3">#REF!</definedName>
    <definedName name="fev17RJ">#REF!</definedName>
    <definedName name="FEVEREIRO2001" localSheetId="3">#REF!</definedName>
    <definedName name="FEVEREIRO2001">#REF!</definedName>
    <definedName name="ff" localSheetId="3">#REF!</definedName>
    <definedName name="ff" localSheetId="22">#REF!</definedName>
    <definedName name="ff">#REF!</definedName>
    <definedName name="fffefes" localSheetId="3">#REF!</definedName>
    <definedName name="fffefes">#REF!</definedName>
    <definedName name="fffff" localSheetId="10" hidden="1">{#N/A,#N/A,FALSE,"Plan1";#N/A,#N/A,FALSE,"Plan2"}</definedName>
    <definedName name="fffff" localSheetId="12" hidden="1">{#N/A,#N/A,FALSE,"Plan1";#N/A,#N/A,FALSE,"Plan2"}</definedName>
    <definedName name="fffff" localSheetId="3" hidden="1">{#N/A,#N/A,FALSE,"Plan1";#N/A,#N/A,FALSE,"Plan2"}</definedName>
    <definedName name="fffff" localSheetId="2" hidden="1">{#N/A,#N/A,FALSE,"Plan1";#N/A,#N/A,FALSE,"Plan2"}</definedName>
    <definedName name="fffff" localSheetId="14" hidden="1">{#N/A,#N/A,FALSE,"Plan1";#N/A,#N/A,FALSE,"Plan2"}</definedName>
    <definedName name="fffff" localSheetId="1" hidden="1">{#N/A,#N/A,FALSE,"Plan1";#N/A,#N/A,FALSE,"Plan2"}</definedName>
    <definedName name="fffff" hidden="1">{#N/A,#N/A,FALSE,"Plan1";#N/A,#N/A,FALSE,"Plan2"}</definedName>
    <definedName name="FFFFFFF" localSheetId="15">#REF!</definedName>
    <definedName name="FFFFFFF" localSheetId="10">#REF!</definedName>
    <definedName name="FFFFFFF" localSheetId="5">#REF!</definedName>
    <definedName name="FFFFFFF" localSheetId="6">#REF!</definedName>
    <definedName name="FFFFFFF" localSheetId="12">#REF!</definedName>
    <definedName name="FFFFFFF" localSheetId="3">#REF!</definedName>
    <definedName name="FFFFFFF" localSheetId="4">#REF!</definedName>
    <definedName name="FFFFFFF" localSheetId="1">#REF!</definedName>
    <definedName name="FFFFFFF" localSheetId="13">#REF!</definedName>
    <definedName name="FFFFFFF" localSheetId="0">#REF!</definedName>
    <definedName name="FFFFFFF">#REF!</definedName>
    <definedName name="FFTY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0" hidden="1">{#N/A,#N/A,FALSE,"Plan1";#N/A,#N/A,FALSE,"Plan2"}</definedName>
    <definedName name="fg" localSheetId="12" hidden="1">{#N/A,#N/A,FALSE,"Plan1";#N/A,#N/A,FALSE,"Plan2"}</definedName>
    <definedName name="fg" localSheetId="3" hidden="1">{#N/A,#N/A,FALSE,"Plan1";#N/A,#N/A,FALSE,"Plan2"}</definedName>
    <definedName name="fg" localSheetId="2" hidden="1">{#N/A,#N/A,FALSE,"Plan1";#N/A,#N/A,FALSE,"Plan2"}</definedName>
    <definedName name="fg" localSheetId="14" hidden="1">{#N/A,#N/A,FALSE,"Plan1";#N/A,#N/A,FALSE,"Plan2"}</definedName>
    <definedName name="fg" localSheetId="1" hidden="1">{#N/A,#N/A,FALSE,"Plan1";#N/A,#N/A,FALSE,"Plan2"}</definedName>
    <definedName name="fg" hidden="1">{#N/A,#N/A,FALSE,"Plan1";#N/A,#N/A,FALSE,"Plan2"}</definedName>
    <definedName name="fgg" localSheetId="10" hidden="1">{"'장비'!$A$3:$M$12"}</definedName>
    <definedName name="fgg" localSheetId="12" hidden="1">{"'장비'!$A$3:$M$12"}</definedName>
    <definedName name="fgg" localSheetId="3" hidden="1">{"'장비'!$A$3:$M$12"}</definedName>
    <definedName name="fgg" localSheetId="2" hidden="1">{"'장비'!$A$3:$M$12"}</definedName>
    <definedName name="fgg" localSheetId="14" hidden="1">{"'장비'!$A$3:$M$12"}</definedName>
    <definedName name="fgg" localSheetId="1" hidden="1">{"'장비'!$A$3:$M$12"}</definedName>
    <definedName name="fgg" hidden="1">{"'장비'!$A$3:$M$12"}</definedName>
    <definedName name="fghfh" localSheetId="10" hidden="1">{"'Estimativa de Lançamento-JAN'!$A$1:$AI$85"}</definedName>
    <definedName name="fghfh" localSheetId="12" hidden="1">{"'Estimativa de Lançamento-JAN'!$A$1:$AI$85"}</definedName>
    <definedName name="fghfh" localSheetId="3" hidden="1">{"'Estimativa de Lançamento-JAN'!$A$1:$AI$85"}</definedName>
    <definedName name="fghfh" localSheetId="2" hidden="1">{"'Estimativa de Lançamento-JAN'!$A$1:$AI$85"}</definedName>
    <definedName name="fghfh" localSheetId="14" hidden="1">{"'Estimativa de Lançamento-JAN'!$A$1:$AI$85"}</definedName>
    <definedName name="fghfh" localSheetId="1" hidden="1">{"'Estimativa de Lançamento-JAN'!$A$1:$AI$85"}</definedName>
    <definedName name="fghfh" hidden="1">{"'Estimativa de Lançamento-JAN'!$A$1:$AI$85"}</definedName>
    <definedName name="fghgfh" localSheetId="10" hidden="1">{#N/A,#N/A,FALSE,"Plan1";#N/A,#N/A,FALSE,"Plan2"}</definedName>
    <definedName name="fghgfh" localSheetId="12" hidden="1">{#N/A,#N/A,FALSE,"Plan1";#N/A,#N/A,FALSE,"Plan2"}</definedName>
    <definedName name="fghgfh" localSheetId="3" hidden="1">{#N/A,#N/A,FALSE,"Plan1";#N/A,#N/A,FALSE,"Plan2"}</definedName>
    <definedName name="fghgfh" localSheetId="2" hidden="1">{#N/A,#N/A,FALSE,"Plan1";#N/A,#N/A,FALSE,"Plan2"}</definedName>
    <definedName name="fghgfh" localSheetId="14" hidden="1">{#N/A,#N/A,FALSE,"Plan1";#N/A,#N/A,FALSE,"Plan2"}</definedName>
    <definedName name="fghgfh" localSheetId="1" hidden="1">{#N/A,#N/A,FALSE,"Plan1";#N/A,#N/A,FALSE,"Plan2"}</definedName>
    <definedName name="fghgfh" hidden="1">{#N/A,#N/A,FALSE,"Plan1";#N/A,#N/A,FALSE,"Plan2"}</definedName>
    <definedName name="FGJHFGK" localSheetId="10" hidden="1">{#N/A,#N/A,FALSE,"Plan1";#N/A,#N/A,FALSE,"Plan2"}</definedName>
    <definedName name="FGJHFGK" localSheetId="12" hidden="1">{#N/A,#N/A,FALSE,"Plan1";#N/A,#N/A,FALSE,"Plan2"}</definedName>
    <definedName name="FGJHFGK" localSheetId="3" hidden="1">{#N/A,#N/A,FALSE,"Plan1";#N/A,#N/A,FALSE,"Plan2"}</definedName>
    <definedName name="FGJHFGK" localSheetId="2" hidden="1">{#N/A,#N/A,FALSE,"Plan1";#N/A,#N/A,FALSE,"Plan2"}</definedName>
    <definedName name="FGJHFGK" localSheetId="14" hidden="1">{#N/A,#N/A,FALSE,"Plan1";#N/A,#N/A,FALSE,"Plan2"}</definedName>
    <definedName name="FGJHFGK" localSheetId="1" hidden="1">{#N/A,#N/A,FALSE,"Plan1";#N/A,#N/A,FALSE,"Plan2"}</definedName>
    <definedName name="FGJHFGK" hidden="1">{#N/A,#N/A,FALSE,"Plan1";#N/A,#N/A,FALSE,"Plan2"}</definedName>
    <definedName name="fgktyhd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0" hidden="1">{#N/A,#N/A,FALSE,"Plan1";#N/A,#N/A,FALSE,"Plan2"}</definedName>
    <definedName name="fgtrgty" localSheetId="12" hidden="1">{#N/A,#N/A,FALSE,"Plan1";#N/A,#N/A,FALSE,"Plan2"}</definedName>
    <definedName name="fgtrgty" localSheetId="3" hidden="1">{#N/A,#N/A,FALSE,"Plan1";#N/A,#N/A,FALSE,"Plan2"}</definedName>
    <definedName name="fgtrgty" localSheetId="2" hidden="1">{#N/A,#N/A,FALSE,"Plan1";#N/A,#N/A,FALSE,"Plan2"}</definedName>
    <definedName name="fgtrgty" localSheetId="14" hidden="1">{#N/A,#N/A,FALSE,"Plan1";#N/A,#N/A,FALSE,"Plan2"}</definedName>
    <definedName name="fgtrgty" localSheetId="1" hidden="1">{#N/A,#N/A,FALSE,"Plan1";#N/A,#N/A,FALSE,"Plan2"}</definedName>
    <definedName name="fgtrgty" hidden="1">{#N/A,#N/A,FALSE,"Plan1";#N/A,#N/A,FALSE,"Plan2"}</definedName>
    <definedName name="fgty" localSheetId="10" hidden="1">#REF!</definedName>
    <definedName name="fgty" localSheetId="12" hidden="1">#REF!</definedName>
    <definedName name="fgty" localSheetId="3" hidden="1">#REF!</definedName>
    <definedName name="fgty" localSheetId="1" hidden="1">#REF!</definedName>
    <definedName name="fgty" hidden="1">#REF!</definedName>
    <definedName name="fhgjfgyt" localSheetId="10" hidden="1">{#N/A,#N/A,FALSE,"Plan1";#N/A,#N/A,FALSE,"Plan2"}</definedName>
    <definedName name="fhgjfgyt" localSheetId="12" hidden="1">{#N/A,#N/A,FALSE,"Plan1";#N/A,#N/A,FALSE,"Plan2"}</definedName>
    <definedName name="fhgjfgyt" localSheetId="3" hidden="1">{#N/A,#N/A,FALSE,"Plan1";#N/A,#N/A,FALSE,"Plan2"}</definedName>
    <definedName name="fhgjfgyt" localSheetId="2" hidden="1">{#N/A,#N/A,FALSE,"Plan1";#N/A,#N/A,FALSE,"Plan2"}</definedName>
    <definedName name="fhgjfgyt" localSheetId="14" hidden="1">{#N/A,#N/A,FALSE,"Plan1";#N/A,#N/A,FALSE,"Plan2"}</definedName>
    <definedName name="fhgjfgyt" localSheetId="1" hidden="1">{#N/A,#N/A,FALSE,"Plan1";#N/A,#N/A,FALSE,"Plan2"}</definedName>
    <definedName name="fhgjfgyt" hidden="1">{#N/A,#N/A,FALSE,"Plan1";#N/A,#N/A,FALSE,"Plan2"}</definedName>
    <definedName name="fhgjkhtrfg" localSheetId="10" hidden="1">{#N/A,#N/A,FALSE,"Plan1";#N/A,#N/A,FALSE,"Plan2"}</definedName>
    <definedName name="fhgjkhtrfg" localSheetId="12" hidden="1">{#N/A,#N/A,FALSE,"Plan1";#N/A,#N/A,FALSE,"Plan2"}</definedName>
    <definedName name="fhgjkhtrfg" localSheetId="3" hidden="1">{#N/A,#N/A,FALSE,"Plan1";#N/A,#N/A,FALSE,"Plan2"}</definedName>
    <definedName name="fhgjkhtrfg" localSheetId="2" hidden="1">{#N/A,#N/A,FALSE,"Plan1";#N/A,#N/A,FALSE,"Plan2"}</definedName>
    <definedName name="fhgjkhtrfg" localSheetId="14" hidden="1">{#N/A,#N/A,FALSE,"Plan1";#N/A,#N/A,FALSE,"Plan2"}</definedName>
    <definedName name="fhgjkhtrfg" localSheetId="1" hidden="1">{#N/A,#N/A,FALSE,"Plan1";#N/A,#N/A,FALSE,"Plan2"}</definedName>
    <definedName name="fhgjkhtrfg" hidden="1">{#N/A,#N/A,FALSE,"Plan1";#N/A,#N/A,FALSE,"Plan2"}</definedName>
    <definedName name="FHGTGSRSG" localSheetId="10" hidden="1">{#N/A,#N/A,FALSE,"Plan1";#N/A,#N/A,FALSE,"Plan2"}</definedName>
    <definedName name="FHGTGSRSG" localSheetId="12" hidden="1">{#N/A,#N/A,FALSE,"Plan1";#N/A,#N/A,FALSE,"Plan2"}</definedName>
    <definedName name="FHGTGSRSG" localSheetId="3" hidden="1">{#N/A,#N/A,FALSE,"Plan1";#N/A,#N/A,FALSE,"Plan2"}</definedName>
    <definedName name="FHGTGSRSG" localSheetId="2" hidden="1">{#N/A,#N/A,FALSE,"Plan1";#N/A,#N/A,FALSE,"Plan2"}</definedName>
    <definedName name="FHGTGSRSG" localSheetId="14" hidden="1">{#N/A,#N/A,FALSE,"Plan1";#N/A,#N/A,FALSE,"Plan2"}</definedName>
    <definedName name="FHGTGSRSG" localSheetId="1" hidden="1">{#N/A,#N/A,FALSE,"Plan1";#N/A,#N/A,FALSE,"Plan2"}</definedName>
    <definedName name="FHGTGSRSG" hidden="1">{#N/A,#N/A,FALSE,"Plan1";#N/A,#N/A,FALSE,"Plan2"}</definedName>
    <definedName name="FIEL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0" hidden="1">{#N/A,#N/A,TRUE,"Quinzena 01 à 15-04-98 "}</definedName>
    <definedName name="FILTRO" localSheetId="12" hidden="1">{#N/A,#N/A,TRUE,"Quinzena 01 à 15-04-98 "}</definedName>
    <definedName name="FILTRO" localSheetId="3" hidden="1">{#N/A,#N/A,TRUE,"Quinzena 01 à 15-04-98 "}</definedName>
    <definedName name="FILTRO" localSheetId="2" hidden="1">{#N/A,#N/A,TRUE,"Quinzena 01 à 15-04-98 "}</definedName>
    <definedName name="FILTRO" localSheetId="14" hidden="1">{#N/A,#N/A,TRUE,"Quinzena 01 à 15-04-98 "}</definedName>
    <definedName name="FILTRO" localSheetId="1" hidden="1">{#N/A,#N/A,TRUE,"Quinzena 01 à 15-04-98 "}</definedName>
    <definedName name="FILTRO" hidden="1">{#N/A,#N/A,TRUE,"Quinzena 01 à 15-04-98 "}</definedName>
    <definedName name="Filtro_Rel_Sienge" localSheetId="3">#REF!</definedName>
    <definedName name="Filtro_Rel_Sienge">#REF!</definedName>
    <definedName name="Firs_hist" localSheetId="3">#REF!</definedName>
    <definedName name="Firs_hist">#REF!</definedName>
    <definedName name="First_cdi" localSheetId="3">#REF!</definedName>
    <definedName name="First_cdi">#REF!</definedName>
    <definedName name="First_uss" localSheetId="3">#REF!</definedName>
    <definedName name="First_uss">#REF!</definedName>
    <definedName name="fjdhfgjdhtgu" localSheetId="10" hidden="1">{#N/A,#N/A,FALSE,"Plan1";#N/A,#N/A,FALSE,"Plan2"}</definedName>
    <definedName name="fjdhfgjdhtgu" localSheetId="12" hidden="1">{#N/A,#N/A,FALSE,"Plan1";#N/A,#N/A,FALSE,"Plan2"}</definedName>
    <definedName name="fjdhfgjdhtgu" localSheetId="3" hidden="1">{#N/A,#N/A,FALSE,"Plan1";#N/A,#N/A,FALSE,"Plan2"}</definedName>
    <definedName name="fjdhfgjdhtgu" localSheetId="2" hidden="1">{#N/A,#N/A,FALSE,"Plan1";#N/A,#N/A,FALSE,"Plan2"}</definedName>
    <definedName name="fjdhfgjdhtgu" localSheetId="14" hidden="1">{#N/A,#N/A,FALSE,"Plan1";#N/A,#N/A,FALSE,"Plan2"}</definedName>
    <definedName name="fjdhfgjdhtgu" localSheetId="1" hidden="1">{#N/A,#N/A,FALSE,"Plan1";#N/A,#N/A,FALSE,"Plan2"}</definedName>
    <definedName name="fjdhfgjdhtgu" hidden="1">{#N/A,#N/A,FALSE,"Plan1";#N/A,#N/A,FALSE,"Plan2"}</definedName>
    <definedName name="fjfjg" localSheetId="10" hidden="1">{#N/A,#N/A,FALSE,"명세표"}</definedName>
    <definedName name="fjfjg" localSheetId="12" hidden="1">{#N/A,#N/A,FALSE,"명세표"}</definedName>
    <definedName name="fjfjg" localSheetId="3" hidden="1">{#N/A,#N/A,FALSE,"명세표"}</definedName>
    <definedName name="fjfjg" localSheetId="2" hidden="1">{#N/A,#N/A,FALSE,"명세표"}</definedName>
    <definedName name="fjfjg" localSheetId="14" hidden="1">{#N/A,#N/A,FALSE,"명세표"}</definedName>
    <definedName name="fjfjg" localSheetId="1" hidden="1">{#N/A,#N/A,FALSE,"명세표"}</definedName>
    <definedName name="fjfjg" hidden="1">{#N/A,#N/A,FALSE,"명세표"}</definedName>
    <definedName name="FJG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0" hidden="1">{#N/A,#N/A,FALSE,"Plan1";#N/A,#N/A,FALSE,"Plan2"}</definedName>
    <definedName name="FJHJHG" localSheetId="12" hidden="1">{#N/A,#N/A,FALSE,"Plan1";#N/A,#N/A,FALSE,"Plan2"}</definedName>
    <definedName name="FJHJHG" localSheetId="3" hidden="1">{#N/A,#N/A,FALSE,"Plan1";#N/A,#N/A,FALSE,"Plan2"}</definedName>
    <definedName name="FJHJHG" localSheetId="2" hidden="1">{#N/A,#N/A,FALSE,"Plan1";#N/A,#N/A,FALSE,"Plan2"}</definedName>
    <definedName name="FJHJHG" localSheetId="14" hidden="1">{#N/A,#N/A,FALSE,"Plan1";#N/A,#N/A,FALSE,"Plan2"}</definedName>
    <definedName name="FJHJHG" localSheetId="1" hidden="1">{#N/A,#N/A,FALSE,"Plan1";#N/A,#N/A,FALSE,"Plan2"}</definedName>
    <definedName name="FJHJHG" hidden="1">{#N/A,#N/A,FALSE,"Plan1";#N/A,#N/A,FALSE,"Plan2"}</definedName>
    <definedName name="fjtgfh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0" hidden="1">{#N/A,#N/A,FALSE,"Plan1";#N/A,#N/A,FALSE,"Plan2"}</definedName>
    <definedName name="fkfw" localSheetId="12" hidden="1">{#N/A,#N/A,FALSE,"Plan1";#N/A,#N/A,FALSE,"Plan2"}</definedName>
    <definedName name="fkfw" localSheetId="3" hidden="1">{#N/A,#N/A,FALSE,"Plan1";#N/A,#N/A,FALSE,"Plan2"}</definedName>
    <definedName name="fkfw" localSheetId="2" hidden="1">{#N/A,#N/A,FALSE,"Plan1";#N/A,#N/A,FALSE,"Plan2"}</definedName>
    <definedName name="fkfw" localSheetId="14" hidden="1">{#N/A,#N/A,FALSE,"Plan1";#N/A,#N/A,FALSE,"Plan2"}</definedName>
    <definedName name="fkfw" localSheetId="1" hidden="1">{#N/A,#N/A,FALSE,"Plan1";#N/A,#N/A,FALSE,"Plan2"}</definedName>
    <definedName name="fkfw" hidden="1">{#N/A,#N/A,FALSE,"Plan1";#N/A,#N/A,FALSE,"Plan2"}</definedName>
    <definedName name="f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3">#REF!</definedName>
    <definedName name="f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22">#REF!</definedName>
    <definedName name="fl" localSheetId="21">#REF!</definedName>
    <definedName name="fl">#REF!</definedName>
    <definedName name="FL_1" localSheetId="12">#REF!</definedName>
    <definedName name="FL_1" localSheetId="3">#REF!</definedName>
    <definedName name="FL_1" localSheetId="22">#REF!</definedName>
    <definedName name="FL_1" localSheetId="21">#REF!</definedName>
    <definedName name="FL_1">#REF!</definedName>
    <definedName name="FL_2" localSheetId="3">#REF!</definedName>
    <definedName name="FL_2" localSheetId="22">#REF!</definedName>
    <definedName name="FL_2" localSheetId="21">#REF!</definedName>
    <definedName name="FL_2">#REF!</definedName>
    <definedName name="FL_3" localSheetId="3">#REF!</definedName>
    <definedName name="FL_3" localSheetId="22">#REF!</definedName>
    <definedName name="FL_3" localSheetId="21">#REF!</definedName>
    <definedName name="FL_3">#REF!</definedName>
    <definedName name="Fluxo_captação" localSheetId="3">#REF!</definedName>
    <definedName name="Fluxo_captação">#REF!</definedName>
    <definedName name="FOLHA2" localSheetId="3">#REF!</definedName>
    <definedName name="FOLHA2">#REF!</definedName>
    <definedName name="Format" localSheetId="3">#REF!</definedName>
    <definedName name="Format">#REF!</definedName>
    <definedName name="Formato_da_Loja" localSheetId="3">#REF!</definedName>
    <definedName name="Formato_da_Loja">#REF!</definedName>
    <definedName name="FORMULA" localSheetId="3">#REF!</definedName>
    <definedName name="FORMULA">#REF!</definedName>
    <definedName name="FORNECEDOR" localSheetId="3">OFFSET(#REF!,6,0,COUNTA(#REF!))</definedName>
    <definedName name="FORNECEDOR">OFFSET(#REF!,6,0,COUNTA(#REF!))</definedName>
    <definedName name="FORNECEDOR_2" localSheetId="3">OFFSET(#REF!,6,0,COUNTA(#REF!))</definedName>
    <definedName name="FORNECEDOR_2">OFFSET(#REF!,6,0,COUNTA(#REF!))</definedName>
    <definedName name="FORNECEDOR_3" localSheetId="3">OFFSET(#REF!,6,0,COUNTA(#REF!))</definedName>
    <definedName name="FORNECEDOR_3">OFFSET(#REF!,6,0,COUNTA(#REF!))</definedName>
    <definedName name="FORNECEDOR_4" localSheetId="3">OFFSET(#REF!,6,0,COUNTA(#REF!))</definedName>
    <definedName name="FORNECEDOR_4">OFFSET(#REF!,6,0,COUNTA(#REF!))</definedName>
    <definedName name="FORNECEDOR_5" localSheetId="3">OFFSET(#REF!,6,0,COUNTA(#REF!))</definedName>
    <definedName name="FORNECEDOR_5">OFFSET(#REF!,6,0,COUNTA(#REF!))</definedName>
    <definedName name="FORNECEDOR_7" localSheetId="3">OFFSET(#REF!,6,0,COUNTA(#REF!))</definedName>
    <definedName name="FORNECEDOR_7">OFFSET(#REF!,6,0,COUNTA(#REF!))</definedName>
    <definedName name="FORNECEDOR_8" localSheetId="3">OFFSET(#REF!,6,0,COUNTA(#REF!))</definedName>
    <definedName name="FORNECEDOR_8">OFFSET(#REF!,6,0,COUNTA(#REF!))</definedName>
    <definedName name="frçt4r" localSheetId="10" hidden="1">{#N/A,#N/A,FALSE,"Plan1";#N/A,#N/A,FALSE,"Plan2"}</definedName>
    <definedName name="frçt4r" localSheetId="12" hidden="1">{#N/A,#N/A,FALSE,"Plan1";#N/A,#N/A,FALSE,"Plan2"}</definedName>
    <definedName name="frçt4r" localSheetId="3" hidden="1">{#N/A,#N/A,FALSE,"Plan1";#N/A,#N/A,FALSE,"Plan2"}</definedName>
    <definedName name="frçt4r" localSheetId="2" hidden="1">{#N/A,#N/A,FALSE,"Plan1";#N/A,#N/A,FALSE,"Plan2"}</definedName>
    <definedName name="frçt4r" localSheetId="14" hidden="1">{#N/A,#N/A,FALSE,"Plan1";#N/A,#N/A,FALSE,"Plan2"}</definedName>
    <definedName name="frçt4r" localSheetId="1" hidden="1">{#N/A,#N/A,FALSE,"Plan1";#N/A,#N/A,FALSE,"Plan2"}</definedName>
    <definedName name="frçt4r" hidden="1">{#N/A,#N/A,FALSE,"Plan1";#N/A,#N/A,FALSE,"Plan2"}</definedName>
    <definedName name="frdtty" localSheetId="10" hidden="1">{#N/A,#N/A,FALSE,"Plan1";#N/A,#N/A,FALSE,"Plan2"}</definedName>
    <definedName name="frdtty" localSheetId="12" hidden="1">{#N/A,#N/A,FALSE,"Plan1";#N/A,#N/A,FALSE,"Plan2"}</definedName>
    <definedName name="frdtty" localSheetId="3" hidden="1">{#N/A,#N/A,FALSE,"Plan1";#N/A,#N/A,FALSE,"Plan2"}</definedName>
    <definedName name="frdtty" localSheetId="2" hidden="1">{#N/A,#N/A,FALSE,"Plan1";#N/A,#N/A,FALSE,"Plan2"}</definedName>
    <definedName name="frdtty" localSheetId="14" hidden="1">{#N/A,#N/A,FALSE,"Plan1";#N/A,#N/A,FALSE,"Plan2"}</definedName>
    <definedName name="frdtty" localSheetId="1" hidden="1">{#N/A,#N/A,FALSE,"Plan1";#N/A,#N/A,FALSE,"Plan2"}</definedName>
    <definedName name="frdtty" hidden="1">{#N/A,#N/A,FALSE,"Plan1";#N/A,#N/A,FALSE,"Plan2"}</definedName>
    <definedName name="fsdfs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0" hidden="1">{#N/A,#N/A,FALSE,"Plan1";#N/A,#N/A,FALSE,"Plan2"}</definedName>
    <definedName name="fuihgjk" localSheetId="12" hidden="1">{#N/A,#N/A,FALSE,"Plan1";#N/A,#N/A,FALSE,"Plan2"}</definedName>
    <definedName name="fuihgjk" localSheetId="3" hidden="1">{#N/A,#N/A,FALSE,"Plan1";#N/A,#N/A,FALSE,"Plan2"}</definedName>
    <definedName name="fuihgjk" localSheetId="2" hidden="1">{#N/A,#N/A,FALSE,"Plan1";#N/A,#N/A,FALSE,"Plan2"}</definedName>
    <definedName name="fuihgjk" localSheetId="14" hidden="1">{#N/A,#N/A,FALSE,"Plan1";#N/A,#N/A,FALSE,"Plan2"}</definedName>
    <definedName name="fuihgjk" localSheetId="1" hidden="1">{#N/A,#N/A,FALSE,"Plan1";#N/A,#N/A,FALSE,"Plan2"}</definedName>
    <definedName name="fuihgjk" hidden="1">{#N/A,#N/A,FALSE,"Plan1";#N/A,#N/A,FALSE,"Plan2"}</definedName>
    <definedName name="fuste" localSheetId="3">#REF!</definedName>
    <definedName name="fuste">#REF!</definedName>
    <definedName name="fxjghkfg" localSheetId="10" hidden="1">{#N/A,#N/A,FALSE,"Plan1";#N/A,#N/A,FALSE,"Plan2"}</definedName>
    <definedName name="fxjghkfg" localSheetId="12" hidden="1">{#N/A,#N/A,FALSE,"Plan1";#N/A,#N/A,FALSE,"Plan2"}</definedName>
    <definedName name="fxjghkfg" localSheetId="3" hidden="1">{#N/A,#N/A,FALSE,"Plan1";#N/A,#N/A,FALSE,"Plan2"}</definedName>
    <definedName name="fxjghkfg" localSheetId="2" hidden="1">{#N/A,#N/A,FALSE,"Plan1";#N/A,#N/A,FALSE,"Plan2"}</definedName>
    <definedName name="fxjghkfg" localSheetId="14" hidden="1">{#N/A,#N/A,FALSE,"Plan1";#N/A,#N/A,FALSE,"Plan2"}</definedName>
    <definedName name="fxjghkfg" localSheetId="1" hidden="1">{#N/A,#N/A,FALSE,"Plan1";#N/A,#N/A,FALSE,"Plan2"}</definedName>
    <definedName name="fxjghkfg" hidden="1">{#N/A,#N/A,FALSE,"Plan1";#N/A,#N/A,FALSE,"Plan2"}</definedName>
    <definedName name="g_10" localSheetId="3">#REF!</definedName>
    <definedName name="g_10">#REF!</definedName>
    <definedName name="g_11" localSheetId="3">#REF!</definedName>
    <definedName name="g_11">#REF!</definedName>
    <definedName name="g_12" localSheetId="3">#REF!</definedName>
    <definedName name="g_12">#REF!</definedName>
    <definedName name="g_13" localSheetId="3">#REF!</definedName>
    <definedName name="g_13">#REF!</definedName>
    <definedName name="g_15" localSheetId="3">#REF!</definedName>
    <definedName name="g_15">#REF!</definedName>
    <definedName name="g_16" localSheetId="3">#REF!</definedName>
    <definedName name="g_16">#REF!</definedName>
    <definedName name="g_17" localSheetId="3">#REF!</definedName>
    <definedName name="g_17">#REF!</definedName>
    <definedName name="g_19" localSheetId="3">#REF!</definedName>
    <definedName name="g_19">#REF!</definedName>
    <definedName name="g_21" localSheetId="3">#REF!</definedName>
    <definedName name="g_21">#REF!</definedName>
    <definedName name="g_25" localSheetId="3">#REF!</definedName>
    <definedName name="g_25">#REF!</definedName>
    <definedName name="g_27" localSheetId="3">#REF!</definedName>
    <definedName name="g_27">#REF!</definedName>
    <definedName name="g_31" localSheetId="3">#REF!</definedName>
    <definedName name="g_31">#REF!</definedName>
    <definedName name="g_32" localSheetId="3">#REF!</definedName>
    <definedName name="g_32">#REF!</definedName>
    <definedName name="g_33" localSheetId="3">#REF!</definedName>
    <definedName name="g_33">#REF!</definedName>
    <definedName name="g_34" localSheetId="3">#REF!</definedName>
    <definedName name="g_34">#REF!</definedName>
    <definedName name="G_35" localSheetId="3">#REF!</definedName>
    <definedName name="G_35">#REF!</definedName>
    <definedName name="g_37" localSheetId="3">#REF!</definedName>
    <definedName name="g_37">#REF!</definedName>
    <definedName name="g_41" localSheetId="3">#REF!</definedName>
    <definedName name="g_41">#REF!</definedName>
    <definedName name="g_42" localSheetId="3">#REF!</definedName>
    <definedName name="g_42">#REF!</definedName>
    <definedName name="g_45" localSheetId="3">#REF!</definedName>
    <definedName name="g_45">#REF!</definedName>
    <definedName name="g_47" localSheetId="3">#REF!</definedName>
    <definedName name="g_47">#REF!</definedName>
    <definedName name="g_51" localSheetId="3">#REF!</definedName>
    <definedName name="g_51">#REF!</definedName>
    <definedName name="g_52" localSheetId="3">#REF!</definedName>
    <definedName name="g_52">#REF!</definedName>
    <definedName name="g_53" localSheetId="3">#REF!</definedName>
    <definedName name="g_53">#REF!</definedName>
    <definedName name="G_54" localSheetId="3">#REF!</definedName>
    <definedName name="G_54">#REF!</definedName>
    <definedName name="G_55" localSheetId="3">#REF!</definedName>
    <definedName name="G_55">#REF!</definedName>
    <definedName name="G_56" localSheetId="3">#REF!</definedName>
    <definedName name="G_56">#REF!</definedName>
    <definedName name="G_57" localSheetId="3">#REF!</definedName>
    <definedName name="G_57">#REF!</definedName>
    <definedName name="G_58" localSheetId="3">#REF!</definedName>
    <definedName name="G_58">#REF!</definedName>
    <definedName name="G_59" localSheetId="3">#REF!</definedName>
    <definedName name="G_59">#REF!</definedName>
    <definedName name="G_61" localSheetId="3">#REF!</definedName>
    <definedName name="G_61">#REF!</definedName>
    <definedName name="G_63" localSheetId="3">#REF!</definedName>
    <definedName name="G_63">#REF!</definedName>
    <definedName name="G_65" localSheetId="3">#REF!</definedName>
    <definedName name="G_65">#REF!</definedName>
    <definedName name="G_67" localSheetId="3">#REF!</definedName>
    <definedName name="G_67">#REF!</definedName>
    <definedName name="g_68" localSheetId="3">#REF!</definedName>
    <definedName name="g_68">#REF!</definedName>
    <definedName name="g_69" localSheetId="3">#REF!</definedName>
    <definedName name="g_69">#REF!</definedName>
    <definedName name="G_71" localSheetId="3">#REF!</definedName>
    <definedName name="G_71">#REF!</definedName>
    <definedName name="G_73" localSheetId="3">#REF!</definedName>
    <definedName name="G_73">#REF!</definedName>
    <definedName name="G_75" localSheetId="3">#REF!</definedName>
    <definedName name="G_75">#REF!</definedName>
    <definedName name="G_77" localSheetId="3">#REF!</definedName>
    <definedName name="G_77">#REF!</definedName>
    <definedName name="G_78" localSheetId="3">#REF!</definedName>
    <definedName name="G_78">#REF!</definedName>
    <definedName name="G_81" localSheetId="3">#REF!</definedName>
    <definedName name="G_81">#REF!</definedName>
    <definedName name="G_83" localSheetId="3">#REF!</definedName>
    <definedName name="G_83">#REF!</definedName>
    <definedName name="G_85" localSheetId="3">#REF!</definedName>
    <definedName name="G_85">#REF!</definedName>
    <definedName name="G_87" localSheetId="3">#REF!</definedName>
    <definedName name="G_87">#REF!</definedName>
    <definedName name="G_90" localSheetId="3">#REF!</definedName>
    <definedName name="G_90">#REF!</definedName>
    <definedName name="G_91" localSheetId="3">#REF!</definedName>
    <definedName name="G_91">#REF!</definedName>
    <definedName name="G_92" localSheetId="3">#REF!</definedName>
    <definedName name="G_92">#REF!</definedName>
    <definedName name="G_94" localSheetId="3">#REF!</definedName>
    <definedName name="G_94">#REF!</definedName>
    <definedName name="G_95" localSheetId="3">#REF!</definedName>
    <definedName name="G_95">#REF!</definedName>
    <definedName name="G_96" localSheetId="3">#REF!</definedName>
    <definedName name="G_96">#REF!</definedName>
    <definedName name="gal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3">#REF!</definedName>
    <definedName name="GARAGEM">#REF!</definedName>
    <definedName name="garcia" localSheetId="3">#REF!</definedName>
    <definedName name="garcia">#REF!</definedName>
    <definedName name="GASTOS_JULHO" localSheetId="3">#REF!</definedName>
    <definedName name="GASTOS_JULHO">#REF!</definedName>
    <definedName name="gbdjkvhgd" localSheetId="10" hidden="1">{#N/A,#N/A,FALSE,"Plan1";#N/A,#N/A,FALSE,"Plan2"}</definedName>
    <definedName name="gbdjkvhgd" localSheetId="12" hidden="1">{#N/A,#N/A,FALSE,"Plan1";#N/A,#N/A,FALSE,"Plan2"}</definedName>
    <definedName name="gbdjkvhgd" localSheetId="3" hidden="1">{#N/A,#N/A,FALSE,"Plan1";#N/A,#N/A,FALSE,"Plan2"}</definedName>
    <definedName name="gbdjkvhgd" localSheetId="2" hidden="1">{#N/A,#N/A,FALSE,"Plan1";#N/A,#N/A,FALSE,"Plan2"}</definedName>
    <definedName name="gbdjkvhgd" localSheetId="14" hidden="1">{#N/A,#N/A,FALSE,"Plan1";#N/A,#N/A,FALSE,"Plan2"}</definedName>
    <definedName name="gbdjkvhgd" localSheetId="1" hidden="1">{#N/A,#N/A,FALSE,"Plan1";#N/A,#N/A,FALSE,"Plan2"}</definedName>
    <definedName name="gbdjkvhgd" hidden="1">{#N/A,#N/A,FALSE,"Plan1";#N/A,#N/A,FALSE,"Plan2"}</definedName>
    <definedName name="gbdsjgsjfdgj" localSheetId="10" hidden="1">{#N/A,#N/A,FALSE,"Plan1";#N/A,#N/A,FALSE,"Plan2"}</definedName>
    <definedName name="gbdsjgsjfdgj" localSheetId="12" hidden="1">{#N/A,#N/A,FALSE,"Plan1";#N/A,#N/A,FALSE,"Plan2"}</definedName>
    <definedName name="gbdsjgsjfdgj" localSheetId="3" hidden="1">{#N/A,#N/A,FALSE,"Plan1";#N/A,#N/A,FALSE,"Plan2"}</definedName>
    <definedName name="gbdsjgsjfdgj" localSheetId="2" hidden="1">{#N/A,#N/A,FALSE,"Plan1";#N/A,#N/A,FALSE,"Plan2"}</definedName>
    <definedName name="gbdsjgsjfdgj" localSheetId="14" hidden="1">{#N/A,#N/A,FALSE,"Plan1";#N/A,#N/A,FALSE,"Plan2"}</definedName>
    <definedName name="gbdsjgsjfdgj" localSheetId="1" hidden="1">{#N/A,#N/A,FALSE,"Plan1";#N/A,#N/A,FALSE,"Plan2"}</definedName>
    <definedName name="gbdsjgsjfdgj" hidden="1">{#N/A,#N/A,FALSE,"Plan1";#N/A,#N/A,FALSE,"Plan2"}</definedName>
    <definedName name="gdfdhgfjgj" localSheetId="10" hidden="1">{#N/A,#N/A,FALSE,"Plan1";#N/A,#N/A,FALSE,"Plan2"}</definedName>
    <definedName name="gdfdhgfjgj" localSheetId="12" hidden="1">{#N/A,#N/A,FALSE,"Plan1";#N/A,#N/A,FALSE,"Plan2"}</definedName>
    <definedName name="gdfdhgfjgj" localSheetId="3" hidden="1">{#N/A,#N/A,FALSE,"Plan1";#N/A,#N/A,FALSE,"Plan2"}</definedName>
    <definedName name="gdfdhgfjgj" localSheetId="2" hidden="1">{#N/A,#N/A,FALSE,"Plan1";#N/A,#N/A,FALSE,"Plan2"}</definedName>
    <definedName name="gdfdhgfjgj" localSheetId="14" hidden="1">{#N/A,#N/A,FALSE,"Plan1";#N/A,#N/A,FALSE,"Plan2"}</definedName>
    <definedName name="gdfdhgfjgj" localSheetId="1" hidden="1">{#N/A,#N/A,FALSE,"Plan1";#N/A,#N/A,FALSE,"Plan2"}</definedName>
    <definedName name="gdfdhgfjgj" hidden="1">{#N/A,#N/A,FALSE,"Plan1";#N/A,#N/A,FALSE,"Plan2"}</definedName>
    <definedName name="gdfgdstggt" localSheetId="10" hidden="1">{#N/A,#N/A,FALSE,"Plan1";#N/A,#N/A,FALSE,"Plan2"}</definedName>
    <definedName name="gdfgdstggt" localSheetId="12" hidden="1">{#N/A,#N/A,FALSE,"Plan1";#N/A,#N/A,FALSE,"Plan2"}</definedName>
    <definedName name="gdfgdstggt" localSheetId="3" hidden="1">{#N/A,#N/A,FALSE,"Plan1";#N/A,#N/A,FALSE,"Plan2"}</definedName>
    <definedName name="gdfgdstggt" localSheetId="2" hidden="1">{#N/A,#N/A,FALSE,"Plan1";#N/A,#N/A,FALSE,"Plan2"}</definedName>
    <definedName name="gdfgdstggt" localSheetId="14" hidden="1">{#N/A,#N/A,FALSE,"Plan1";#N/A,#N/A,FALSE,"Plan2"}</definedName>
    <definedName name="gdfgdstggt" localSheetId="1" hidden="1">{#N/A,#N/A,FALSE,"Plan1";#N/A,#N/A,FALSE,"Plan2"}</definedName>
    <definedName name="gdfgdstggt" hidden="1">{#N/A,#N/A,FALSE,"Plan1";#N/A,#N/A,FALSE,"Plan2"}</definedName>
    <definedName name="GDFHGRJGFJDRF" localSheetId="10" hidden="1">{"Econ Consolidado",#N/A,FALSE,"Econ Consol";"Fluxo de Caixa",#N/A,FALSE,"Fluxo Caixa";"Investimentos",#N/A,FALSE,"Investimentos"}</definedName>
    <definedName name="GDFHGRJGFJDRF" localSheetId="12" hidden="1">{"Econ Consolidado",#N/A,FALSE,"Econ Consol";"Fluxo de Caixa",#N/A,FALSE,"Fluxo Caixa";"Investimentos",#N/A,FALSE,"Investimentos"}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14" hidden="1">{"Econ Consolidado",#N/A,FALSE,"Econ Consol";"Fluxo de Caixa",#N/A,FALSE,"Fluxo Caixa";"Investimentos",#N/A,FALSE,"Investimentos"}</definedName>
    <definedName name="GDFHGRJGFJDRF" localSheetId="1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10" hidden="1">{#N/A,#N/A,FALSE,"Plan1";#N/A,#N/A,FALSE,"Plan2"}</definedName>
    <definedName name="gdfigfhuyuy" localSheetId="12" hidden="1">{#N/A,#N/A,FALSE,"Plan1";#N/A,#N/A,FALSE,"Plan2"}</definedName>
    <definedName name="gdfigfhuyuy" localSheetId="3" hidden="1">{#N/A,#N/A,FALSE,"Plan1";#N/A,#N/A,FALSE,"Plan2"}</definedName>
    <definedName name="gdfigfhuyuy" localSheetId="2" hidden="1">{#N/A,#N/A,FALSE,"Plan1";#N/A,#N/A,FALSE,"Plan2"}</definedName>
    <definedName name="gdfigfhuyuy" localSheetId="14" hidden="1">{#N/A,#N/A,FALSE,"Plan1";#N/A,#N/A,FALSE,"Plan2"}</definedName>
    <definedName name="gdfigfhuyuy" localSheetId="1" hidden="1">{#N/A,#N/A,FALSE,"Plan1";#N/A,#N/A,FALSE,"Plan2"}</definedName>
    <definedName name="gdfigfhuyuy" hidden="1">{#N/A,#N/A,FALSE,"Plan1";#N/A,#N/A,FALSE,"Plan2"}</definedName>
    <definedName name="gdfsgfew" localSheetId="10" hidden="1">{#N/A,#N/A,FALSE,"Plan1";#N/A,#N/A,FALSE,"Plan2"}</definedName>
    <definedName name="gdfsgfew" localSheetId="12" hidden="1">{#N/A,#N/A,FALSE,"Plan1";#N/A,#N/A,FALSE,"Plan2"}</definedName>
    <definedName name="gdfsgfew" localSheetId="3" hidden="1">{#N/A,#N/A,FALSE,"Plan1";#N/A,#N/A,FALSE,"Plan2"}</definedName>
    <definedName name="gdfsgfew" localSheetId="2" hidden="1">{#N/A,#N/A,FALSE,"Plan1";#N/A,#N/A,FALSE,"Plan2"}</definedName>
    <definedName name="gdfsgfew" localSheetId="14" hidden="1">{#N/A,#N/A,FALSE,"Plan1";#N/A,#N/A,FALSE,"Plan2"}</definedName>
    <definedName name="gdfsgfew" localSheetId="1" hidden="1">{#N/A,#N/A,FALSE,"Plan1";#N/A,#N/A,FALSE,"Plan2"}</definedName>
    <definedName name="gdfsgfew" hidden="1">{#N/A,#N/A,FALSE,"Plan1";#N/A,#N/A,FALSE,"Plan2"}</definedName>
    <definedName name="gdhfgdhfgf" localSheetId="10" hidden="1">{#N/A,#N/A,FALSE,"Plan1";#N/A,#N/A,FALSE,"Plan2"}</definedName>
    <definedName name="gdhfgdhfgf" localSheetId="12" hidden="1">{#N/A,#N/A,FALSE,"Plan1";#N/A,#N/A,FALSE,"Plan2"}</definedName>
    <definedName name="gdhfgdhfgf" localSheetId="3" hidden="1">{#N/A,#N/A,FALSE,"Plan1";#N/A,#N/A,FALSE,"Plan2"}</definedName>
    <definedName name="gdhfgdhfgf" localSheetId="2" hidden="1">{#N/A,#N/A,FALSE,"Plan1";#N/A,#N/A,FALSE,"Plan2"}</definedName>
    <definedName name="gdhfgdhfgf" localSheetId="14" hidden="1">{#N/A,#N/A,FALSE,"Plan1";#N/A,#N/A,FALSE,"Plan2"}</definedName>
    <definedName name="gdhfgdhfgf" localSheetId="1" hidden="1">{#N/A,#N/A,FALSE,"Plan1";#N/A,#N/A,FALSE,"Plan2"}</definedName>
    <definedName name="gdhfgdhfgf" hidden="1">{#N/A,#N/A,FALSE,"Plan1";#N/A,#N/A,FALSE,"Plan2"}</definedName>
    <definedName name="gdsfhefrwrw" localSheetId="10" hidden="1">{#N/A,#N/A,FALSE,"Plan1";#N/A,#N/A,FALSE,"Plan2"}</definedName>
    <definedName name="gdsfhefrwrw" localSheetId="12" hidden="1">{#N/A,#N/A,FALSE,"Plan1";#N/A,#N/A,FALSE,"Plan2"}</definedName>
    <definedName name="gdsfhefrwrw" localSheetId="3" hidden="1">{#N/A,#N/A,FALSE,"Plan1";#N/A,#N/A,FALSE,"Plan2"}</definedName>
    <definedName name="gdsfhefrwrw" localSheetId="2" hidden="1">{#N/A,#N/A,FALSE,"Plan1";#N/A,#N/A,FALSE,"Plan2"}</definedName>
    <definedName name="gdsfhefrwrw" localSheetId="14" hidden="1">{#N/A,#N/A,FALSE,"Plan1";#N/A,#N/A,FALSE,"Plan2"}</definedName>
    <definedName name="gdsfhefrwrw" localSheetId="1" hidden="1">{#N/A,#N/A,FALSE,"Plan1";#N/A,#N/A,FALSE,"Plan2"}</definedName>
    <definedName name="gdsfhefrwrw" hidden="1">{#N/A,#N/A,FALSE,"Plan1";#N/A,#N/A,FALSE,"Plan2"}</definedName>
    <definedName name="GER_TECNICO" localSheetId="3">#REF!</definedName>
    <definedName name="GER_TECNICO">#REF!</definedName>
    <definedName name="Gerentes" localSheetId="3">#REF!</definedName>
    <definedName name="Gerentes">#REF!</definedName>
    <definedName name="geshrjhed" localSheetId="10" hidden="1">{#N/A,#N/A,FALSE,"Plan1";#N/A,#N/A,FALSE,"Plan2"}</definedName>
    <definedName name="geshrjhed" localSheetId="12" hidden="1">{#N/A,#N/A,FALSE,"Plan1";#N/A,#N/A,FALSE,"Plan2"}</definedName>
    <definedName name="geshrjhed" localSheetId="3" hidden="1">{#N/A,#N/A,FALSE,"Plan1";#N/A,#N/A,FALSE,"Plan2"}</definedName>
    <definedName name="geshrjhed" localSheetId="2" hidden="1">{#N/A,#N/A,FALSE,"Plan1";#N/A,#N/A,FALSE,"Plan2"}</definedName>
    <definedName name="geshrjhed" localSheetId="14" hidden="1">{#N/A,#N/A,FALSE,"Plan1";#N/A,#N/A,FALSE,"Plan2"}</definedName>
    <definedName name="geshrjhed" localSheetId="1" hidden="1">{#N/A,#N/A,FALSE,"Plan1";#N/A,#N/A,FALSE,"Plan2"}</definedName>
    <definedName name="geshrjhed" hidden="1">{#N/A,#N/A,FALSE,"Plan1";#N/A,#N/A,FALSE,"Plan2"}</definedName>
    <definedName name="gestao" localSheetId="10" hidden="1">OFFSET(INDEX(#REF!,MATCH(#REF!,#REF!,0)),1,0,COUNTA(#REF!)-1)</definedName>
    <definedName name="gestao" localSheetId="12" hidden="1">OFFSET(INDEX(#REF!,MATCH(#REF!,#REF!,0)),1,0,COUNTA(#REF!)-1)</definedName>
    <definedName name="gestao" localSheetId="3" hidden="1">OFFSET(INDEX(#REF!,MATCH(#REF!,#REF!,0)),1,0,COUNTA(#REF!)-1)</definedName>
    <definedName name="gestao" localSheetId="1" hidden="1">OFFSET(INDEX(#REF!,MATCH(#REF!,#REF!,0)),1,0,COUNTA(#REF!)-1)</definedName>
    <definedName name="gestao" hidden="1">OFFSET(INDEX(#REF!,MATCH(#REF!,#REF!,0)),1,0,COUNTA(#REF!)-1)</definedName>
    <definedName name="gfdcgnkf" localSheetId="10" hidden="1">{#N/A,#N/A,FALSE,"Plan1";#N/A,#N/A,FALSE,"Plan2"}</definedName>
    <definedName name="gfdcgnkf" localSheetId="12" hidden="1">{#N/A,#N/A,FALSE,"Plan1";#N/A,#N/A,FALSE,"Plan2"}</definedName>
    <definedName name="gfdcgnkf" localSheetId="3" hidden="1">{#N/A,#N/A,FALSE,"Plan1";#N/A,#N/A,FALSE,"Plan2"}</definedName>
    <definedName name="gfdcgnkf" localSheetId="2" hidden="1">{#N/A,#N/A,FALSE,"Plan1";#N/A,#N/A,FALSE,"Plan2"}</definedName>
    <definedName name="gfdcgnkf" localSheetId="14" hidden="1">{#N/A,#N/A,FALSE,"Plan1";#N/A,#N/A,FALSE,"Plan2"}</definedName>
    <definedName name="gfdcgnkf" localSheetId="1" hidden="1">{#N/A,#N/A,FALSE,"Plan1";#N/A,#N/A,FALSE,"Plan2"}</definedName>
    <definedName name="gfdcgnkf" hidden="1">{#N/A,#N/A,FALSE,"Plan1";#N/A,#N/A,FALSE,"Plan2"}</definedName>
    <definedName name="gfdjtgur" localSheetId="10" hidden="1">{#N/A,#N/A,FALSE,"Plan1";#N/A,#N/A,FALSE,"Plan2"}</definedName>
    <definedName name="gfdjtgur" localSheetId="12" hidden="1">{#N/A,#N/A,FALSE,"Plan1";#N/A,#N/A,FALSE,"Plan2"}</definedName>
    <definedName name="gfdjtgur" localSheetId="3" hidden="1">{#N/A,#N/A,FALSE,"Plan1";#N/A,#N/A,FALSE,"Plan2"}</definedName>
    <definedName name="gfdjtgur" localSheetId="2" hidden="1">{#N/A,#N/A,FALSE,"Plan1";#N/A,#N/A,FALSE,"Plan2"}</definedName>
    <definedName name="gfdjtgur" localSheetId="14" hidden="1">{#N/A,#N/A,FALSE,"Plan1";#N/A,#N/A,FALSE,"Plan2"}</definedName>
    <definedName name="gfdjtgur" localSheetId="1" hidden="1">{#N/A,#N/A,FALSE,"Plan1";#N/A,#N/A,FALSE,"Plan2"}</definedName>
    <definedName name="gfdjtgur" hidden="1">{#N/A,#N/A,FALSE,"Plan1";#N/A,#N/A,FALSE,"Plan2"}</definedName>
    <definedName name="gfdrtg" localSheetId="10" hidden="1">#REF!</definedName>
    <definedName name="gfdrtg" localSheetId="12" hidden="1">#REF!</definedName>
    <definedName name="gfdrtg" localSheetId="3" hidden="1">#REF!</definedName>
    <definedName name="gfdrtg" localSheetId="1" hidden="1">#REF!</definedName>
    <definedName name="gfdrtg" hidden="1">#REF!</definedName>
    <definedName name="gfgdhxgfdhf" localSheetId="10" hidden="1">{#N/A,#N/A,FALSE,"Plan1";#N/A,#N/A,FALSE,"Plan2"}</definedName>
    <definedName name="gfgdhxgfdhf" localSheetId="12" hidden="1">{#N/A,#N/A,FALSE,"Plan1";#N/A,#N/A,FALSE,"Plan2"}</definedName>
    <definedName name="gfgdhxgfdhf" localSheetId="3" hidden="1">{#N/A,#N/A,FALSE,"Plan1";#N/A,#N/A,FALSE,"Plan2"}</definedName>
    <definedName name="gfgdhxgfdhf" localSheetId="2" hidden="1">{#N/A,#N/A,FALSE,"Plan1";#N/A,#N/A,FALSE,"Plan2"}</definedName>
    <definedName name="gfgdhxgfdhf" localSheetId="14" hidden="1">{#N/A,#N/A,FALSE,"Plan1";#N/A,#N/A,FALSE,"Plan2"}</definedName>
    <definedName name="gfgdhxgfdhf" localSheetId="1" hidden="1">{#N/A,#N/A,FALSE,"Plan1";#N/A,#N/A,FALSE,"Plan2"}</definedName>
    <definedName name="gfgdhxgfdhf" hidden="1">{#N/A,#N/A,FALSE,"Plan1";#N/A,#N/A,FALSE,"Plan2"}</definedName>
    <definedName name="gfhfdtgjb" localSheetId="10" hidden="1">{#N/A,#N/A,FALSE,"Plan1";#N/A,#N/A,FALSE,"Plan2"}</definedName>
    <definedName name="gfhfdtgjb" localSheetId="12" hidden="1">{#N/A,#N/A,FALSE,"Plan1";#N/A,#N/A,FALSE,"Plan2"}</definedName>
    <definedName name="gfhfdtgjb" localSheetId="3" hidden="1">{#N/A,#N/A,FALSE,"Plan1";#N/A,#N/A,FALSE,"Plan2"}</definedName>
    <definedName name="gfhfdtgjb" localSheetId="2" hidden="1">{#N/A,#N/A,FALSE,"Plan1";#N/A,#N/A,FALSE,"Plan2"}</definedName>
    <definedName name="gfhfdtgjb" localSheetId="14" hidden="1">{#N/A,#N/A,FALSE,"Plan1";#N/A,#N/A,FALSE,"Plan2"}</definedName>
    <definedName name="gfhfdtgjb" localSheetId="1" hidden="1">{#N/A,#N/A,FALSE,"Plan1";#N/A,#N/A,FALSE,"Plan2"}</definedName>
    <definedName name="gfhfdtgjb" hidden="1">{#N/A,#N/A,FALSE,"Plan1";#N/A,#N/A,FALSE,"Plan2"}</definedName>
    <definedName name="gfjdshrtjhtged" localSheetId="10" hidden="1">{#N/A,#N/A,FALSE,"Plan1";#N/A,#N/A,FALSE,"Plan2"}</definedName>
    <definedName name="gfjdshrtjhtged" localSheetId="12" hidden="1">{#N/A,#N/A,FALSE,"Plan1";#N/A,#N/A,FALSE,"Plan2"}</definedName>
    <definedName name="gfjdshrtjhtged" localSheetId="3" hidden="1">{#N/A,#N/A,FALSE,"Plan1";#N/A,#N/A,FALSE,"Plan2"}</definedName>
    <definedName name="gfjdshrtjhtged" localSheetId="2" hidden="1">{#N/A,#N/A,FALSE,"Plan1";#N/A,#N/A,FALSE,"Plan2"}</definedName>
    <definedName name="gfjdshrtjhtged" localSheetId="14" hidden="1">{#N/A,#N/A,FALSE,"Plan1";#N/A,#N/A,FALSE,"Plan2"}</definedName>
    <definedName name="gfjdshrtjhtged" localSheetId="1" hidden="1">{#N/A,#N/A,FALSE,"Plan1";#N/A,#N/A,FALSE,"Plan2"}</definedName>
    <definedName name="gfjdshrtjhtged" hidden="1">{#N/A,#N/A,FALSE,"Plan1";#N/A,#N/A,FALSE,"Plan2"}</definedName>
    <definedName name="gfjgkddgfd" localSheetId="10" hidden="1">{#N/A,#N/A,FALSE,"Plan1";#N/A,#N/A,FALSE,"Plan2"}</definedName>
    <definedName name="gfjgkddgfd" localSheetId="12" hidden="1">{#N/A,#N/A,FALSE,"Plan1";#N/A,#N/A,FALSE,"Plan2"}</definedName>
    <definedName name="gfjgkddgfd" localSheetId="3" hidden="1">{#N/A,#N/A,FALSE,"Plan1";#N/A,#N/A,FALSE,"Plan2"}</definedName>
    <definedName name="gfjgkddgfd" localSheetId="2" hidden="1">{#N/A,#N/A,FALSE,"Plan1";#N/A,#N/A,FALSE,"Plan2"}</definedName>
    <definedName name="gfjgkddgfd" localSheetId="14" hidden="1">{#N/A,#N/A,FALSE,"Plan1";#N/A,#N/A,FALSE,"Plan2"}</definedName>
    <definedName name="gfjgkddgfd" localSheetId="1" hidden="1">{#N/A,#N/A,FALSE,"Plan1";#N/A,#N/A,FALSE,"Plan2"}</definedName>
    <definedName name="gfjgkddgfd" hidden="1">{#N/A,#N/A,FALSE,"Plan1";#N/A,#N/A,FALSE,"Plan2"}</definedName>
    <definedName name="gfsghjdgygr" localSheetId="10" hidden="1">{#N/A,#N/A,FALSE,"Plan1";#N/A,#N/A,FALSE,"Plan2"}</definedName>
    <definedName name="gfsghjdgygr" localSheetId="12" hidden="1">{#N/A,#N/A,FALSE,"Plan1";#N/A,#N/A,FALSE,"Plan2"}</definedName>
    <definedName name="gfsghjdgygr" localSheetId="3" hidden="1">{#N/A,#N/A,FALSE,"Plan1";#N/A,#N/A,FALSE,"Plan2"}</definedName>
    <definedName name="gfsghjdgygr" localSheetId="2" hidden="1">{#N/A,#N/A,FALSE,"Plan1";#N/A,#N/A,FALSE,"Plan2"}</definedName>
    <definedName name="gfsghjdgygr" localSheetId="14" hidden="1">{#N/A,#N/A,FALSE,"Plan1";#N/A,#N/A,FALSE,"Plan2"}</definedName>
    <definedName name="gfsghjdgygr" localSheetId="1" hidden="1">{#N/A,#N/A,FALSE,"Plan1";#N/A,#N/A,FALSE,"Plan2"}</definedName>
    <definedName name="gfsghjdgygr" hidden="1">{#N/A,#N/A,FALSE,"Plan1";#N/A,#N/A,FALSE,"Plan2"}</definedName>
    <definedName name="gftfy" localSheetId="10" hidden="1">{#N/A,#N/A,FALSE,"Plan1";#N/A,#N/A,FALSE,"Plan2"}</definedName>
    <definedName name="gftfy" localSheetId="12" hidden="1">{#N/A,#N/A,FALSE,"Plan1";#N/A,#N/A,FALSE,"Plan2"}</definedName>
    <definedName name="gftfy" localSheetId="3" hidden="1">{#N/A,#N/A,FALSE,"Plan1";#N/A,#N/A,FALSE,"Plan2"}</definedName>
    <definedName name="gftfy" localSheetId="2" hidden="1">{#N/A,#N/A,FALSE,"Plan1";#N/A,#N/A,FALSE,"Plan2"}</definedName>
    <definedName name="gftfy" localSheetId="14" hidden="1">{#N/A,#N/A,FALSE,"Plan1";#N/A,#N/A,FALSE,"Plan2"}</definedName>
    <definedName name="gftfy" localSheetId="1" hidden="1">{#N/A,#N/A,FALSE,"Plan1";#N/A,#N/A,FALSE,"Plan2"}</definedName>
    <definedName name="gftfy" hidden="1">{#N/A,#N/A,FALSE,"Plan1";#N/A,#N/A,FALSE,"Plan2"}</definedName>
    <definedName name="gfty" localSheetId="10" hidden="1">{#N/A,#N/A,FALSE,"Plan1";#N/A,#N/A,FALSE,"Plan2"}</definedName>
    <definedName name="gfty" localSheetId="12" hidden="1">{#N/A,#N/A,FALSE,"Plan1";#N/A,#N/A,FALSE,"Plan2"}</definedName>
    <definedName name="gfty" localSheetId="3" hidden="1">{#N/A,#N/A,FALSE,"Plan1";#N/A,#N/A,FALSE,"Plan2"}</definedName>
    <definedName name="gfty" localSheetId="2" hidden="1">{#N/A,#N/A,FALSE,"Plan1";#N/A,#N/A,FALSE,"Plan2"}</definedName>
    <definedName name="gfty" localSheetId="14" hidden="1">{#N/A,#N/A,FALSE,"Plan1";#N/A,#N/A,FALSE,"Plan2"}</definedName>
    <definedName name="gfty" localSheetId="1" hidden="1">{#N/A,#N/A,FALSE,"Plan1";#N/A,#N/A,FALSE,"Plan2"}</definedName>
    <definedName name="gfty" hidden="1">{#N/A,#N/A,FALSE,"Plan1";#N/A,#N/A,FALSE,"Plan2"}</definedName>
    <definedName name="GFUJU9" localSheetId="10" hidden="1">{#N/A,#N/A,FALSE,"Plan1";#N/A,#N/A,FALSE,"Plan2"}</definedName>
    <definedName name="GFUJU9" localSheetId="12" hidden="1">{#N/A,#N/A,FALSE,"Plan1";#N/A,#N/A,FALSE,"Plan2"}</definedName>
    <definedName name="GFUJU9" localSheetId="3" hidden="1">{#N/A,#N/A,FALSE,"Plan1";#N/A,#N/A,FALSE,"Plan2"}</definedName>
    <definedName name="GFUJU9" localSheetId="2" hidden="1">{#N/A,#N/A,FALSE,"Plan1";#N/A,#N/A,FALSE,"Plan2"}</definedName>
    <definedName name="GFUJU9" localSheetId="14" hidden="1">{#N/A,#N/A,FALSE,"Plan1";#N/A,#N/A,FALSE,"Plan2"}</definedName>
    <definedName name="GFUJU9" localSheetId="1" hidden="1">{#N/A,#N/A,FALSE,"Plan1";#N/A,#N/A,FALSE,"Plan2"}</definedName>
    <definedName name="GFUJU9" hidden="1">{#N/A,#N/A,FALSE,"Plan1";#N/A,#N/A,FALSE,"Plan2"}</definedName>
    <definedName name="ggg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0" hidden="1">{#N/A,#N/A,FALSE,"Plan1";#N/A,#N/A,FALSE,"Plan2"}</definedName>
    <definedName name="gggg" localSheetId="12" hidden="1">{"'장비'!$A$3:$M$12"}</definedName>
    <definedName name="GGGG" localSheetId="3" hidden="1">{#N/A,#N/A,FALSE,"Plan1";#N/A,#N/A,FALSE,"Plan2"}</definedName>
    <definedName name="GGGG" localSheetId="2" hidden="1">{#N/A,#N/A,FALSE,"Plan1";#N/A,#N/A,FALSE,"Plan2"}</definedName>
    <definedName name="GGGG" localSheetId="14" hidden="1">{#N/A,#N/A,FALSE,"Plan1";#N/A,#N/A,FALSE,"Plan2"}</definedName>
    <definedName name="GGGG" localSheetId="1" hidden="1">{#N/A,#N/A,FALSE,"Plan1";#N/A,#N/A,FALSE,"Plan2"}</definedName>
    <definedName name="GGGG" hidden="1">{#N/A,#N/A,FALSE,"Plan1";#N/A,#N/A,FALSE,"Plan2"}</definedName>
    <definedName name="ggggggggg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0" hidden="1">{"'장비'!$A$3:$M$12"}</definedName>
    <definedName name="gh" localSheetId="12" hidden="1">{"'장비'!$A$3:$M$12"}</definedName>
    <definedName name="gh" localSheetId="3" hidden="1">{"'장비'!$A$3:$M$12"}</definedName>
    <definedName name="gh" localSheetId="2" hidden="1">{"'장비'!$A$3:$M$12"}</definedName>
    <definedName name="gh" localSheetId="14" hidden="1">{"'장비'!$A$3:$M$12"}</definedName>
    <definedName name="gh" localSheetId="1" hidden="1">{"'장비'!$A$3:$M$12"}</definedName>
    <definedName name="gh" hidden="1">{"'장비'!$A$3:$M$12"}</definedName>
    <definedName name="ghfgdfrtert" localSheetId="10" hidden="1">{#N/A,#N/A,FALSE,"Plan1";#N/A,#N/A,FALSE,"Plan2"}</definedName>
    <definedName name="ghfgdfrtert" localSheetId="12" hidden="1">{#N/A,#N/A,FALSE,"Plan1";#N/A,#N/A,FALSE,"Plan2"}</definedName>
    <definedName name="ghfgdfrtert" localSheetId="3" hidden="1">{#N/A,#N/A,FALSE,"Plan1";#N/A,#N/A,FALSE,"Plan2"}</definedName>
    <definedName name="ghfgdfrtert" localSheetId="2" hidden="1">{#N/A,#N/A,FALSE,"Plan1";#N/A,#N/A,FALSE,"Plan2"}</definedName>
    <definedName name="ghfgdfrtert" localSheetId="14" hidden="1">{#N/A,#N/A,FALSE,"Plan1";#N/A,#N/A,FALSE,"Plan2"}</definedName>
    <definedName name="ghfgdfrtert" localSheetId="1" hidden="1">{#N/A,#N/A,FALSE,"Plan1";#N/A,#N/A,FALSE,"Plan2"}</definedName>
    <definedName name="ghfgdfrtert" hidden="1">{#N/A,#N/A,FALSE,"Plan1";#N/A,#N/A,FALSE,"Plan2"}</definedName>
    <definedName name="ghfhghft" localSheetId="10" hidden="1">{#N/A,#N/A,FALSE,"Plan1";#N/A,#N/A,FALSE,"Plan2"}</definedName>
    <definedName name="ghfhghft" localSheetId="12" hidden="1">{#N/A,#N/A,FALSE,"Plan1";#N/A,#N/A,FALSE,"Plan2"}</definedName>
    <definedName name="ghfhghft" localSheetId="3" hidden="1">{#N/A,#N/A,FALSE,"Plan1";#N/A,#N/A,FALSE,"Plan2"}</definedName>
    <definedName name="ghfhghft" localSheetId="2" hidden="1">{#N/A,#N/A,FALSE,"Plan1";#N/A,#N/A,FALSE,"Plan2"}</definedName>
    <definedName name="ghfhghft" localSheetId="14" hidden="1">{#N/A,#N/A,FALSE,"Plan1";#N/A,#N/A,FALSE,"Plan2"}</definedName>
    <definedName name="ghfhghft" localSheetId="1" hidden="1">{#N/A,#N/A,FALSE,"Plan1";#N/A,#N/A,FALSE,"Plan2"}</definedName>
    <definedName name="ghfhghft" hidden="1">{#N/A,#N/A,FALSE,"Plan1";#N/A,#N/A,FALSE,"Plan2"}</definedName>
    <definedName name="ghjg" localSheetId="10" hidden="1">{"'Estimativa de Lançamento-JAN'!$A$1:$AI$85"}</definedName>
    <definedName name="ghjg" localSheetId="12" hidden="1">{"'Estimativa de Lançamento-JAN'!$A$1:$AI$85"}</definedName>
    <definedName name="ghjg" localSheetId="3" hidden="1">{"'Estimativa de Lançamento-JAN'!$A$1:$AI$85"}</definedName>
    <definedName name="ghjg" localSheetId="2" hidden="1">{"'Estimativa de Lançamento-JAN'!$A$1:$AI$85"}</definedName>
    <definedName name="ghjg" localSheetId="14" hidden="1">{"'Estimativa de Lançamento-JAN'!$A$1:$AI$85"}</definedName>
    <definedName name="ghjg" localSheetId="1" hidden="1">{"'Estimativa de Lançamento-JAN'!$A$1:$AI$85"}</definedName>
    <definedName name="ghjg" hidden="1">{"'Estimativa de Lançamento-JAN'!$A$1:$AI$85"}</definedName>
    <definedName name="ghkfhgh" localSheetId="10" hidden="1">{#N/A,#N/A,FALSE,"Plan1";#N/A,#N/A,FALSE,"Plan2"}</definedName>
    <definedName name="ghkfhgh" localSheetId="12" hidden="1">{#N/A,#N/A,FALSE,"Plan1";#N/A,#N/A,FALSE,"Plan2"}</definedName>
    <definedName name="ghkfhgh" localSheetId="3" hidden="1">{#N/A,#N/A,FALSE,"Plan1";#N/A,#N/A,FALSE,"Plan2"}</definedName>
    <definedName name="ghkfhgh" localSheetId="2" hidden="1">{#N/A,#N/A,FALSE,"Plan1";#N/A,#N/A,FALSE,"Plan2"}</definedName>
    <definedName name="ghkfhgh" localSheetId="14" hidden="1">{#N/A,#N/A,FALSE,"Plan1";#N/A,#N/A,FALSE,"Plan2"}</definedName>
    <definedName name="ghkfhgh" localSheetId="1" hidden="1">{#N/A,#N/A,FALSE,"Plan1";#N/A,#N/A,FALSE,"Plan2"}</definedName>
    <definedName name="ghkfhgh" hidden="1">{#N/A,#N/A,FALSE,"Plan1";#N/A,#N/A,FALSE,"Plan2"}</definedName>
    <definedName name="ghkjh" localSheetId="10" hidden="1">{#N/A,#N/A,FALSE,"ENG'G(보호계전기)"}</definedName>
    <definedName name="ghkjh" localSheetId="12" hidden="1">{#N/A,#N/A,FALSE,"ENG'G(보호계전기)"}</definedName>
    <definedName name="ghkjh" localSheetId="3" hidden="1">{#N/A,#N/A,FALSE,"ENG'G(보호계전기)"}</definedName>
    <definedName name="ghkjh" localSheetId="2" hidden="1">{#N/A,#N/A,FALSE,"ENG'G(보호계전기)"}</definedName>
    <definedName name="ghkjh" localSheetId="14" hidden="1">{#N/A,#N/A,FALSE,"ENG'G(보호계전기)"}</definedName>
    <definedName name="ghkjh" localSheetId="1" hidden="1">{#N/A,#N/A,FALSE,"ENG'G(보호계전기)"}</definedName>
    <definedName name="ghkjh" hidden="1">{#N/A,#N/A,FALSE,"ENG'G(보호계전기)"}</definedName>
    <definedName name="GJ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0" hidden="1">{#N/A,#N/A,FALSE,"Plan1";#N/A,#N/A,FALSE,"Plan2"}</definedName>
    <definedName name="gjfhjktgcf" localSheetId="12" hidden="1">{#N/A,#N/A,FALSE,"Plan1";#N/A,#N/A,FALSE,"Plan2"}</definedName>
    <definedName name="gjfhjktgcf" localSheetId="3" hidden="1">{#N/A,#N/A,FALSE,"Plan1";#N/A,#N/A,FALSE,"Plan2"}</definedName>
    <definedName name="gjfhjktgcf" localSheetId="2" hidden="1">{#N/A,#N/A,FALSE,"Plan1";#N/A,#N/A,FALSE,"Plan2"}</definedName>
    <definedName name="gjfhjktgcf" localSheetId="14" hidden="1">{#N/A,#N/A,FALSE,"Plan1";#N/A,#N/A,FALSE,"Plan2"}</definedName>
    <definedName name="gjfhjktgcf" localSheetId="1" hidden="1">{#N/A,#N/A,FALSE,"Plan1";#N/A,#N/A,FALSE,"Plan2"}</definedName>
    <definedName name="gjfhjktgcf" hidden="1">{#N/A,#N/A,FALSE,"Plan1";#N/A,#N/A,FALSE,"Plan2"}</definedName>
    <definedName name="GJ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0" hidden="1">{#N/A,#N/A,FALSE,"Plan1";#N/A,#N/A,FALSE,"Plan2"}</definedName>
    <definedName name="gjkhgjhjfggfjhfg" localSheetId="12" hidden="1">{#N/A,#N/A,FALSE,"Plan1";#N/A,#N/A,FALSE,"Plan2"}</definedName>
    <definedName name="gjkhgjhjfggfjhfg" localSheetId="3" hidden="1">{#N/A,#N/A,FALSE,"Plan1";#N/A,#N/A,FALSE,"Plan2"}</definedName>
    <definedName name="gjkhgjhjfggfjhfg" localSheetId="2" hidden="1">{#N/A,#N/A,FALSE,"Plan1";#N/A,#N/A,FALSE,"Plan2"}</definedName>
    <definedName name="gjkhgjhjfggfjhfg" localSheetId="14" hidden="1">{#N/A,#N/A,FALSE,"Plan1";#N/A,#N/A,FALSE,"Plan2"}</definedName>
    <definedName name="gjkhgjhjfggfjhfg" localSheetId="1" hidden="1">{#N/A,#N/A,FALSE,"Plan1";#N/A,#N/A,FALSE,"Plan2"}</definedName>
    <definedName name="gjkhgjhjfggfjhfg" hidden="1">{#N/A,#N/A,FALSE,"Plan1";#N/A,#N/A,FALSE,"Plan2"}</definedName>
    <definedName name="glgl" localSheetId="10" hidden="1">{#N/A,#N/A,FALSE,"Plan1";#N/A,#N/A,FALSE,"Plan2"}</definedName>
    <definedName name="glgl" localSheetId="12" hidden="1">{#N/A,#N/A,FALSE,"Plan1";#N/A,#N/A,FALSE,"Plan2"}</definedName>
    <definedName name="glgl" localSheetId="3" hidden="1">{#N/A,#N/A,FALSE,"Plan1";#N/A,#N/A,FALSE,"Plan2"}</definedName>
    <definedName name="glgl" localSheetId="2" hidden="1">{#N/A,#N/A,FALSE,"Plan1";#N/A,#N/A,FALSE,"Plan2"}</definedName>
    <definedName name="glgl" localSheetId="14" hidden="1">{#N/A,#N/A,FALSE,"Plan1";#N/A,#N/A,FALSE,"Plan2"}</definedName>
    <definedName name="glgl" localSheetId="1" hidden="1">{#N/A,#N/A,FALSE,"Plan1";#N/A,#N/A,FALSE,"Plan2"}</definedName>
    <definedName name="glgl" hidden="1">{#N/A,#N/A,FALSE,"Plan1";#N/A,#N/A,FALSE,"Plan2"}</definedName>
    <definedName name="global" localSheetId="10" hidden="1">{"'Estimativa de Lançamento-JAN'!$A$1:$AI$85"}</definedName>
    <definedName name="global" localSheetId="12" hidden="1">{"'Estimativa de Lançamento-JAN'!$A$1:$AI$85"}</definedName>
    <definedName name="GLOBAL" localSheetId="3">#REF!</definedName>
    <definedName name="global" localSheetId="1" hidden="1">{"'Estimativa de Lançamento-JAN'!$A$1:$AI$85"}</definedName>
    <definedName name="GLOBAL">#REF!</definedName>
    <definedName name="gnfrt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3">#REF!</definedName>
    <definedName name="grec_cdi">#REF!</definedName>
    <definedName name="grec_hist" localSheetId="3">#REF!</definedName>
    <definedName name="grec_hist">#REF!</definedName>
    <definedName name="grec_uss" localSheetId="3">#REF!</definedName>
    <definedName name="grec_uss">#REF!</definedName>
    <definedName name="grua" localSheetId="3">#REF!</definedName>
    <definedName name="grua">#REF!</definedName>
    <definedName name="GSDWJSTG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0" hidden="1">{#N/A,#N/A,FALSE,"Plan1";#N/A,#N/A,FALSE,"Plan2"}</definedName>
    <definedName name="gtuigsdyugsdf" localSheetId="12" hidden="1">{#N/A,#N/A,FALSE,"Plan1";#N/A,#N/A,FALSE,"Plan2"}</definedName>
    <definedName name="gtuigsdyugsdf" localSheetId="3" hidden="1">{#N/A,#N/A,FALSE,"Plan1";#N/A,#N/A,FALSE,"Plan2"}</definedName>
    <definedName name="gtuigsdyugsdf" localSheetId="2" hidden="1">{#N/A,#N/A,FALSE,"Plan1";#N/A,#N/A,FALSE,"Plan2"}</definedName>
    <definedName name="gtuigsdyugsdf" localSheetId="14" hidden="1">{#N/A,#N/A,FALSE,"Plan1";#N/A,#N/A,FALSE,"Plan2"}</definedName>
    <definedName name="gtuigsdyugsdf" localSheetId="1" hidden="1">{#N/A,#N/A,FALSE,"Plan1";#N/A,#N/A,FALSE,"Plan2"}</definedName>
    <definedName name="gtuigsdyugsdf" hidden="1">{#N/A,#N/A,FALSE,"Plan1";#N/A,#N/A,FALSE,"Plan2"}</definedName>
    <definedName name="GU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0" hidden="1">{#N/A,#N/A,FALSE,"CCTV"}</definedName>
    <definedName name="GV" localSheetId="12" hidden="1">{#N/A,#N/A,FALSE,"CCTV"}</definedName>
    <definedName name="GV" localSheetId="3" hidden="1">{#N/A,#N/A,FALSE,"CCTV"}</definedName>
    <definedName name="GV" localSheetId="2" hidden="1">{#N/A,#N/A,FALSE,"CCTV"}</definedName>
    <definedName name="GV" localSheetId="14" hidden="1">{#N/A,#N/A,FALSE,"CCTV"}</definedName>
    <definedName name="GV" localSheetId="1" hidden="1">{#N/A,#N/A,FALSE,"CCTV"}</definedName>
    <definedName name="GV" hidden="1">{#N/A,#N/A,FALSE,"CCTV"}</definedName>
    <definedName name="h" localSheetId="3">#REF!</definedName>
    <definedName name="h">#REF!</definedName>
    <definedName name="hbjgjuae" localSheetId="3">#REF!</definedName>
    <definedName name="hbjgjuae">#REF!</definedName>
    <definedName name="hcjfkhdghfktg" localSheetId="10" hidden="1">{#N/A,#N/A,FALSE,"Plan1";#N/A,#N/A,FALSE,"Plan2"}</definedName>
    <definedName name="hcjfkhdghfktg" localSheetId="12" hidden="1">{#N/A,#N/A,FALSE,"Plan1";#N/A,#N/A,FALSE,"Plan2"}</definedName>
    <definedName name="hcjfkhdghfktg" localSheetId="3" hidden="1">{#N/A,#N/A,FALSE,"Plan1";#N/A,#N/A,FALSE,"Plan2"}</definedName>
    <definedName name="hcjfkhdghfktg" localSheetId="2" hidden="1">{#N/A,#N/A,FALSE,"Plan1";#N/A,#N/A,FALSE,"Plan2"}</definedName>
    <definedName name="hcjfkhdghfktg" localSheetId="14" hidden="1">{#N/A,#N/A,FALSE,"Plan1";#N/A,#N/A,FALSE,"Plan2"}</definedName>
    <definedName name="hcjfkhdghfktg" localSheetId="1" hidden="1">{#N/A,#N/A,FALSE,"Plan1";#N/A,#N/A,FALSE,"Plan2"}</definedName>
    <definedName name="hcjfkhdghfktg" hidden="1">{#N/A,#N/A,FALSE,"Plan1";#N/A,#N/A,FALSE,"Plan2"}</definedName>
    <definedName name="hckhjfdkgfdg" localSheetId="10" hidden="1">#REF!</definedName>
    <definedName name="hckhjfdkgfdg" localSheetId="12" hidden="1">#REF!</definedName>
    <definedName name="hckhjfdkgfdg" localSheetId="3" hidden="1">#REF!</definedName>
    <definedName name="hckhjfdkgfdg" localSheetId="1" hidden="1">#REF!</definedName>
    <definedName name="hckhjfdkgfdg" hidden="1">#REF!</definedName>
    <definedName name="hddfndgdf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0" hidden="1">{#N/A,#N/A,FALSE,"Plan1";#N/A,#N/A,FALSE,"Plan2"}</definedName>
    <definedName name="HDFGHGST" localSheetId="12" hidden="1">{#N/A,#N/A,FALSE,"Plan1";#N/A,#N/A,FALSE,"Plan2"}</definedName>
    <definedName name="HDFGHGST" localSheetId="3" hidden="1">{#N/A,#N/A,FALSE,"Plan1";#N/A,#N/A,FALSE,"Plan2"}</definedName>
    <definedName name="HDFGHGST" localSheetId="2" hidden="1">{#N/A,#N/A,FALSE,"Plan1";#N/A,#N/A,FALSE,"Plan2"}</definedName>
    <definedName name="HDFGHGST" localSheetId="14" hidden="1">{#N/A,#N/A,FALSE,"Plan1";#N/A,#N/A,FALSE,"Plan2"}</definedName>
    <definedName name="HDFGHGST" localSheetId="1" hidden="1">{#N/A,#N/A,FALSE,"Plan1";#N/A,#N/A,FALSE,"Plan2"}</definedName>
    <definedName name="HDFGHGST" hidden="1">{#N/A,#N/A,FALSE,"Plan1";#N/A,#N/A,FALSE,"Plan2"}</definedName>
    <definedName name="HDFGJKHKFDHTY" localSheetId="10" hidden="1">{#N/A,#N/A,FALSE,"Plan1";#N/A,#N/A,FALSE,"Plan2"}</definedName>
    <definedName name="HDFGJKHKFDHTY" localSheetId="12" hidden="1">{#N/A,#N/A,FALSE,"Plan1";#N/A,#N/A,FALSE,"Plan2"}</definedName>
    <definedName name="HDFGJKHKFDHTY" localSheetId="3" hidden="1">{#N/A,#N/A,FALSE,"Plan1";#N/A,#N/A,FALSE,"Plan2"}</definedName>
    <definedName name="HDFGJKHKFDHTY" localSheetId="2" hidden="1">{#N/A,#N/A,FALSE,"Plan1";#N/A,#N/A,FALSE,"Plan2"}</definedName>
    <definedName name="HDFGJKHKFDHTY" localSheetId="14" hidden="1">{#N/A,#N/A,FALSE,"Plan1";#N/A,#N/A,FALSE,"Plan2"}</definedName>
    <definedName name="HDFGJKHKFDHTY" localSheetId="1" hidden="1">{#N/A,#N/A,FALSE,"Plan1";#N/A,#N/A,FALSE,"Plan2"}</definedName>
    <definedName name="HDFGJKHKFDHTY" hidden="1">{#N/A,#N/A,FALSE,"Plan1";#N/A,#N/A,FALSE,"Plan2"}</definedName>
    <definedName name="hdfhdhrtgd" localSheetId="10" hidden="1">{#N/A,#N/A,FALSE,"Plan1";#N/A,#N/A,FALSE,"Plan2"}</definedName>
    <definedName name="hdfhdhrtgd" localSheetId="12" hidden="1">{#N/A,#N/A,FALSE,"Plan1";#N/A,#N/A,FALSE,"Plan2"}</definedName>
    <definedName name="hdfhdhrtgd" localSheetId="3" hidden="1">{#N/A,#N/A,FALSE,"Plan1";#N/A,#N/A,FALSE,"Plan2"}</definedName>
    <definedName name="hdfhdhrtgd" localSheetId="2" hidden="1">{#N/A,#N/A,FALSE,"Plan1";#N/A,#N/A,FALSE,"Plan2"}</definedName>
    <definedName name="hdfhdhrtgd" localSheetId="14" hidden="1">{#N/A,#N/A,FALSE,"Plan1";#N/A,#N/A,FALSE,"Plan2"}</definedName>
    <definedName name="hdfhdhrtgd" localSheetId="1" hidden="1">{#N/A,#N/A,FALSE,"Plan1";#N/A,#N/A,FALSE,"Plan2"}</definedName>
    <definedName name="hdfhdhrtgd" hidden="1">{#N/A,#N/A,FALSE,"Plan1";#N/A,#N/A,FALSE,"Plan2"}</definedName>
    <definedName name="hdfhftde" localSheetId="10" hidden="1">{#N/A,#N/A,FALSE,"Plan1";#N/A,#N/A,FALSE,"Plan2"}</definedName>
    <definedName name="hdfhftde" localSheetId="12" hidden="1">{#N/A,#N/A,FALSE,"Plan1";#N/A,#N/A,FALSE,"Plan2"}</definedName>
    <definedName name="hdfhftde" localSheetId="3" hidden="1">{#N/A,#N/A,FALSE,"Plan1";#N/A,#N/A,FALSE,"Plan2"}</definedName>
    <definedName name="hdfhftde" localSheetId="2" hidden="1">{#N/A,#N/A,FALSE,"Plan1";#N/A,#N/A,FALSE,"Plan2"}</definedName>
    <definedName name="hdfhftde" localSheetId="14" hidden="1">{#N/A,#N/A,FALSE,"Plan1";#N/A,#N/A,FALSE,"Plan2"}</definedName>
    <definedName name="hdfhftde" localSheetId="1" hidden="1">{#N/A,#N/A,FALSE,"Plan1";#N/A,#N/A,FALSE,"Plan2"}</definedName>
    <definedName name="hdfhftde" hidden="1">{#N/A,#N/A,FALSE,"Plan1";#N/A,#N/A,FALSE,"Plan2"}</definedName>
    <definedName name="hdfhgkdhgtrf" localSheetId="10" hidden="1">{#N/A,#N/A,FALSE,"Plan1";#N/A,#N/A,FALSE,"Plan2"}</definedName>
    <definedName name="hdfhgkdhgtrf" localSheetId="12" hidden="1">{#N/A,#N/A,FALSE,"Plan1";#N/A,#N/A,FALSE,"Plan2"}</definedName>
    <definedName name="hdfhgkdhgtrf" localSheetId="3" hidden="1">{#N/A,#N/A,FALSE,"Plan1";#N/A,#N/A,FALSE,"Plan2"}</definedName>
    <definedName name="hdfhgkdhgtrf" localSheetId="2" hidden="1">{#N/A,#N/A,FALSE,"Plan1";#N/A,#N/A,FALSE,"Plan2"}</definedName>
    <definedName name="hdfhgkdhgtrf" localSheetId="14" hidden="1">{#N/A,#N/A,FALSE,"Plan1";#N/A,#N/A,FALSE,"Plan2"}</definedName>
    <definedName name="hdfhgkdhgtrf" localSheetId="1" hidden="1">{#N/A,#N/A,FALSE,"Plan1";#N/A,#N/A,FALSE,"Plan2"}</definedName>
    <definedName name="hdfhgkdhgtrf" hidden="1">{#N/A,#N/A,FALSE,"Plan1";#N/A,#N/A,FALSE,"Plan2"}</definedName>
    <definedName name="hdfjhdkzhgdr" localSheetId="10" hidden="1">{#N/A,#N/A,FALSE,"Plan1";#N/A,#N/A,FALSE,"Plan2"}</definedName>
    <definedName name="hdfjhdkzhgdr" localSheetId="12" hidden="1">{#N/A,#N/A,FALSE,"Plan1";#N/A,#N/A,FALSE,"Plan2"}</definedName>
    <definedName name="hdfjhdkzhgdr" localSheetId="3" hidden="1">{#N/A,#N/A,FALSE,"Plan1";#N/A,#N/A,FALSE,"Plan2"}</definedName>
    <definedName name="hdfjhdkzhgdr" localSheetId="2" hidden="1">{#N/A,#N/A,FALSE,"Plan1";#N/A,#N/A,FALSE,"Plan2"}</definedName>
    <definedName name="hdfjhdkzhgdr" localSheetId="14" hidden="1">{#N/A,#N/A,FALSE,"Plan1";#N/A,#N/A,FALSE,"Plan2"}</definedName>
    <definedName name="hdfjhdkzhgdr" localSheetId="1" hidden="1">{#N/A,#N/A,FALSE,"Plan1";#N/A,#N/A,FALSE,"Plan2"}</definedName>
    <definedName name="hdfjhdkzhgdr" hidden="1">{#N/A,#N/A,FALSE,"Plan1";#N/A,#N/A,FALSE,"Plan2"}</definedName>
    <definedName name="hdfjkgvjgtd" localSheetId="10" hidden="1">{#N/A,#N/A,FALSE,"Plan1";#N/A,#N/A,FALSE,"Plan2"}</definedName>
    <definedName name="hdfjkgvjgtd" localSheetId="12" hidden="1">{#N/A,#N/A,FALSE,"Plan1";#N/A,#N/A,FALSE,"Plan2"}</definedName>
    <definedName name="hdfjkgvjgtd" localSheetId="3" hidden="1">{#N/A,#N/A,FALSE,"Plan1";#N/A,#N/A,FALSE,"Plan2"}</definedName>
    <definedName name="hdfjkgvjgtd" localSheetId="2" hidden="1">{#N/A,#N/A,FALSE,"Plan1";#N/A,#N/A,FALSE,"Plan2"}</definedName>
    <definedName name="hdfjkgvjgtd" localSheetId="14" hidden="1">{#N/A,#N/A,FALSE,"Plan1";#N/A,#N/A,FALSE,"Plan2"}</definedName>
    <definedName name="hdfjkgvjgtd" localSheetId="1" hidden="1">{#N/A,#N/A,FALSE,"Plan1";#N/A,#N/A,FALSE,"Plan2"}</definedName>
    <definedName name="hdfjkgvjgtd" hidden="1">{#N/A,#N/A,FALSE,"Plan1";#N/A,#N/A,FALSE,"Plan2"}</definedName>
    <definedName name="hdfjkhdhrute" localSheetId="10" hidden="1">{#N/A,#N/A,FALSE,"Plan1";#N/A,#N/A,FALSE,"Plan2"}</definedName>
    <definedName name="hdfjkhdhrute" localSheetId="12" hidden="1">{#N/A,#N/A,FALSE,"Plan1";#N/A,#N/A,FALSE,"Plan2"}</definedName>
    <definedName name="hdfjkhdhrute" localSheetId="3" hidden="1">{#N/A,#N/A,FALSE,"Plan1";#N/A,#N/A,FALSE,"Plan2"}</definedName>
    <definedName name="hdfjkhdhrute" localSheetId="2" hidden="1">{#N/A,#N/A,FALSE,"Plan1";#N/A,#N/A,FALSE,"Plan2"}</definedName>
    <definedName name="hdfjkhdhrute" localSheetId="14" hidden="1">{#N/A,#N/A,FALSE,"Plan1";#N/A,#N/A,FALSE,"Plan2"}</definedName>
    <definedName name="hdfjkhdhrute" localSheetId="1" hidden="1">{#N/A,#N/A,FALSE,"Plan1";#N/A,#N/A,FALSE,"Plan2"}</definedName>
    <definedName name="hdfjkhdhrute" hidden="1">{#N/A,#N/A,FALSE,"Plan1";#N/A,#N/A,FALSE,"Plan2"}</definedName>
    <definedName name="HDFKGVF" localSheetId="10" hidden="1">{#N/A,#N/A,FALSE,"Plan1";#N/A,#N/A,FALSE,"Plan2"}</definedName>
    <definedName name="HDFKGVF" localSheetId="12" hidden="1">{#N/A,#N/A,FALSE,"Plan1";#N/A,#N/A,FALSE,"Plan2"}</definedName>
    <definedName name="HDFKGVF" localSheetId="3" hidden="1">{#N/A,#N/A,FALSE,"Plan1";#N/A,#N/A,FALSE,"Plan2"}</definedName>
    <definedName name="HDFKGVF" localSheetId="2" hidden="1">{#N/A,#N/A,FALSE,"Plan1";#N/A,#N/A,FALSE,"Plan2"}</definedName>
    <definedName name="HDFKGVF" localSheetId="14" hidden="1">{#N/A,#N/A,FALSE,"Plan1";#N/A,#N/A,FALSE,"Plan2"}</definedName>
    <definedName name="HDFKGVF" localSheetId="1" hidden="1">{#N/A,#N/A,FALSE,"Plan1";#N/A,#N/A,FALSE,"Plan2"}</definedName>
    <definedName name="HDFKGVF" hidden="1">{#N/A,#N/A,FALSE,"Plan1";#N/A,#N/A,FALSE,"Plan2"}</definedName>
    <definedName name="hdgfhdgtdrt" localSheetId="10" hidden="1">{#N/A,#N/A,FALSE,"Plan1";#N/A,#N/A,FALSE,"Plan2"}</definedName>
    <definedName name="hdgfhdgtdrt" localSheetId="12" hidden="1">{#N/A,#N/A,FALSE,"Plan1";#N/A,#N/A,FALSE,"Plan2"}</definedName>
    <definedName name="hdgfhdgtdrt" localSheetId="3" hidden="1">{#N/A,#N/A,FALSE,"Plan1";#N/A,#N/A,FALSE,"Plan2"}</definedName>
    <definedName name="hdgfhdgtdrt" localSheetId="2" hidden="1">{#N/A,#N/A,FALSE,"Plan1";#N/A,#N/A,FALSE,"Plan2"}</definedName>
    <definedName name="hdgfhdgtdrt" localSheetId="14" hidden="1">{#N/A,#N/A,FALSE,"Plan1";#N/A,#N/A,FALSE,"Plan2"}</definedName>
    <definedName name="hdgfhdgtdrt" localSheetId="1" hidden="1">{#N/A,#N/A,FALSE,"Plan1";#N/A,#N/A,FALSE,"Plan2"}</definedName>
    <definedName name="hdgfhdgtdrt" hidden="1">{#N/A,#N/A,FALSE,"Plan1";#N/A,#N/A,FALSE,"Plan2"}</definedName>
    <definedName name="hdghgtgtrgd" localSheetId="10" hidden="1">{#N/A,#N/A,FALSE,"Plan1";#N/A,#N/A,FALSE,"Plan2"}</definedName>
    <definedName name="hdghgtgtrgd" localSheetId="12" hidden="1">{#N/A,#N/A,FALSE,"Plan1";#N/A,#N/A,FALSE,"Plan2"}</definedName>
    <definedName name="hdghgtgtrgd" localSheetId="3" hidden="1">{#N/A,#N/A,FALSE,"Plan1";#N/A,#N/A,FALSE,"Plan2"}</definedName>
    <definedName name="hdghgtgtrgd" localSheetId="2" hidden="1">{#N/A,#N/A,FALSE,"Plan1";#N/A,#N/A,FALSE,"Plan2"}</definedName>
    <definedName name="hdghgtgtrgd" localSheetId="14" hidden="1">{#N/A,#N/A,FALSE,"Plan1";#N/A,#N/A,FALSE,"Plan2"}</definedName>
    <definedName name="hdghgtgtrgd" localSheetId="1" hidden="1">{#N/A,#N/A,FALSE,"Plan1";#N/A,#N/A,FALSE,"Plan2"}</definedName>
    <definedName name="hdghgtgtrgd" hidden="1">{#N/A,#N/A,FALSE,"Plan1";#N/A,#N/A,FALSE,"Plan2"}</definedName>
    <definedName name="HDHDGHTUHDTG" localSheetId="10" hidden="1">{#N/A,#N/A,FALSE,"Plan1";#N/A,#N/A,FALSE,"Plan2"}</definedName>
    <definedName name="HDHDGHTUHDTG" localSheetId="12" hidden="1">{#N/A,#N/A,FALSE,"Plan1";#N/A,#N/A,FALSE,"Plan2"}</definedName>
    <definedName name="HDHDGHTUHDTG" localSheetId="3" hidden="1">{#N/A,#N/A,FALSE,"Plan1";#N/A,#N/A,FALSE,"Plan2"}</definedName>
    <definedName name="HDHDGHTUHDTG" localSheetId="2" hidden="1">{#N/A,#N/A,FALSE,"Plan1";#N/A,#N/A,FALSE,"Plan2"}</definedName>
    <definedName name="HDHDGHTUHDTG" localSheetId="14" hidden="1">{#N/A,#N/A,FALSE,"Plan1";#N/A,#N/A,FALSE,"Plan2"}</definedName>
    <definedName name="HDHDGHTUHDTG" localSheetId="1" hidden="1">{#N/A,#N/A,FALSE,"Plan1";#N/A,#N/A,FALSE,"Plan2"}</definedName>
    <definedName name="HDHDGHTUHDTG" hidden="1">{#N/A,#N/A,FALSE,"Plan1";#N/A,#N/A,FALSE,"Plan2"}</definedName>
    <definedName name="hdhghfthrrhy" localSheetId="10" hidden="1">{#N/A,#N/A,FALSE,"Plan1";#N/A,#N/A,FALSE,"Plan2"}</definedName>
    <definedName name="hdhghfthrrhy" localSheetId="12" hidden="1">{#N/A,#N/A,FALSE,"Plan1";#N/A,#N/A,FALSE,"Plan2"}</definedName>
    <definedName name="hdhghfthrrhy" localSheetId="3" hidden="1">{#N/A,#N/A,FALSE,"Plan1";#N/A,#N/A,FALSE,"Plan2"}</definedName>
    <definedName name="hdhghfthrrhy" localSheetId="2" hidden="1">{#N/A,#N/A,FALSE,"Plan1";#N/A,#N/A,FALSE,"Plan2"}</definedName>
    <definedName name="hdhghfthrrhy" localSheetId="14" hidden="1">{#N/A,#N/A,FALSE,"Plan1";#N/A,#N/A,FALSE,"Plan2"}</definedName>
    <definedName name="hdhghfthrrhy" localSheetId="1" hidden="1">{#N/A,#N/A,FALSE,"Plan1";#N/A,#N/A,FALSE,"Plan2"}</definedName>
    <definedName name="hdhghfthrrhy" hidden="1">{#N/A,#N/A,FALSE,"Plan1";#N/A,#N/A,FALSE,"Plan2"}</definedName>
    <definedName name="hdkfjhydjh" localSheetId="10" hidden="1">{#N/A,#N/A,FALSE,"Plan1";#N/A,#N/A,FALSE,"Plan2"}</definedName>
    <definedName name="hdkfjhydjh" localSheetId="12" hidden="1">{#N/A,#N/A,FALSE,"Plan1";#N/A,#N/A,FALSE,"Plan2"}</definedName>
    <definedName name="hdkfjhydjh" localSheetId="3" hidden="1">{#N/A,#N/A,FALSE,"Plan1";#N/A,#N/A,FALSE,"Plan2"}</definedName>
    <definedName name="hdkfjhydjh" localSheetId="2" hidden="1">{#N/A,#N/A,FALSE,"Plan1";#N/A,#N/A,FALSE,"Plan2"}</definedName>
    <definedName name="hdkfjhydjh" localSheetId="14" hidden="1">{#N/A,#N/A,FALSE,"Plan1";#N/A,#N/A,FALSE,"Plan2"}</definedName>
    <definedName name="hdkfjhydjh" localSheetId="1" hidden="1">{#N/A,#N/A,FALSE,"Plan1";#N/A,#N/A,FALSE,"Plan2"}</definedName>
    <definedName name="hdkfjhydjh" hidden="1">{#N/A,#N/A,FALSE,"Plan1";#N/A,#N/A,FALSE,"Plan2"}</definedName>
    <definedName name="hdsgfgrrdgr" localSheetId="10" hidden="1">{#N/A,#N/A,FALSE,"Plan1";#N/A,#N/A,FALSE,"Plan2"}</definedName>
    <definedName name="hdsgfgrrdgr" localSheetId="12" hidden="1">{#N/A,#N/A,FALSE,"Plan1";#N/A,#N/A,FALSE,"Plan2"}</definedName>
    <definedName name="hdsgfgrrdgr" localSheetId="3" hidden="1">{#N/A,#N/A,FALSE,"Plan1";#N/A,#N/A,FALSE,"Plan2"}</definedName>
    <definedName name="hdsgfgrrdgr" localSheetId="2" hidden="1">{#N/A,#N/A,FALSE,"Plan1";#N/A,#N/A,FALSE,"Plan2"}</definedName>
    <definedName name="hdsgfgrrdgr" localSheetId="14" hidden="1">{#N/A,#N/A,FALSE,"Plan1";#N/A,#N/A,FALSE,"Plan2"}</definedName>
    <definedName name="hdsgfgrrdgr" localSheetId="1" hidden="1">{#N/A,#N/A,FALSE,"Plan1";#N/A,#N/A,FALSE,"Plan2"}</definedName>
    <definedName name="hdsgfgrrdgr" hidden="1">{#N/A,#N/A,FALSE,"Plan1";#N/A,#N/A,FALSE,"Plan2"}</definedName>
    <definedName name="hdtertkkdsa" localSheetId="10" hidden="1">{#N/A,#N/A,FALSE,"Plan1";#N/A,#N/A,FALSE,"Plan2"}</definedName>
    <definedName name="hdtertkkdsa" localSheetId="12" hidden="1">{#N/A,#N/A,FALSE,"Plan1";#N/A,#N/A,FALSE,"Plan2"}</definedName>
    <definedName name="hdtertkkdsa" localSheetId="3" hidden="1">{#N/A,#N/A,FALSE,"Plan1";#N/A,#N/A,FALSE,"Plan2"}</definedName>
    <definedName name="hdtertkkdsa" localSheetId="2" hidden="1">{#N/A,#N/A,FALSE,"Plan1";#N/A,#N/A,FALSE,"Plan2"}</definedName>
    <definedName name="hdtertkkdsa" localSheetId="14" hidden="1">{#N/A,#N/A,FALSE,"Plan1";#N/A,#N/A,FALSE,"Plan2"}</definedName>
    <definedName name="hdtertkkdsa" localSheetId="1" hidden="1">{#N/A,#N/A,FALSE,"Plan1";#N/A,#N/A,FALSE,"Plan2"}</definedName>
    <definedName name="hdtertkkdsa" hidden="1">{#N/A,#N/A,FALSE,"Plan1";#N/A,#N/A,FALSE,"Plan2"}</definedName>
    <definedName name="Header" localSheetId="3">#REF!</definedName>
    <definedName name="Header">#REF!</definedName>
    <definedName name="HEDHA" localSheetId="10" hidden="1">{#N/A,#N/A,FALSE,"Plan1";#N/A,#N/A,FALSE,"Plan2"}</definedName>
    <definedName name="HEDHA" localSheetId="12" hidden="1">{#N/A,#N/A,FALSE,"Plan1";#N/A,#N/A,FALSE,"Plan2"}</definedName>
    <definedName name="HEDHA" localSheetId="3" hidden="1">{#N/A,#N/A,FALSE,"Plan1";#N/A,#N/A,FALSE,"Plan2"}</definedName>
    <definedName name="HEDHA" localSheetId="2" hidden="1">{#N/A,#N/A,FALSE,"Plan1";#N/A,#N/A,FALSE,"Plan2"}</definedName>
    <definedName name="HEDHA" localSheetId="14" hidden="1">{#N/A,#N/A,FALSE,"Plan1";#N/A,#N/A,FALSE,"Plan2"}</definedName>
    <definedName name="HEDHA" localSheetId="1" hidden="1">{#N/A,#N/A,FALSE,"Plan1";#N/A,#N/A,FALSE,"Plan2"}</definedName>
    <definedName name="HEDHA" hidden="1">{#N/A,#N/A,FALSE,"Plan1";#N/A,#N/A,FALSE,"Plan2"}</definedName>
    <definedName name="heif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3">#REF!</definedName>
    <definedName name="HELP">#REF!</definedName>
    <definedName name="herkfdshfker" localSheetId="10" hidden="1">{#N/A,#N/A,FALSE,"Plan1";#N/A,#N/A,FALSE,"Plan2"}</definedName>
    <definedName name="herkfdshfker" localSheetId="12" hidden="1">{#N/A,#N/A,FALSE,"Plan1";#N/A,#N/A,FALSE,"Plan2"}</definedName>
    <definedName name="herkfdshfker" localSheetId="3" hidden="1">{#N/A,#N/A,FALSE,"Plan1";#N/A,#N/A,FALSE,"Plan2"}</definedName>
    <definedName name="herkfdshfker" localSheetId="2" hidden="1">{#N/A,#N/A,FALSE,"Plan1";#N/A,#N/A,FALSE,"Plan2"}</definedName>
    <definedName name="herkfdshfker" localSheetId="14" hidden="1">{#N/A,#N/A,FALSE,"Plan1";#N/A,#N/A,FALSE,"Plan2"}</definedName>
    <definedName name="herkfdshfker" localSheetId="1" hidden="1">{#N/A,#N/A,FALSE,"Plan1";#N/A,#N/A,FALSE,"Plan2"}</definedName>
    <definedName name="herkfdshfker" hidden="1">{#N/A,#N/A,FALSE,"Plan1";#N/A,#N/A,FALSE,"Plan2"}</definedName>
    <definedName name="hersdtretyt" localSheetId="10" hidden="1">{#N/A,#N/A,FALSE,"Plan1";#N/A,#N/A,FALSE,"Plan2"}</definedName>
    <definedName name="hersdtretyt" localSheetId="12" hidden="1">{#N/A,#N/A,FALSE,"Plan1";#N/A,#N/A,FALSE,"Plan2"}</definedName>
    <definedName name="hersdtretyt" localSheetId="3" hidden="1">{#N/A,#N/A,FALSE,"Plan1";#N/A,#N/A,FALSE,"Plan2"}</definedName>
    <definedName name="hersdtretyt" localSheetId="2" hidden="1">{#N/A,#N/A,FALSE,"Plan1";#N/A,#N/A,FALSE,"Plan2"}</definedName>
    <definedName name="hersdtretyt" localSheetId="14" hidden="1">{#N/A,#N/A,FALSE,"Plan1";#N/A,#N/A,FALSE,"Plan2"}</definedName>
    <definedName name="hersdtretyt" localSheetId="1" hidden="1">{#N/A,#N/A,FALSE,"Plan1";#N/A,#N/A,FALSE,"Plan2"}</definedName>
    <definedName name="hersdtretyt" hidden="1">{#N/A,#N/A,FALSE,"Plan1";#N/A,#N/A,FALSE,"Plan2"}</definedName>
    <definedName name="HFDJTHTRS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0" hidden="1">{#N/A,#N/A,FALSE,"Plan1";#N/A,#N/A,FALSE,"Plan2"}</definedName>
    <definedName name="HFDKHGFR" localSheetId="12" hidden="1">{#N/A,#N/A,FALSE,"Plan1";#N/A,#N/A,FALSE,"Plan2"}</definedName>
    <definedName name="HFDKHGFR" localSheetId="3" hidden="1">{#N/A,#N/A,FALSE,"Plan1";#N/A,#N/A,FALSE,"Plan2"}</definedName>
    <definedName name="HFDKHGFR" localSheetId="2" hidden="1">{#N/A,#N/A,FALSE,"Plan1";#N/A,#N/A,FALSE,"Plan2"}</definedName>
    <definedName name="HFDKHGFR" localSheetId="14" hidden="1">{#N/A,#N/A,FALSE,"Plan1";#N/A,#N/A,FALSE,"Plan2"}</definedName>
    <definedName name="HFDKHGFR" localSheetId="1" hidden="1">{#N/A,#N/A,FALSE,"Plan1";#N/A,#N/A,FALSE,"Plan2"}</definedName>
    <definedName name="HFDKHGFR" hidden="1">{#N/A,#N/A,FALSE,"Plan1";#N/A,#N/A,FALSE,"Plan2"}</definedName>
    <definedName name="hfdkhgkfdhtj" localSheetId="10" hidden="1">{#N/A,#N/A,FALSE,"Plan1";#N/A,#N/A,FALSE,"Plan2"}</definedName>
    <definedName name="hfdkhgkfdhtj" localSheetId="12" hidden="1">{#N/A,#N/A,FALSE,"Plan1";#N/A,#N/A,FALSE,"Plan2"}</definedName>
    <definedName name="hfdkhgkfdhtj" localSheetId="3" hidden="1">{#N/A,#N/A,FALSE,"Plan1";#N/A,#N/A,FALSE,"Plan2"}</definedName>
    <definedName name="hfdkhgkfdhtj" localSheetId="2" hidden="1">{#N/A,#N/A,FALSE,"Plan1";#N/A,#N/A,FALSE,"Plan2"}</definedName>
    <definedName name="hfdkhgkfdhtj" localSheetId="14" hidden="1">{#N/A,#N/A,FALSE,"Plan1";#N/A,#N/A,FALSE,"Plan2"}</definedName>
    <definedName name="hfdkhgkfdhtj" localSheetId="1" hidden="1">{#N/A,#N/A,FALSE,"Plan1";#N/A,#N/A,FALSE,"Plan2"}</definedName>
    <definedName name="hfdkhgkfdhtj" hidden="1">{#N/A,#N/A,FALSE,"Plan1";#N/A,#N/A,FALSE,"Plan2"}</definedName>
    <definedName name="hfgfktgkhyt" localSheetId="10" hidden="1">{#N/A,#N/A,FALSE,"Plan1";#N/A,#N/A,FALSE,"Plan2"}</definedName>
    <definedName name="hfgfktgkhyt" localSheetId="12" hidden="1">{#N/A,#N/A,FALSE,"Plan1";#N/A,#N/A,FALSE,"Plan2"}</definedName>
    <definedName name="hfgfktgkhyt" localSheetId="3" hidden="1">{#N/A,#N/A,FALSE,"Plan1";#N/A,#N/A,FALSE,"Plan2"}</definedName>
    <definedName name="hfgfktgkhyt" localSheetId="2" hidden="1">{#N/A,#N/A,FALSE,"Plan1";#N/A,#N/A,FALSE,"Plan2"}</definedName>
    <definedName name="hfgfktgkhyt" localSheetId="14" hidden="1">{#N/A,#N/A,FALSE,"Plan1";#N/A,#N/A,FALSE,"Plan2"}</definedName>
    <definedName name="hfgfktgkhyt" localSheetId="1" hidden="1">{#N/A,#N/A,FALSE,"Plan1";#N/A,#N/A,FALSE,"Plan2"}</definedName>
    <definedName name="hfgfktgkhyt" hidden="1">{#N/A,#N/A,FALSE,"Plan1";#N/A,#N/A,FALSE,"Plan2"}</definedName>
    <definedName name="hfghdkhrgkjg" localSheetId="10" hidden="1">{#N/A,#N/A,FALSE,"Plan1";#N/A,#N/A,FALSE,"Plan2"}</definedName>
    <definedName name="hfghdkhrgkjg" localSheetId="12" hidden="1">{#N/A,#N/A,FALSE,"Plan1";#N/A,#N/A,FALSE,"Plan2"}</definedName>
    <definedName name="hfghdkhrgkjg" localSheetId="3" hidden="1">{#N/A,#N/A,FALSE,"Plan1";#N/A,#N/A,FALSE,"Plan2"}</definedName>
    <definedName name="hfghdkhrgkjg" localSheetId="2" hidden="1">{#N/A,#N/A,FALSE,"Plan1";#N/A,#N/A,FALSE,"Plan2"}</definedName>
    <definedName name="hfghdkhrgkjg" localSheetId="14" hidden="1">{#N/A,#N/A,FALSE,"Plan1";#N/A,#N/A,FALSE,"Plan2"}</definedName>
    <definedName name="hfghdkhrgkjg" localSheetId="1" hidden="1">{#N/A,#N/A,FALSE,"Plan1";#N/A,#N/A,FALSE,"Plan2"}</definedName>
    <definedName name="hfghdkhrgkjg" hidden="1">{#N/A,#N/A,FALSE,"Plan1";#N/A,#N/A,FALSE,"Plan2"}</definedName>
    <definedName name="hfighfth" localSheetId="10" hidden="1">{#N/A,#N/A,FALSE,"Plan1";#N/A,#N/A,FALSE,"Plan2"}</definedName>
    <definedName name="hfighfth" localSheetId="12" hidden="1">{#N/A,#N/A,FALSE,"Plan1";#N/A,#N/A,FALSE,"Plan2"}</definedName>
    <definedName name="hfighfth" localSheetId="3" hidden="1">{#N/A,#N/A,FALSE,"Plan1";#N/A,#N/A,FALSE,"Plan2"}</definedName>
    <definedName name="hfighfth" localSheetId="2" hidden="1">{#N/A,#N/A,FALSE,"Plan1";#N/A,#N/A,FALSE,"Plan2"}</definedName>
    <definedName name="hfighfth" localSheetId="14" hidden="1">{#N/A,#N/A,FALSE,"Plan1";#N/A,#N/A,FALSE,"Plan2"}</definedName>
    <definedName name="hfighfth" localSheetId="1" hidden="1">{#N/A,#N/A,FALSE,"Plan1";#N/A,#N/A,FALSE,"Plan2"}</definedName>
    <definedName name="hfighfth" hidden="1">{#N/A,#N/A,FALSE,"Plan1";#N/A,#N/A,FALSE,"Plan2"}</definedName>
    <definedName name="hfjghtfuyrf" localSheetId="10" hidden="1">{#N/A,#N/A,FALSE,"Plan1";#N/A,#N/A,FALSE,"Plan2"}</definedName>
    <definedName name="hfjghtfuyrf" localSheetId="12" hidden="1">{#N/A,#N/A,FALSE,"Plan1";#N/A,#N/A,FALSE,"Plan2"}</definedName>
    <definedName name="hfjghtfuyrf" localSheetId="3" hidden="1">{#N/A,#N/A,FALSE,"Plan1";#N/A,#N/A,FALSE,"Plan2"}</definedName>
    <definedName name="hfjghtfuyrf" localSheetId="2" hidden="1">{#N/A,#N/A,FALSE,"Plan1";#N/A,#N/A,FALSE,"Plan2"}</definedName>
    <definedName name="hfjghtfuyrf" localSheetId="14" hidden="1">{#N/A,#N/A,FALSE,"Plan1";#N/A,#N/A,FALSE,"Plan2"}</definedName>
    <definedName name="hfjghtfuyrf" localSheetId="1" hidden="1">{#N/A,#N/A,FALSE,"Plan1";#N/A,#N/A,FALSE,"Plan2"}</definedName>
    <definedName name="hfjghtfuyrf" hidden="1">{#N/A,#N/A,FALSE,"Plan1";#N/A,#N/A,FALSE,"Plan2"}</definedName>
    <definedName name="HFKJHDJGHFJ" localSheetId="10" hidden="1">{#N/A,#N/A,FALSE,"Plan1";#N/A,#N/A,FALSE,"Plan2"}</definedName>
    <definedName name="HFKJHDJGHFJ" localSheetId="12" hidden="1">{#N/A,#N/A,FALSE,"Plan1";#N/A,#N/A,FALSE,"Plan2"}</definedName>
    <definedName name="HFKJHDJGHFJ" localSheetId="3" hidden="1">{#N/A,#N/A,FALSE,"Plan1";#N/A,#N/A,FALSE,"Plan2"}</definedName>
    <definedName name="HFKJHDJGHFJ" localSheetId="2" hidden="1">{#N/A,#N/A,FALSE,"Plan1";#N/A,#N/A,FALSE,"Plan2"}</definedName>
    <definedName name="HFKJHDJGHFJ" localSheetId="14" hidden="1">{#N/A,#N/A,FALSE,"Plan1";#N/A,#N/A,FALSE,"Plan2"}</definedName>
    <definedName name="HFKJHDJGHFJ" localSheetId="1" hidden="1">{#N/A,#N/A,FALSE,"Plan1";#N/A,#N/A,FALSE,"Plan2"}</definedName>
    <definedName name="HFKJHDJGHFJ" hidden="1">{#N/A,#N/A,FALSE,"Plan1";#N/A,#N/A,FALSE,"Plan2"}</definedName>
    <definedName name="hgdesgfgsj" localSheetId="10" hidden="1">{#N/A,#N/A,FALSE,"Plan1";#N/A,#N/A,FALSE,"Plan2"}</definedName>
    <definedName name="hgdesgfgsj" localSheetId="12" hidden="1">{#N/A,#N/A,FALSE,"Plan1";#N/A,#N/A,FALSE,"Plan2"}</definedName>
    <definedName name="hgdesgfgsj" localSheetId="3" hidden="1">{#N/A,#N/A,FALSE,"Plan1";#N/A,#N/A,FALSE,"Plan2"}</definedName>
    <definedName name="hgdesgfgsj" localSheetId="2" hidden="1">{#N/A,#N/A,FALSE,"Plan1";#N/A,#N/A,FALSE,"Plan2"}</definedName>
    <definedName name="hgdesgfgsj" localSheetId="14" hidden="1">{#N/A,#N/A,FALSE,"Plan1";#N/A,#N/A,FALSE,"Plan2"}</definedName>
    <definedName name="hgdesgfgsj" localSheetId="1" hidden="1">{#N/A,#N/A,FALSE,"Plan1";#N/A,#N/A,FALSE,"Plan2"}</definedName>
    <definedName name="hgdesgfgsj" hidden="1">{#N/A,#N/A,FALSE,"Plan1";#N/A,#N/A,FALSE,"Plan2"}</definedName>
    <definedName name="hgdgfd" localSheetId="10" hidden="1">{#N/A,#N/A,FALSE,"Plan1";#N/A,#N/A,FALSE,"Plan2"}</definedName>
    <definedName name="hgdgfd" localSheetId="12" hidden="1">{#N/A,#N/A,FALSE,"Plan1";#N/A,#N/A,FALSE,"Plan2"}</definedName>
    <definedName name="hgdgfd" localSheetId="3" hidden="1">{#N/A,#N/A,FALSE,"Plan1";#N/A,#N/A,FALSE,"Plan2"}</definedName>
    <definedName name="hgdgfd" localSheetId="2" hidden="1">{#N/A,#N/A,FALSE,"Plan1";#N/A,#N/A,FALSE,"Plan2"}</definedName>
    <definedName name="hgdgfd" localSheetId="14" hidden="1">{#N/A,#N/A,FALSE,"Plan1";#N/A,#N/A,FALSE,"Plan2"}</definedName>
    <definedName name="hgdgfd" localSheetId="1" hidden="1">{#N/A,#N/A,FALSE,"Plan1";#N/A,#N/A,FALSE,"Plan2"}</definedName>
    <definedName name="hgdgfd" hidden="1">{#N/A,#N/A,FALSE,"Plan1";#N/A,#N/A,FALSE,"Plan2"}</definedName>
    <definedName name="hgfhjkdfhj" localSheetId="10" hidden="1">{#N/A,#N/A,FALSE,"Plan1";#N/A,#N/A,FALSE,"Plan2"}</definedName>
    <definedName name="hgfhjkdfhj" localSheetId="12" hidden="1">{#N/A,#N/A,FALSE,"Plan1";#N/A,#N/A,FALSE,"Plan2"}</definedName>
    <definedName name="hgfhjkdfhj" localSheetId="3" hidden="1">{#N/A,#N/A,FALSE,"Plan1";#N/A,#N/A,FALSE,"Plan2"}</definedName>
    <definedName name="hgfhjkdfhj" localSheetId="2" hidden="1">{#N/A,#N/A,FALSE,"Plan1";#N/A,#N/A,FALSE,"Plan2"}</definedName>
    <definedName name="hgfhjkdfhj" localSheetId="14" hidden="1">{#N/A,#N/A,FALSE,"Plan1";#N/A,#N/A,FALSE,"Plan2"}</definedName>
    <definedName name="hgfhjkdfhj" localSheetId="1" hidden="1">{#N/A,#N/A,FALSE,"Plan1";#N/A,#N/A,FALSE,"Plan2"}</definedName>
    <definedName name="hgfhjkdfhj" hidden="1">{#N/A,#N/A,FALSE,"Plan1";#N/A,#N/A,FALSE,"Plan2"}</definedName>
    <definedName name="hgg" localSheetId="10" hidden="1">{#N/A,#N/A,FALSE,"Plan1";#N/A,#N/A,FALSE,"Plan2"}</definedName>
    <definedName name="hgg" localSheetId="12" hidden="1">{#N/A,#N/A,FALSE,"Plan1";#N/A,#N/A,FALSE,"Plan2"}</definedName>
    <definedName name="hgg" localSheetId="3" hidden="1">{#N/A,#N/A,FALSE,"Plan1";#N/A,#N/A,FALSE,"Plan2"}</definedName>
    <definedName name="hgg" localSheetId="2" hidden="1">{#N/A,#N/A,FALSE,"Plan1";#N/A,#N/A,FALSE,"Plan2"}</definedName>
    <definedName name="hgg" localSheetId="14" hidden="1">{#N/A,#N/A,FALSE,"Plan1";#N/A,#N/A,FALSE,"Plan2"}</definedName>
    <definedName name="hgg" localSheetId="1" hidden="1">{#N/A,#N/A,FALSE,"Plan1";#N/A,#N/A,FALSE,"Plan2"}</definedName>
    <definedName name="hgg" hidden="1">{#N/A,#N/A,FALSE,"Plan1";#N/A,#N/A,FALSE,"Plan2"}</definedName>
    <definedName name="hgjdfgghg" localSheetId="10" hidden="1">{#N/A,#N/A,FALSE,"Plan1";#N/A,#N/A,FALSE,"Plan2"}</definedName>
    <definedName name="hgjdfgghg" localSheetId="12" hidden="1">{#N/A,#N/A,FALSE,"Plan1";#N/A,#N/A,FALSE,"Plan2"}</definedName>
    <definedName name="hgjdfgghg" localSheetId="3" hidden="1">{#N/A,#N/A,FALSE,"Plan1";#N/A,#N/A,FALSE,"Plan2"}</definedName>
    <definedName name="hgjdfgghg" localSheetId="2" hidden="1">{#N/A,#N/A,FALSE,"Plan1";#N/A,#N/A,FALSE,"Plan2"}</definedName>
    <definedName name="hgjdfgghg" localSheetId="14" hidden="1">{#N/A,#N/A,FALSE,"Plan1";#N/A,#N/A,FALSE,"Plan2"}</definedName>
    <definedName name="hgjdfgghg" localSheetId="1" hidden="1">{#N/A,#N/A,FALSE,"Plan1";#N/A,#N/A,FALSE,"Plan2"}</definedName>
    <definedName name="hgjdfgghg" hidden="1">{#N/A,#N/A,FALSE,"Plan1";#N/A,#N/A,FALSE,"Plan2"}</definedName>
    <definedName name="hgjkfdhg" localSheetId="10" hidden="1">{#N/A,#N/A,FALSE,"Plan1";#N/A,#N/A,FALSE,"Plan2"}</definedName>
    <definedName name="hgjkfdhg" localSheetId="12" hidden="1">{#N/A,#N/A,FALSE,"Plan1";#N/A,#N/A,FALSE,"Plan2"}</definedName>
    <definedName name="hgjkfdhg" localSheetId="3" hidden="1">{#N/A,#N/A,FALSE,"Plan1";#N/A,#N/A,FALSE,"Plan2"}</definedName>
    <definedName name="hgjkfdhg" localSheetId="2" hidden="1">{#N/A,#N/A,FALSE,"Plan1";#N/A,#N/A,FALSE,"Plan2"}</definedName>
    <definedName name="hgjkfdhg" localSheetId="14" hidden="1">{#N/A,#N/A,FALSE,"Plan1";#N/A,#N/A,FALSE,"Plan2"}</definedName>
    <definedName name="hgjkfdhg" localSheetId="1" hidden="1">{#N/A,#N/A,FALSE,"Plan1";#N/A,#N/A,FALSE,"Plan2"}</definedName>
    <definedName name="hgjkfdhg" hidden="1">{#N/A,#N/A,FALSE,"Plan1";#N/A,#N/A,FALSE,"Plan2"}</definedName>
    <definedName name="hgkdfhkfk" localSheetId="10" hidden="1">{#N/A,#N/A,FALSE,"Plan1";#N/A,#N/A,FALSE,"Plan2"}</definedName>
    <definedName name="hgkdfhkfk" localSheetId="12" hidden="1">{#N/A,#N/A,FALSE,"Plan1";#N/A,#N/A,FALSE,"Plan2"}</definedName>
    <definedName name="hgkdfhkfk" localSheetId="3" hidden="1">{#N/A,#N/A,FALSE,"Plan1";#N/A,#N/A,FALSE,"Plan2"}</definedName>
    <definedName name="hgkdfhkfk" localSheetId="2" hidden="1">{#N/A,#N/A,FALSE,"Plan1";#N/A,#N/A,FALSE,"Plan2"}</definedName>
    <definedName name="hgkdfhkfk" localSheetId="14" hidden="1">{#N/A,#N/A,FALSE,"Plan1";#N/A,#N/A,FALSE,"Plan2"}</definedName>
    <definedName name="hgkdfhkfk" localSheetId="1" hidden="1">{#N/A,#N/A,FALSE,"Plan1";#N/A,#N/A,FALSE,"Plan2"}</definedName>
    <definedName name="hgkdfhkfk" hidden="1">{#N/A,#N/A,FALSE,"Plan1";#N/A,#N/A,FALSE,"Plan2"}</definedName>
    <definedName name="hgkjhdfhtrdyt" localSheetId="10" hidden="1">{#N/A,#N/A,FALSE,"Plan1";#N/A,#N/A,FALSE,"Plan2"}</definedName>
    <definedName name="hgkjhdfhtrdyt" localSheetId="12" hidden="1">{#N/A,#N/A,FALSE,"Plan1";#N/A,#N/A,FALSE,"Plan2"}</definedName>
    <definedName name="hgkjhdfhtrdyt" localSheetId="3" hidden="1">{#N/A,#N/A,FALSE,"Plan1";#N/A,#N/A,FALSE,"Plan2"}</definedName>
    <definedName name="hgkjhdfhtrdyt" localSheetId="2" hidden="1">{#N/A,#N/A,FALSE,"Plan1";#N/A,#N/A,FALSE,"Plan2"}</definedName>
    <definedName name="hgkjhdfhtrdyt" localSheetId="14" hidden="1">{#N/A,#N/A,FALSE,"Plan1";#N/A,#N/A,FALSE,"Plan2"}</definedName>
    <definedName name="hgkjhdfhtrdyt" localSheetId="1" hidden="1">{#N/A,#N/A,FALSE,"Plan1";#N/A,#N/A,FALSE,"Plan2"}</definedName>
    <definedName name="hgkjhdfhtrdyt" hidden="1">{#N/A,#N/A,FALSE,"Plan1";#N/A,#N/A,FALSE,"Plan2"}</definedName>
    <definedName name="hgkjhdfkhgtfhg" localSheetId="10" hidden="1">{#N/A,#N/A,FALSE,"Plan1";#N/A,#N/A,FALSE,"Plan2"}</definedName>
    <definedName name="hgkjhdfkhgtfhg" localSheetId="12" hidden="1">{#N/A,#N/A,FALSE,"Plan1";#N/A,#N/A,FALSE,"Plan2"}</definedName>
    <definedName name="hgkjhdfkhgtfhg" localSheetId="3" hidden="1">{#N/A,#N/A,FALSE,"Plan1";#N/A,#N/A,FALSE,"Plan2"}</definedName>
    <definedName name="hgkjhdfkhgtfhg" localSheetId="2" hidden="1">{#N/A,#N/A,FALSE,"Plan1";#N/A,#N/A,FALSE,"Plan2"}</definedName>
    <definedName name="hgkjhdfkhgtfhg" localSheetId="14" hidden="1">{#N/A,#N/A,FALSE,"Plan1";#N/A,#N/A,FALSE,"Plan2"}</definedName>
    <definedName name="hgkjhdfkhgtfhg" localSheetId="1" hidden="1">{#N/A,#N/A,FALSE,"Plan1";#N/A,#N/A,FALSE,"Plan2"}</definedName>
    <definedName name="hgkjhdfkhgtfhg" hidden="1">{#N/A,#N/A,FALSE,"Plan1";#N/A,#N/A,FALSE,"Plan2"}</definedName>
    <definedName name="hgkjhkfhsdkdhgk" localSheetId="10" hidden="1">{#N/A,#N/A,FALSE,"Plan1";#N/A,#N/A,FALSE,"Plan2"}</definedName>
    <definedName name="hgkjhkfhsdkdhgk" localSheetId="12" hidden="1">{#N/A,#N/A,FALSE,"Plan1";#N/A,#N/A,FALSE,"Plan2"}</definedName>
    <definedName name="hgkjhkfhsdkdhgk" localSheetId="3" hidden="1">{#N/A,#N/A,FALSE,"Plan1";#N/A,#N/A,FALSE,"Plan2"}</definedName>
    <definedName name="hgkjhkfhsdkdhgk" localSheetId="2" hidden="1">{#N/A,#N/A,FALSE,"Plan1";#N/A,#N/A,FALSE,"Plan2"}</definedName>
    <definedName name="hgkjhkfhsdkdhgk" localSheetId="14" hidden="1">{#N/A,#N/A,FALSE,"Plan1";#N/A,#N/A,FALSE,"Plan2"}</definedName>
    <definedName name="hgkjhkfhsdkdhgk" localSheetId="1" hidden="1">{#N/A,#N/A,FALSE,"Plan1";#N/A,#N/A,FALSE,"Plan2"}</definedName>
    <definedName name="hgkjhkfhsdkdhgk" hidden="1">{#N/A,#N/A,FALSE,"Plan1";#N/A,#N/A,FALSE,"Plan2"}</definedName>
    <definedName name="hgsufgdhghd" localSheetId="10" hidden="1">{#N/A,#N/A,FALSE,"Plan1";#N/A,#N/A,FALSE,"Plan2"}</definedName>
    <definedName name="hgsufgdhghd" localSheetId="12" hidden="1">{#N/A,#N/A,FALSE,"Plan1";#N/A,#N/A,FALSE,"Plan2"}</definedName>
    <definedName name="hgsufgdhghd" localSheetId="3" hidden="1">{#N/A,#N/A,FALSE,"Plan1";#N/A,#N/A,FALSE,"Plan2"}</definedName>
    <definedName name="hgsufgdhghd" localSheetId="2" hidden="1">{#N/A,#N/A,FALSE,"Plan1";#N/A,#N/A,FALSE,"Plan2"}</definedName>
    <definedName name="hgsufgdhghd" localSheetId="14" hidden="1">{#N/A,#N/A,FALSE,"Plan1";#N/A,#N/A,FALSE,"Plan2"}</definedName>
    <definedName name="hgsufgdhghd" localSheetId="1" hidden="1">{#N/A,#N/A,FALSE,"Plan1";#N/A,#N/A,FALSE,"Plan2"}</definedName>
    <definedName name="hgsufgdhghd" hidden="1">{#N/A,#N/A,FALSE,"Plan1";#N/A,#N/A,FALSE,"Plan2"}</definedName>
    <definedName name="HHGFHTYUT" localSheetId="10" hidden="1">{#N/A,#N/A,FALSE,"Plan1";#N/A,#N/A,FALSE,"Plan2"}</definedName>
    <definedName name="HHGFHTYUT" localSheetId="12" hidden="1">{#N/A,#N/A,FALSE,"Plan1";#N/A,#N/A,FALSE,"Plan2"}</definedName>
    <definedName name="HHGFHTYUT" localSheetId="3" hidden="1">{#N/A,#N/A,FALSE,"Plan1";#N/A,#N/A,FALSE,"Plan2"}</definedName>
    <definedName name="HHGFHTYUT" localSheetId="2" hidden="1">{#N/A,#N/A,FALSE,"Plan1";#N/A,#N/A,FALSE,"Plan2"}</definedName>
    <definedName name="HHGFHTYUT" localSheetId="14" hidden="1">{#N/A,#N/A,FALSE,"Plan1";#N/A,#N/A,FALSE,"Plan2"}</definedName>
    <definedName name="HHGFHTYUT" localSheetId="1" hidden="1">{#N/A,#N/A,FALSE,"Plan1";#N/A,#N/A,FALSE,"Plan2"}</definedName>
    <definedName name="HHGFHTYUT" hidden="1">{#N/A,#N/A,FALSE,"Plan1";#N/A,#N/A,FALSE,"Plan2"}</definedName>
    <definedName name="hhh" localSheetId="10" hidden="1">{"'Total'!$A$1","'Total'!$A$3"}</definedName>
    <definedName name="hhh" localSheetId="12" hidden="1">{"'Total'!$A$1","'Total'!$A$3"}</definedName>
    <definedName name="hhh" localSheetId="3" hidden="1">{"'Total'!$A$1","'Total'!$A$3"}</definedName>
    <definedName name="hhh" localSheetId="2" hidden="1">{"'Total'!$A$1","'Total'!$A$3"}</definedName>
    <definedName name="hhh" localSheetId="14" hidden="1">{"'Total'!$A$1","'Total'!$A$3"}</definedName>
    <definedName name="hhh" localSheetId="1" hidden="1">{"'Total'!$A$1","'Total'!$A$3"}</definedName>
    <definedName name="hhh" hidden="1">{"'Total'!$A$1","'Total'!$A$3"}</definedName>
    <definedName name="HHIHLK" localSheetId="10" hidden="1">#REF!</definedName>
    <definedName name="HHIHLK" localSheetId="12" hidden="1">#REF!</definedName>
    <definedName name="HHIHLK" localSheetId="3" hidden="1">#REF!</definedName>
    <definedName name="HHIHLK" localSheetId="1" hidden="1">#REF!</definedName>
    <definedName name="HHIHLK" hidden="1">#REF!</definedName>
    <definedName name="hik" localSheetId="10" hidden="1">{#N/A,#N/A,FALSE,"TABLE"}</definedName>
    <definedName name="hik" localSheetId="12" hidden="1">{#N/A,#N/A,FALSE,"TABLE"}</definedName>
    <definedName name="hik" localSheetId="3" hidden="1">{#N/A,#N/A,FALSE,"TABLE"}</definedName>
    <definedName name="hik" localSheetId="2" hidden="1">{#N/A,#N/A,FALSE,"TABLE"}</definedName>
    <definedName name="hik" localSheetId="14" hidden="1">{#N/A,#N/A,FALSE,"TABLE"}</definedName>
    <definedName name="hik" localSheetId="1" hidden="1">{#N/A,#N/A,FALSE,"TABLE"}</definedName>
    <definedName name="hik" hidden="1">{#N/A,#N/A,FALSE,"TABLE"}</definedName>
    <definedName name="hist" localSheetId="3">#REF!</definedName>
    <definedName name="hist">#REF!</definedName>
    <definedName name="HIST1" localSheetId="3">#REF!</definedName>
    <definedName name="HIST1">#REF!</definedName>
    <definedName name="HISTEQ" localSheetId="3">#REF!</definedName>
    <definedName name="HISTEQ">#REF!</definedName>
    <definedName name="HISTOGRAMA" localSheetId="3">#REF!</definedName>
    <definedName name="HISTOGRAMA">#REF!</definedName>
    <definedName name="hjdgtjdjxrfg" localSheetId="10" hidden="1">{#N/A,#N/A,FALSE,"Plan1";#N/A,#N/A,FALSE,"Plan2"}</definedName>
    <definedName name="hjdgtjdjxrfg" localSheetId="12" hidden="1">{#N/A,#N/A,FALSE,"Plan1";#N/A,#N/A,FALSE,"Plan2"}</definedName>
    <definedName name="hjdgtjdjxrfg" localSheetId="3" hidden="1">{#N/A,#N/A,FALSE,"Plan1";#N/A,#N/A,FALSE,"Plan2"}</definedName>
    <definedName name="hjdgtjdjxrfg" localSheetId="2" hidden="1">{#N/A,#N/A,FALSE,"Plan1";#N/A,#N/A,FALSE,"Plan2"}</definedName>
    <definedName name="hjdgtjdjxrfg" localSheetId="14" hidden="1">{#N/A,#N/A,FALSE,"Plan1";#N/A,#N/A,FALSE,"Plan2"}</definedName>
    <definedName name="hjdgtjdjxrfg" localSheetId="1" hidden="1">{#N/A,#N/A,FALSE,"Plan1";#N/A,#N/A,FALSE,"Plan2"}</definedName>
    <definedName name="hjdgtjdjxrfg" hidden="1">{#N/A,#N/A,FALSE,"Plan1";#N/A,#N/A,FALSE,"Plan2"}</definedName>
    <definedName name="HJFDGD" localSheetId="10" hidden="1">{#N/A,#N/A,FALSE,"Plan1";#N/A,#N/A,FALSE,"Plan2"}</definedName>
    <definedName name="HJFDGD" localSheetId="12" hidden="1">{#N/A,#N/A,FALSE,"Plan1";#N/A,#N/A,FALSE,"Plan2"}</definedName>
    <definedName name="HJFDGD" localSheetId="3" hidden="1">{#N/A,#N/A,FALSE,"Plan1";#N/A,#N/A,FALSE,"Plan2"}</definedName>
    <definedName name="HJFDGD" localSheetId="2" hidden="1">{#N/A,#N/A,FALSE,"Plan1";#N/A,#N/A,FALSE,"Plan2"}</definedName>
    <definedName name="HJFDGD" localSheetId="14" hidden="1">{#N/A,#N/A,FALSE,"Plan1";#N/A,#N/A,FALSE,"Plan2"}</definedName>
    <definedName name="HJFDGD" localSheetId="1" hidden="1">{#N/A,#N/A,FALSE,"Plan1";#N/A,#N/A,FALSE,"Plan2"}</definedName>
    <definedName name="HJFDGD" hidden="1">{#N/A,#N/A,FALSE,"Plan1";#N/A,#N/A,FALSE,"Plan2"}</definedName>
    <definedName name="HJGASD" localSheetId="10" hidden="1">{#N/A,#N/A,FALSE,"Plan1";#N/A,#N/A,FALSE,"Plan2"}</definedName>
    <definedName name="HJGASD" localSheetId="12" hidden="1">{#N/A,#N/A,FALSE,"Plan1";#N/A,#N/A,FALSE,"Plan2"}</definedName>
    <definedName name="HJGASD" localSheetId="3" hidden="1">{#N/A,#N/A,FALSE,"Plan1";#N/A,#N/A,FALSE,"Plan2"}</definedName>
    <definedName name="HJGASD" localSheetId="2" hidden="1">{#N/A,#N/A,FALSE,"Plan1";#N/A,#N/A,FALSE,"Plan2"}</definedName>
    <definedName name="HJGASD" localSheetId="14" hidden="1">{#N/A,#N/A,FALSE,"Plan1";#N/A,#N/A,FALSE,"Plan2"}</definedName>
    <definedName name="HJGASD" localSheetId="1" hidden="1">{#N/A,#N/A,FALSE,"Plan1";#N/A,#N/A,FALSE,"Plan2"}</definedName>
    <definedName name="HJGASD" hidden="1">{#N/A,#N/A,FALSE,"Plan1";#N/A,#N/A,FALSE,"Plan2"}</definedName>
    <definedName name="HJGFGTFDG" localSheetId="10" hidden="1">{#N/A,#N/A,FALSE,"Plan1";#N/A,#N/A,FALSE,"Plan2"}</definedName>
    <definedName name="HJGFGTFDG" localSheetId="12" hidden="1">{#N/A,#N/A,FALSE,"Plan1";#N/A,#N/A,FALSE,"Plan2"}</definedName>
    <definedName name="HJGFGTFDG" localSheetId="3" hidden="1">{#N/A,#N/A,FALSE,"Plan1";#N/A,#N/A,FALSE,"Plan2"}</definedName>
    <definedName name="HJGFGTFDG" localSheetId="2" hidden="1">{#N/A,#N/A,FALSE,"Plan1";#N/A,#N/A,FALSE,"Plan2"}</definedName>
    <definedName name="HJGFGTFDG" localSheetId="14" hidden="1">{#N/A,#N/A,FALSE,"Plan1";#N/A,#N/A,FALSE,"Plan2"}</definedName>
    <definedName name="HJGFGTFDG" localSheetId="1" hidden="1">{#N/A,#N/A,FALSE,"Plan1";#N/A,#N/A,FALSE,"Plan2"}</definedName>
    <definedName name="HJGFGTFDG" hidden="1">{#N/A,#N/A,FALSE,"Plan1";#N/A,#N/A,FALSE,"Plan2"}</definedName>
    <definedName name="hjgfhdsgfhsd" localSheetId="10" hidden="1">{#N/A,#N/A,FALSE,"Plan1";#N/A,#N/A,FALSE,"Plan2"}</definedName>
    <definedName name="hjgfhdsgfhsd" localSheetId="12" hidden="1">{#N/A,#N/A,FALSE,"Plan1";#N/A,#N/A,FALSE,"Plan2"}</definedName>
    <definedName name="hjgfhdsgfhsd" localSheetId="3" hidden="1">{#N/A,#N/A,FALSE,"Plan1";#N/A,#N/A,FALSE,"Plan2"}</definedName>
    <definedName name="hjgfhdsgfhsd" localSheetId="2" hidden="1">{#N/A,#N/A,FALSE,"Plan1";#N/A,#N/A,FALSE,"Plan2"}</definedName>
    <definedName name="hjgfhdsgfhsd" localSheetId="14" hidden="1">{#N/A,#N/A,FALSE,"Plan1";#N/A,#N/A,FALSE,"Plan2"}</definedName>
    <definedName name="hjgfhdsgfhsd" localSheetId="1" hidden="1">{#N/A,#N/A,FALSE,"Plan1";#N/A,#N/A,FALSE,"Plan2"}</definedName>
    <definedName name="hjgfhdsgfhsd" hidden="1">{#N/A,#N/A,FALSE,"Plan1";#N/A,#N/A,FALSE,"Plan2"}</definedName>
    <definedName name="hjgxfjgdjyftr" localSheetId="10" hidden="1">{#N/A,#N/A,FALSE,"Plan1";#N/A,#N/A,FALSE,"Plan2"}</definedName>
    <definedName name="hjgxfjgdjyftr" localSheetId="12" hidden="1">{#N/A,#N/A,FALSE,"Plan1";#N/A,#N/A,FALSE,"Plan2"}</definedName>
    <definedName name="hjgxfjgdjyftr" localSheetId="3" hidden="1">{#N/A,#N/A,FALSE,"Plan1";#N/A,#N/A,FALSE,"Plan2"}</definedName>
    <definedName name="hjgxfjgdjyftr" localSheetId="2" hidden="1">{#N/A,#N/A,FALSE,"Plan1";#N/A,#N/A,FALSE,"Plan2"}</definedName>
    <definedName name="hjgxfjgdjyftr" localSheetId="14" hidden="1">{#N/A,#N/A,FALSE,"Plan1";#N/A,#N/A,FALSE,"Plan2"}</definedName>
    <definedName name="hjgxfjgdjyftr" localSheetId="1" hidden="1">{#N/A,#N/A,FALSE,"Plan1";#N/A,#N/A,FALSE,"Plan2"}</definedName>
    <definedName name="hjgxfjgdjyftr" hidden="1">{#N/A,#N/A,FALSE,"Plan1";#N/A,#N/A,FALSE,"Plan2"}</definedName>
    <definedName name="hjgyugasd" localSheetId="10" hidden="1">{#N/A,#N/A,FALSE,"Plan1";#N/A,#N/A,FALSE,"Plan2"}</definedName>
    <definedName name="hjgyugasd" localSheetId="12" hidden="1">{#N/A,#N/A,FALSE,"Plan1";#N/A,#N/A,FALSE,"Plan2"}</definedName>
    <definedName name="hjgyugasd" localSheetId="3" hidden="1">{#N/A,#N/A,FALSE,"Plan1";#N/A,#N/A,FALSE,"Plan2"}</definedName>
    <definedName name="hjgyugasd" localSheetId="2" hidden="1">{#N/A,#N/A,FALSE,"Plan1";#N/A,#N/A,FALSE,"Plan2"}</definedName>
    <definedName name="hjgyugasd" localSheetId="14" hidden="1">{#N/A,#N/A,FALSE,"Plan1";#N/A,#N/A,FALSE,"Plan2"}</definedName>
    <definedName name="hjgyugasd" localSheetId="1" hidden="1">{#N/A,#N/A,FALSE,"Plan1";#N/A,#N/A,FALSE,"Plan2"}</definedName>
    <definedName name="hjgyugasd" hidden="1">{#N/A,#N/A,FALSE,"Plan1";#N/A,#N/A,FALSE,"Plan2"}</definedName>
    <definedName name="hjjfyfy" localSheetId="10" hidden="1">{#N/A,#N/A,FALSE,"Plan1";#N/A,#N/A,FALSE,"Plan2"}</definedName>
    <definedName name="hjjfyfy" localSheetId="12" hidden="1">{#N/A,#N/A,FALSE,"Plan1";#N/A,#N/A,FALSE,"Plan2"}</definedName>
    <definedName name="hjjfyfy" localSheetId="3" hidden="1">{#N/A,#N/A,FALSE,"Plan1";#N/A,#N/A,FALSE,"Plan2"}</definedName>
    <definedName name="hjjfyfy" localSheetId="2" hidden="1">{#N/A,#N/A,FALSE,"Plan1";#N/A,#N/A,FALSE,"Plan2"}</definedName>
    <definedName name="hjjfyfy" localSheetId="14" hidden="1">{#N/A,#N/A,FALSE,"Plan1";#N/A,#N/A,FALSE,"Plan2"}</definedName>
    <definedName name="hjjfyfy" localSheetId="1" hidden="1">{#N/A,#N/A,FALSE,"Plan1";#N/A,#N/A,FALSE,"Plan2"}</definedName>
    <definedName name="hjjfyfy" hidden="1">{#N/A,#N/A,FALSE,"Plan1";#N/A,#N/A,FALSE,"Plan2"}</definedName>
    <definedName name="hjkchkvjhdjkgh" localSheetId="10" hidden="1">{#N/A,#N/A,FALSE,"Plan1";#N/A,#N/A,FALSE,"Plan2"}</definedName>
    <definedName name="hjkchkvjhdjkgh" localSheetId="12" hidden="1">{#N/A,#N/A,FALSE,"Plan1";#N/A,#N/A,FALSE,"Plan2"}</definedName>
    <definedName name="hjkchkvjhdjkgh" localSheetId="3" hidden="1">{#N/A,#N/A,FALSE,"Plan1";#N/A,#N/A,FALSE,"Plan2"}</definedName>
    <definedName name="hjkchkvjhdjkgh" localSheetId="2" hidden="1">{#N/A,#N/A,FALSE,"Plan1";#N/A,#N/A,FALSE,"Plan2"}</definedName>
    <definedName name="hjkchkvjhdjkgh" localSheetId="14" hidden="1">{#N/A,#N/A,FALSE,"Plan1";#N/A,#N/A,FALSE,"Plan2"}</definedName>
    <definedName name="hjkchkvjhdjkgh" localSheetId="1" hidden="1">{#N/A,#N/A,FALSE,"Plan1";#N/A,#N/A,FALSE,"Plan2"}</definedName>
    <definedName name="hjkchkvjhdjkgh" hidden="1">{#N/A,#N/A,FALSE,"Plan1";#N/A,#N/A,FALSE,"Plan2"}</definedName>
    <definedName name="hjkfjdyht" localSheetId="10" hidden="1">{#N/A,#N/A,FALSE,"Plan1";#N/A,#N/A,FALSE,"Plan2"}</definedName>
    <definedName name="hjkfjdyht" localSheetId="12" hidden="1">{#N/A,#N/A,FALSE,"Plan1";#N/A,#N/A,FALSE,"Plan2"}</definedName>
    <definedName name="hjkfjdyht" localSheetId="3" hidden="1">{#N/A,#N/A,FALSE,"Plan1";#N/A,#N/A,FALSE,"Plan2"}</definedName>
    <definedName name="hjkfjdyht" localSheetId="2" hidden="1">{#N/A,#N/A,FALSE,"Plan1";#N/A,#N/A,FALSE,"Plan2"}</definedName>
    <definedName name="hjkfjdyht" localSheetId="14" hidden="1">{#N/A,#N/A,FALSE,"Plan1";#N/A,#N/A,FALSE,"Plan2"}</definedName>
    <definedName name="hjkfjdyht" localSheetId="1" hidden="1">{#N/A,#N/A,FALSE,"Plan1";#N/A,#N/A,FALSE,"Plan2"}</definedName>
    <definedName name="hjkfjdyht" hidden="1">{#N/A,#N/A,FALSE,"Plan1";#N/A,#N/A,FALSE,"Plan2"}</definedName>
    <definedName name="hjsdff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0" hidden="1">{#N/A,#N/A,FALSE,"Plan1";#N/A,#N/A,FALSE,"Plan2"}</definedName>
    <definedName name="hjsdkhk" localSheetId="12" hidden="1">{#N/A,#N/A,FALSE,"Plan1";#N/A,#N/A,FALSE,"Plan2"}</definedName>
    <definedName name="hjsdkhk" localSheetId="3" hidden="1">{#N/A,#N/A,FALSE,"Plan1";#N/A,#N/A,FALSE,"Plan2"}</definedName>
    <definedName name="hjsdkhk" localSheetId="2" hidden="1">{#N/A,#N/A,FALSE,"Plan1";#N/A,#N/A,FALSE,"Plan2"}</definedName>
    <definedName name="hjsdkhk" localSheetId="14" hidden="1">{#N/A,#N/A,FALSE,"Plan1";#N/A,#N/A,FALSE,"Plan2"}</definedName>
    <definedName name="hjsdkhk" localSheetId="1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10" hidden="1">{"Econ Consolidado",#N/A,FALSE,"Econ Consol";"Fluxo de Caixa",#N/A,FALSE,"Fluxo Caixa";"Investimentos",#N/A,FALSE,"Investimentos"}</definedName>
    <definedName name="hjsrdfre" localSheetId="12" hidden="1">{"Econ Consolidado",#N/A,FALSE,"Econ Consol";"Fluxo de Caixa",#N/A,FALSE,"Fluxo Caixa";"Investimentos",#N/A,FALSE,"Investimentos"}</definedName>
    <definedName name="hjsrdfre" localSheetId="3" hidden="1">{"Econ Consolidado",#N/A,FALSE,"Econ Consol";"Fluxo de Caixa",#N/A,FALSE,"Fluxo Caixa";"Investimentos",#N/A,FALSE,"Investimentos"}</definedName>
    <definedName name="hjsrdfre" localSheetId="2" hidden="1">{"Econ Consolidado",#N/A,FALSE,"Econ Consol";"Fluxo de Caixa",#N/A,FALSE,"Fluxo Caixa";"Investimentos",#N/A,FALSE,"Investimentos"}</definedName>
    <definedName name="hjsrdfre" localSheetId="14" hidden="1">{"Econ Consolidado",#N/A,FALSE,"Econ Consol";"Fluxo de Caixa",#N/A,FALSE,"Fluxo Caixa";"Investimentos",#N/A,FALSE,"Investimentos"}</definedName>
    <definedName name="hjsrdfre" localSheetId="1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10" hidden="1">{#N/A,#N/A,FALSE,"Plan1";#N/A,#N/A,FALSE,"Plan2"}</definedName>
    <definedName name="HKewewsr" localSheetId="12" hidden="1">{#N/A,#N/A,FALSE,"Plan1";#N/A,#N/A,FALSE,"Plan2"}</definedName>
    <definedName name="HKewewsr" localSheetId="3" hidden="1">{#N/A,#N/A,FALSE,"Plan1";#N/A,#N/A,FALSE,"Plan2"}</definedName>
    <definedName name="HKewewsr" localSheetId="2" hidden="1">{#N/A,#N/A,FALSE,"Plan1";#N/A,#N/A,FALSE,"Plan2"}</definedName>
    <definedName name="HKewewsr" localSheetId="14" hidden="1">{#N/A,#N/A,FALSE,"Plan1";#N/A,#N/A,FALSE,"Plan2"}</definedName>
    <definedName name="HKewewsr" localSheetId="1" hidden="1">{#N/A,#N/A,FALSE,"Plan1";#N/A,#N/A,FALSE,"Plan2"}</definedName>
    <definedName name="HKewewsr" hidden="1">{#N/A,#N/A,FALSE,"Plan1";#N/A,#N/A,FALSE,"Plan2"}</definedName>
    <definedName name="hkhdskacd" localSheetId="10" hidden="1">{#N/A,#N/A,FALSE,"Plan1";#N/A,#N/A,FALSE,"Plan2"}</definedName>
    <definedName name="hkhdskacd" localSheetId="12" hidden="1">{#N/A,#N/A,FALSE,"Plan1";#N/A,#N/A,FALSE,"Plan2"}</definedName>
    <definedName name="hkhdskacd" localSheetId="3" hidden="1">{#N/A,#N/A,FALSE,"Plan1";#N/A,#N/A,FALSE,"Plan2"}</definedName>
    <definedName name="hkhdskacd" localSheetId="2" hidden="1">{#N/A,#N/A,FALSE,"Plan1";#N/A,#N/A,FALSE,"Plan2"}</definedName>
    <definedName name="hkhdskacd" localSheetId="14" hidden="1">{#N/A,#N/A,FALSE,"Plan1";#N/A,#N/A,FALSE,"Plan2"}</definedName>
    <definedName name="hkhdskacd" localSheetId="1" hidden="1">{#N/A,#N/A,FALSE,"Plan1";#N/A,#N/A,FALSE,"Plan2"}</definedName>
    <definedName name="hkhdskacd" hidden="1">{#N/A,#N/A,FALSE,"Plan1";#N/A,#N/A,FALSE,"Plan2"}</definedName>
    <definedName name="hkjfgfhgfh" localSheetId="10" hidden="1">{#N/A,#N/A,FALSE,"Plan1";#N/A,#N/A,FALSE,"Plan2"}</definedName>
    <definedName name="hkjfgfhgfh" localSheetId="12" hidden="1">{#N/A,#N/A,FALSE,"Plan1";#N/A,#N/A,FALSE,"Plan2"}</definedName>
    <definedName name="hkjfgfhgfh" localSheetId="3" hidden="1">{#N/A,#N/A,FALSE,"Plan1";#N/A,#N/A,FALSE,"Plan2"}</definedName>
    <definedName name="hkjfgfhgfh" localSheetId="2" hidden="1">{#N/A,#N/A,FALSE,"Plan1";#N/A,#N/A,FALSE,"Plan2"}</definedName>
    <definedName name="hkjfgfhgfh" localSheetId="14" hidden="1">{#N/A,#N/A,FALSE,"Plan1";#N/A,#N/A,FALSE,"Plan2"}</definedName>
    <definedName name="hkjfgfhgfh" localSheetId="1" hidden="1">{#N/A,#N/A,FALSE,"Plan1";#N/A,#N/A,FALSE,"Plan2"}</definedName>
    <definedName name="hkjfgfhgfh" hidden="1">{#N/A,#N/A,FALSE,"Plan1";#N/A,#N/A,FALSE,"Plan2"}</definedName>
    <definedName name="hkjfhgjkfhghfg" localSheetId="10" hidden="1">{#N/A,#N/A,FALSE,"Plan1";#N/A,#N/A,FALSE,"Plan2"}</definedName>
    <definedName name="hkjfhgjkfhghfg" localSheetId="12" hidden="1">{#N/A,#N/A,FALSE,"Plan1";#N/A,#N/A,FALSE,"Plan2"}</definedName>
    <definedName name="hkjfhgjkfhghfg" localSheetId="3" hidden="1">{#N/A,#N/A,FALSE,"Plan1";#N/A,#N/A,FALSE,"Plan2"}</definedName>
    <definedName name="hkjfhgjkfhghfg" localSheetId="2" hidden="1">{#N/A,#N/A,FALSE,"Plan1";#N/A,#N/A,FALSE,"Plan2"}</definedName>
    <definedName name="hkjfhgjkfhghfg" localSheetId="14" hidden="1">{#N/A,#N/A,FALSE,"Plan1";#N/A,#N/A,FALSE,"Plan2"}</definedName>
    <definedName name="hkjfhgjkfhghfg" localSheetId="1" hidden="1">{#N/A,#N/A,FALSE,"Plan1";#N/A,#N/A,FALSE,"Plan2"}</definedName>
    <definedName name="hkjfhgjkfhghfg" hidden="1">{#N/A,#N/A,FALSE,"Plan1";#N/A,#N/A,FALSE,"Plan2"}</definedName>
    <definedName name="HKLZHFRH" localSheetId="10" hidden="1">{#N/A,#N/A,FALSE,"Plan1";#N/A,#N/A,FALSE,"Plan2"}</definedName>
    <definedName name="HKLZHFRH" localSheetId="12" hidden="1">{#N/A,#N/A,FALSE,"Plan1";#N/A,#N/A,FALSE,"Plan2"}</definedName>
    <definedName name="HKLZHFRH" localSheetId="3" hidden="1">{#N/A,#N/A,FALSE,"Plan1";#N/A,#N/A,FALSE,"Plan2"}</definedName>
    <definedName name="HKLZHFRH" localSheetId="2" hidden="1">{#N/A,#N/A,FALSE,"Plan1";#N/A,#N/A,FALSE,"Plan2"}</definedName>
    <definedName name="HKLZHFRH" localSheetId="14" hidden="1">{#N/A,#N/A,FALSE,"Plan1";#N/A,#N/A,FALSE,"Plan2"}</definedName>
    <definedName name="HKLZHFRH" localSheetId="1" hidden="1">{#N/A,#N/A,FALSE,"Plan1";#N/A,#N/A,FALSE,"Plan2"}</definedName>
    <definedName name="HKLZHFRH" hidden="1">{#N/A,#N/A,FALSE,"Plan1";#N/A,#N/A,FALSE,"Plan2"}</definedName>
    <definedName name="ho" localSheetId="10" hidden="1">{#N/A,#N/A,FALSE,"TABLE"}</definedName>
    <definedName name="ho" localSheetId="12" hidden="1">{#N/A,#N/A,FALSE,"TABLE"}</definedName>
    <definedName name="ho" localSheetId="3" hidden="1">{#N/A,#N/A,FALSE,"TABLE"}</definedName>
    <definedName name="ho" localSheetId="2" hidden="1">{#N/A,#N/A,FALSE,"TABLE"}</definedName>
    <definedName name="ho" localSheetId="14" hidden="1">{#N/A,#N/A,FALSE,"TABLE"}</definedName>
    <definedName name="ho" localSheetId="1" hidden="1">{#N/A,#N/A,FALSE,"TABLE"}</definedName>
    <definedName name="ho" hidden="1">{#N/A,#N/A,FALSE,"TABLE"}</definedName>
    <definedName name="HOJE" localSheetId="3">#REF!</definedName>
    <definedName name="HOJE">#REF!</definedName>
    <definedName name="HONORARIOS" localSheetId="3">#REF!</definedName>
    <definedName name="HONORARIOS">#REF!</definedName>
    <definedName name="HOSPEDES" localSheetId="3">#REF!</definedName>
    <definedName name="HOSPEDES">#REF!</definedName>
    <definedName name="HOTEL" localSheetId="3">#REF!</definedName>
    <definedName name="HOTEL">#REF!</definedName>
    <definedName name="hrterte" localSheetId="10" hidden="1">{#N/A,#N/A,FALSE,"Plan1";#N/A,#N/A,FALSE,"Plan2"}</definedName>
    <definedName name="hrterte" localSheetId="12" hidden="1">{#N/A,#N/A,FALSE,"Plan1";#N/A,#N/A,FALSE,"Plan2"}</definedName>
    <definedName name="hrterte" localSheetId="3" hidden="1">{#N/A,#N/A,FALSE,"Plan1";#N/A,#N/A,FALSE,"Plan2"}</definedName>
    <definedName name="hrterte" localSheetId="2" hidden="1">{#N/A,#N/A,FALSE,"Plan1";#N/A,#N/A,FALSE,"Plan2"}</definedName>
    <definedName name="hrterte" localSheetId="14" hidden="1">{#N/A,#N/A,FALSE,"Plan1";#N/A,#N/A,FALSE,"Plan2"}</definedName>
    <definedName name="hrterte" localSheetId="1" hidden="1">{#N/A,#N/A,FALSE,"Plan1";#N/A,#N/A,FALSE,"Plan2"}</definedName>
    <definedName name="hrterte" hidden="1">{#N/A,#N/A,FALSE,"Plan1";#N/A,#N/A,FALSE,"Plan2"}</definedName>
    <definedName name="hsdf" localSheetId="10" hidden="1">{#N/A,#N/A,FALSE,"Plan1";#N/A,#N/A,FALSE,"Plan2"}</definedName>
    <definedName name="hsdf" localSheetId="12" hidden="1">{#N/A,#N/A,FALSE,"Plan1";#N/A,#N/A,FALSE,"Plan2"}</definedName>
    <definedName name="hsdf" localSheetId="3" hidden="1">{#N/A,#N/A,FALSE,"Plan1";#N/A,#N/A,FALSE,"Plan2"}</definedName>
    <definedName name="hsdf" localSheetId="2" hidden="1">{#N/A,#N/A,FALSE,"Plan1";#N/A,#N/A,FALSE,"Plan2"}</definedName>
    <definedName name="hsdf" localSheetId="14" hidden="1">{#N/A,#N/A,FALSE,"Plan1";#N/A,#N/A,FALSE,"Plan2"}</definedName>
    <definedName name="hsdf" localSheetId="1" hidden="1">{#N/A,#N/A,FALSE,"Plan1";#N/A,#N/A,FALSE,"Plan2"}</definedName>
    <definedName name="hsdf" hidden="1">{#N/A,#N/A,FALSE,"Plan1";#N/A,#N/A,FALSE,"Plan2"}</definedName>
    <definedName name="hsdfgdgudrt" localSheetId="10" hidden="1">{#N/A,#N/A,FALSE,"Plan1";#N/A,#N/A,FALSE,"Plan2"}</definedName>
    <definedName name="hsdfgdgudrt" localSheetId="12" hidden="1">{#N/A,#N/A,FALSE,"Plan1";#N/A,#N/A,FALSE,"Plan2"}</definedName>
    <definedName name="hsdfgdgudrt" localSheetId="3" hidden="1">{#N/A,#N/A,FALSE,"Plan1";#N/A,#N/A,FALSE,"Plan2"}</definedName>
    <definedName name="hsdfgdgudrt" localSheetId="2" hidden="1">{#N/A,#N/A,FALSE,"Plan1";#N/A,#N/A,FALSE,"Plan2"}</definedName>
    <definedName name="hsdfgdgudrt" localSheetId="14" hidden="1">{#N/A,#N/A,FALSE,"Plan1";#N/A,#N/A,FALSE,"Plan2"}</definedName>
    <definedName name="hsdfgdgudrt" localSheetId="1" hidden="1">{#N/A,#N/A,FALSE,"Plan1";#N/A,#N/A,FALSE,"Plan2"}</definedName>
    <definedName name="hsdfgdgudrt" hidden="1">{#N/A,#N/A,FALSE,"Plan1";#N/A,#N/A,FALSE,"Plan2"}</definedName>
    <definedName name="hsdfjkdhur" localSheetId="10" hidden="1">{#N/A,#N/A,FALSE,"Plan1";#N/A,#N/A,FALSE,"Plan2"}</definedName>
    <definedName name="hsdfjkdhur" localSheetId="12" hidden="1">{#N/A,#N/A,FALSE,"Plan1";#N/A,#N/A,FALSE,"Plan2"}</definedName>
    <definedName name="hsdfjkdhur" localSheetId="3" hidden="1">{#N/A,#N/A,FALSE,"Plan1";#N/A,#N/A,FALSE,"Plan2"}</definedName>
    <definedName name="hsdfjkdhur" localSheetId="2" hidden="1">{#N/A,#N/A,FALSE,"Plan1";#N/A,#N/A,FALSE,"Plan2"}</definedName>
    <definedName name="hsdfjkdhur" localSheetId="14" hidden="1">{#N/A,#N/A,FALSE,"Plan1";#N/A,#N/A,FALSE,"Plan2"}</definedName>
    <definedName name="hsdfjkdhur" localSheetId="1" hidden="1">{#N/A,#N/A,FALSE,"Plan1";#N/A,#N/A,FALSE,"Plan2"}</definedName>
    <definedName name="hsdfjkdhur" hidden="1">{#N/A,#N/A,FALSE,"Plan1";#N/A,#N/A,FALSE,"Plan2"}</definedName>
    <definedName name="hsdgftdh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0" hidden="1">{#N/A,#N/A,FALSE,"Plan1";#N/A,#N/A,FALSE,"Plan2"}</definedName>
    <definedName name="hsdjffd" localSheetId="12" hidden="1">{#N/A,#N/A,FALSE,"Plan1";#N/A,#N/A,FALSE,"Plan2"}</definedName>
    <definedName name="hsdjffd" localSheetId="3" hidden="1">{#N/A,#N/A,FALSE,"Plan1";#N/A,#N/A,FALSE,"Plan2"}</definedName>
    <definedName name="hsdjffd" localSheetId="2" hidden="1">{#N/A,#N/A,FALSE,"Plan1";#N/A,#N/A,FALSE,"Plan2"}</definedName>
    <definedName name="hsdjffd" localSheetId="14" hidden="1">{#N/A,#N/A,FALSE,"Plan1";#N/A,#N/A,FALSE,"Plan2"}</definedName>
    <definedName name="hsdjffd" localSheetId="1" hidden="1">{#N/A,#N/A,FALSE,"Plan1";#N/A,#N/A,FALSE,"Plan2"}</definedName>
    <definedName name="hsdjffd" hidden="1">{#N/A,#N/A,FALSE,"Plan1";#N/A,#N/A,FALSE,"Plan2"}</definedName>
    <definedName name="hsdjffe" localSheetId="10" hidden="1">{#N/A,#N/A,FALSE,"Plan1";#N/A,#N/A,FALSE,"Plan2"}</definedName>
    <definedName name="hsdjffe" localSheetId="12" hidden="1">{#N/A,#N/A,FALSE,"Plan1";#N/A,#N/A,FALSE,"Plan2"}</definedName>
    <definedName name="hsdjffe" localSheetId="3" hidden="1">{#N/A,#N/A,FALSE,"Plan1";#N/A,#N/A,FALSE,"Plan2"}</definedName>
    <definedName name="hsdjffe" localSheetId="2" hidden="1">{#N/A,#N/A,FALSE,"Plan1";#N/A,#N/A,FALSE,"Plan2"}</definedName>
    <definedName name="hsdjffe" localSheetId="14" hidden="1">{#N/A,#N/A,FALSE,"Plan1";#N/A,#N/A,FALSE,"Plan2"}</definedName>
    <definedName name="hsdjffe" localSheetId="1" hidden="1">{#N/A,#N/A,FALSE,"Plan1";#N/A,#N/A,FALSE,"Plan2"}</definedName>
    <definedName name="hsdjffe" hidden="1">{#N/A,#N/A,FALSE,"Plan1";#N/A,#N/A,FALSE,"Plan2"}</definedName>
    <definedName name="HSFIHDTR" localSheetId="10" hidden="1">{"Econ Consolidado",#N/A,FALSE,"Econ Consol";"Fluxo de Caixa",#N/A,FALSE,"Fluxo Caixa";"Investimentos",#N/A,FALSE,"Investimentos"}</definedName>
    <definedName name="HSFIHDTR" localSheetId="12" hidden="1">{"Econ Consolidado",#N/A,FALSE,"Econ Consol";"Fluxo de Caixa",#N/A,FALSE,"Fluxo Caixa";"Investimentos",#N/A,FALSE,"Investimentos"}</definedName>
    <definedName name="HSFIHDTR" localSheetId="3" hidden="1">{"Econ Consolidado",#N/A,FALSE,"Econ Consol";"Fluxo de Caixa",#N/A,FALSE,"Fluxo Caixa";"Investimentos",#N/A,FALSE,"Investimentos"}</definedName>
    <definedName name="HSFIHDTR" localSheetId="2" hidden="1">{"Econ Consolidado",#N/A,FALSE,"Econ Consol";"Fluxo de Caixa",#N/A,FALSE,"Fluxo Caixa";"Investimentos",#N/A,FALSE,"Investimentos"}</definedName>
    <definedName name="HSFIHDTR" localSheetId="14" hidden="1">{"Econ Consolidado",#N/A,FALSE,"Econ Consol";"Fluxo de Caixa",#N/A,FALSE,"Fluxo Caixa";"Investimentos",#N/A,FALSE,"Investimentos"}</definedName>
    <definedName name="HSFIHDTR" localSheetId="1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10" hidden="1">{#N/A,#N/A,FALSE,"Plan1";#N/A,#N/A,FALSE,"Plan2"}</definedName>
    <definedName name="hsfjkdshrgf" localSheetId="12" hidden="1">{#N/A,#N/A,FALSE,"Plan1";#N/A,#N/A,FALSE,"Plan2"}</definedName>
    <definedName name="hsfjkdshrgf" localSheetId="3" hidden="1">{#N/A,#N/A,FALSE,"Plan1";#N/A,#N/A,FALSE,"Plan2"}</definedName>
    <definedName name="hsfjkdshrgf" localSheetId="2" hidden="1">{#N/A,#N/A,FALSE,"Plan1";#N/A,#N/A,FALSE,"Plan2"}</definedName>
    <definedName name="hsfjkdshrgf" localSheetId="14" hidden="1">{#N/A,#N/A,FALSE,"Plan1";#N/A,#N/A,FALSE,"Plan2"}</definedName>
    <definedName name="hsfjkdshrgf" localSheetId="1" hidden="1">{#N/A,#N/A,FALSE,"Plan1";#N/A,#N/A,FALSE,"Plan2"}</definedName>
    <definedName name="hsfjkdshrgf" hidden="1">{#N/A,#N/A,FALSE,"Plan1";#N/A,#N/A,FALSE,"Plan2"}</definedName>
    <definedName name="hthhrtetdre" localSheetId="10" hidden="1">{#N/A,#N/A,FALSE,"Plan1";#N/A,#N/A,FALSE,"Plan2"}</definedName>
    <definedName name="hthhrtetdre" localSheetId="12" hidden="1">{#N/A,#N/A,FALSE,"Plan1";#N/A,#N/A,FALSE,"Plan2"}</definedName>
    <definedName name="hthhrtetdre" localSheetId="3" hidden="1">{#N/A,#N/A,FALSE,"Plan1";#N/A,#N/A,FALSE,"Plan2"}</definedName>
    <definedName name="hthhrtetdre" localSheetId="2" hidden="1">{#N/A,#N/A,FALSE,"Plan1";#N/A,#N/A,FALSE,"Plan2"}</definedName>
    <definedName name="hthhrtetdre" localSheetId="14" hidden="1">{#N/A,#N/A,FALSE,"Plan1";#N/A,#N/A,FALSE,"Plan2"}</definedName>
    <definedName name="hthhrtetdre" localSheetId="1" hidden="1">{#N/A,#N/A,FALSE,"Plan1";#N/A,#N/A,FALSE,"Plan2"}</definedName>
    <definedName name="hthhrtetdre" hidden="1">{#N/A,#N/A,FALSE,"Plan1";#N/A,#N/A,FALSE,"Plan2"}</definedName>
    <definedName name="HTM" localSheetId="3">#REF!</definedName>
    <definedName name="HTM">#REF!</definedName>
    <definedName name="HTML_CodePage" hidden="1">949</definedName>
    <definedName name="HTML_Control" localSheetId="10" hidden="1">{"'장비'!$A$3:$M$12"}</definedName>
    <definedName name="HTML_Control" localSheetId="12" hidden="1">{"'장비'!$A$3:$M$12"}</definedName>
    <definedName name="HTML_Control" localSheetId="3" hidden="1">{"'장비'!$A$3:$M$12"}</definedName>
    <definedName name="HTML_Control" localSheetId="2" hidden="1">{"'장비'!$A$3:$M$12"}</definedName>
    <definedName name="HTML_Control" localSheetId="14" hidden="1">{"'장비'!$A$3:$M$12"}</definedName>
    <definedName name="HTML_Control" localSheetId="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10" hidden="1">{"'Estimativa de Lançamento-JAN'!$A$1:$AI$85"}</definedName>
    <definedName name="HTML2_CONTROL" localSheetId="12" hidden="1">{"'Estimativa de Lançamento-JAN'!$A$1:$AI$85"}</definedName>
    <definedName name="HTML2_CONTROL" localSheetId="3" hidden="1">{"'Estimativa de Lançamento-JAN'!$A$1:$AI$85"}</definedName>
    <definedName name="HTML2_CONTROL" localSheetId="2" hidden="1">{"'Estimativa de Lançamento-JAN'!$A$1:$AI$85"}</definedName>
    <definedName name="HTML2_CONTROL" localSheetId="14" hidden="1">{"'Estimativa de Lançamento-JAN'!$A$1:$AI$85"}</definedName>
    <definedName name="HTML2_CONTROL" localSheetId="1" hidden="1">{"'Estimativa de Lançamento-JAN'!$A$1:$AI$85"}</definedName>
    <definedName name="HTML2_CONTROL" hidden="1">{"'Estimativa de Lançamento-JAN'!$A$1:$AI$85"}</definedName>
    <definedName name="HTML3_CONTROL" localSheetId="10" hidden="1">{"'Estimativa de Lançamento-JAN'!$A$1:$AI$85"}</definedName>
    <definedName name="HTML3_CONTROL" localSheetId="12" hidden="1">{"'Estimativa de Lançamento-JAN'!$A$1:$AI$85"}</definedName>
    <definedName name="HTML3_CONTROL" localSheetId="3" hidden="1">{"'Estimativa de Lançamento-JAN'!$A$1:$AI$85"}</definedName>
    <definedName name="HTML3_CONTROL" localSheetId="2" hidden="1">{"'Estimativa de Lançamento-JAN'!$A$1:$AI$85"}</definedName>
    <definedName name="HTML3_CONTROL" localSheetId="14" hidden="1">{"'Estimativa de Lançamento-JAN'!$A$1:$AI$85"}</definedName>
    <definedName name="HTML3_CONTROL" localSheetId="1" hidden="1">{"'Estimativa de Lançamento-JAN'!$A$1:$AI$85"}</definedName>
    <definedName name="HTML3_CONTROL" hidden="1">{"'Estimativa de Lançamento-JAN'!$A$1:$AI$85"}</definedName>
    <definedName name="HTMLControl" localSheetId="10" hidden="1">{"'Edit'!$A$1:$V$2277"}</definedName>
    <definedName name="HTMLControl" localSheetId="12" hidden="1">{"'Edit'!$A$1:$V$2277"}</definedName>
    <definedName name="HTMLControl" localSheetId="3" hidden="1">{"'Edit'!$A$1:$V$2277"}</definedName>
    <definedName name="HTMLControl" localSheetId="2" hidden="1">{"'Edit'!$A$1:$V$2277"}</definedName>
    <definedName name="HTMLControl" localSheetId="14" hidden="1">{"'Edit'!$A$1:$V$2277"}</definedName>
    <definedName name="HTMLControl" localSheetId="1" hidden="1">{"'Edit'!$A$1:$V$2277"}</definedName>
    <definedName name="HTMLControl" hidden="1">{"'Edit'!$A$1:$V$2277"}</definedName>
    <definedName name="HTN" localSheetId="3">#REF!</definedName>
    <definedName name="HTN">#REF!</definedName>
    <definedName name="HVJKHGKFXHFD" localSheetId="10" hidden="1">{#N/A,#N/A,FALSE,"Plan1";#N/A,#N/A,FALSE,"Plan2"}</definedName>
    <definedName name="HVJKHGKFXHFD" localSheetId="12" hidden="1">{#N/A,#N/A,FALSE,"Plan1";#N/A,#N/A,FALSE,"Plan2"}</definedName>
    <definedName name="HVJKHGKFXHFD" localSheetId="3" hidden="1">{#N/A,#N/A,FALSE,"Plan1";#N/A,#N/A,FALSE,"Plan2"}</definedName>
    <definedName name="HVJKHGKFXHFD" localSheetId="2" hidden="1">{#N/A,#N/A,FALSE,"Plan1";#N/A,#N/A,FALSE,"Plan2"}</definedName>
    <definedName name="HVJKHGKFXHFD" localSheetId="14" hidden="1">{#N/A,#N/A,FALSE,"Plan1";#N/A,#N/A,FALSE,"Plan2"}</definedName>
    <definedName name="HVJKHGKFXHFD" localSheetId="1" hidden="1">{#N/A,#N/A,FALSE,"Plan1";#N/A,#N/A,FALSE,"Plan2"}</definedName>
    <definedName name="HVJKHGKFXHFD" hidden="1">{#N/A,#N/A,FALSE,"Plan1";#N/A,#N/A,FALSE,"Plan2"}</definedName>
    <definedName name="hwekjhekhf" localSheetId="10" hidden="1">{#N/A,#N/A,FALSE,"Plan1";#N/A,#N/A,FALSE,"Plan2"}</definedName>
    <definedName name="hwekjhekhf" localSheetId="12" hidden="1">{#N/A,#N/A,FALSE,"Plan1";#N/A,#N/A,FALSE,"Plan2"}</definedName>
    <definedName name="hwekjhekhf" localSheetId="3" hidden="1">{#N/A,#N/A,FALSE,"Plan1";#N/A,#N/A,FALSE,"Plan2"}</definedName>
    <definedName name="hwekjhekhf" localSheetId="2" hidden="1">{#N/A,#N/A,FALSE,"Plan1";#N/A,#N/A,FALSE,"Plan2"}</definedName>
    <definedName name="hwekjhekhf" localSheetId="14" hidden="1">{#N/A,#N/A,FALSE,"Plan1";#N/A,#N/A,FALSE,"Plan2"}</definedName>
    <definedName name="hwekjhekhf" localSheetId="1" hidden="1">{#N/A,#N/A,FALSE,"Plan1";#N/A,#N/A,FALSE,"Plan2"}</definedName>
    <definedName name="hwekjhekhf" hidden="1">{#N/A,#N/A,FALSE,"Plan1";#N/A,#N/A,FALSE,"Plan2"}</definedName>
    <definedName name="HXFRE" localSheetId="10" hidden="1">{#N/A,#N/A,FALSE,"Plan1";#N/A,#N/A,FALSE,"Plan2"}</definedName>
    <definedName name="HXFRE" localSheetId="12" hidden="1">{#N/A,#N/A,FALSE,"Plan1";#N/A,#N/A,FALSE,"Plan2"}</definedName>
    <definedName name="HXFRE" localSheetId="3" hidden="1">{#N/A,#N/A,FALSE,"Plan1";#N/A,#N/A,FALSE,"Plan2"}</definedName>
    <definedName name="HXFRE" localSheetId="2" hidden="1">{#N/A,#N/A,FALSE,"Plan1";#N/A,#N/A,FALSE,"Plan2"}</definedName>
    <definedName name="HXFRE" localSheetId="14" hidden="1">{#N/A,#N/A,FALSE,"Plan1";#N/A,#N/A,FALSE,"Plan2"}</definedName>
    <definedName name="HXFRE" localSheetId="1" hidden="1">{#N/A,#N/A,FALSE,"Plan1";#N/A,#N/A,FALSE,"Plan2"}</definedName>
    <definedName name="HXFRE" hidden="1">{#N/A,#N/A,FALSE,"Plan1";#N/A,#N/A,FALSE,"Plan2"}</definedName>
    <definedName name="HXKJFGDKHG" localSheetId="10" hidden="1">{#N/A,#N/A,FALSE,"Plan1";#N/A,#N/A,FALSE,"Plan2"}</definedName>
    <definedName name="HXKJFGDKHG" localSheetId="12" hidden="1">{#N/A,#N/A,FALSE,"Plan1";#N/A,#N/A,FALSE,"Plan2"}</definedName>
    <definedName name="HXKJFGDKHG" localSheetId="3" hidden="1">{#N/A,#N/A,FALSE,"Plan1";#N/A,#N/A,FALSE,"Plan2"}</definedName>
    <definedName name="HXKJFGDKHG" localSheetId="2" hidden="1">{#N/A,#N/A,FALSE,"Plan1";#N/A,#N/A,FALSE,"Plan2"}</definedName>
    <definedName name="HXKJFGDKHG" localSheetId="14" hidden="1">{#N/A,#N/A,FALSE,"Plan1";#N/A,#N/A,FALSE,"Plan2"}</definedName>
    <definedName name="HXKJFGDKHG" localSheetId="1" hidden="1">{#N/A,#N/A,FALSE,"Plan1";#N/A,#N/A,FALSE,"Plan2"}</definedName>
    <definedName name="HXKJFGDKHG" hidden="1">{#N/A,#N/A,FALSE,"Plan1";#N/A,#N/A,FALSE,"Plan2"}</definedName>
    <definedName name="I" localSheetId="12">#REF!</definedName>
    <definedName name="I" localSheetId="3">#REF!</definedName>
    <definedName name="I" localSheetId="22">#REF!</definedName>
    <definedName name="I">#REF!</definedName>
    <definedName name="ibir_cdi" localSheetId="3">#REF!</definedName>
    <definedName name="ibir_cdi">#REF!</definedName>
    <definedName name="ibir_hist" localSheetId="3">#REF!</definedName>
    <definedName name="ibir_hist">#REF!</definedName>
    <definedName name="ibir_uss" localSheetId="3">#REF!</definedName>
    <definedName name="ibir_uss">#REF!</definedName>
    <definedName name="IC" localSheetId="10" hidden="1">#REF!</definedName>
    <definedName name="IC" localSheetId="1" hidden="1">#REF!</definedName>
    <definedName name="IC" hidden="1">#REF!</definedName>
    <definedName name="icoa_cdi" localSheetId="3">#REF!</definedName>
    <definedName name="icoa_cdi">#REF!</definedName>
    <definedName name="icoa_hist" localSheetId="3">#REF!</definedName>
    <definedName name="icoa_hist">#REF!</definedName>
    <definedName name="icoa_uss" localSheetId="3">#REF!</definedName>
    <definedName name="icoa_uss">#REF!</definedName>
    <definedName name="Identificação" localSheetId="3">#REF!</definedName>
    <definedName name="Identificação">#REF!</definedName>
    <definedName name="idfhgkjhfkthy" localSheetId="10" hidden="1">{#N/A,#N/A,FALSE,"Plan1";#N/A,#N/A,FALSE,"Plan2"}</definedName>
    <definedName name="idfhgkjhfkthy" localSheetId="12" hidden="1">{#N/A,#N/A,FALSE,"Plan1";#N/A,#N/A,FALSE,"Plan2"}</definedName>
    <definedName name="idfhgkjhfkthy" localSheetId="3" hidden="1">{#N/A,#N/A,FALSE,"Plan1";#N/A,#N/A,FALSE,"Plan2"}</definedName>
    <definedName name="idfhgkjhfkthy" localSheetId="2" hidden="1">{#N/A,#N/A,FALSE,"Plan1";#N/A,#N/A,FALSE,"Plan2"}</definedName>
    <definedName name="idfhgkjhfkthy" localSheetId="14" hidden="1">{#N/A,#N/A,FALSE,"Plan1";#N/A,#N/A,FALSE,"Plan2"}</definedName>
    <definedName name="idfhgkjhfkthy" localSheetId="1" hidden="1">{#N/A,#N/A,FALSE,"Plan1";#N/A,#N/A,FALSE,"Plan2"}</definedName>
    <definedName name="idfhgkjhfkthy" hidden="1">{#N/A,#N/A,FALSE,"Plan1";#N/A,#N/A,FALSE,"Plan2"}</definedName>
    <definedName name="ieroweft" localSheetId="10" hidden="1">{#N/A,#N/A,FALSE,"Plan1";#N/A,#N/A,FALSE,"Plan2"}</definedName>
    <definedName name="ieroweft" localSheetId="12" hidden="1">{#N/A,#N/A,FALSE,"Plan1";#N/A,#N/A,FALSE,"Plan2"}</definedName>
    <definedName name="ieroweft" localSheetId="3" hidden="1">{#N/A,#N/A,FALSE,"Plan1";#N/A,#N/A,FALSE,"Plan2"}</definedName>
    <definedName name="ieroweft" localSheetId="2" hidden="1">{#N/A,#N/A,FALSE,"Plan1";#N/A,#N/A,FALSE,"Plan2"}</definedName>
    <definedName name="ieroweft" localSheetId="14" hidden="1">{#N/A,#N/A,FALSE,"Plan1";#N/A,#N/A,FALSE,"Plan2"}</definedName>
    <definedName name="ieroweft" localSheetId="1" hidden="1">{#N/A,#N/A,FALSE,"Plan1";#N/A,#N/A,FALSE,"Plan2"}</definedName>
    <definedName name="ieroweft" hidden="1">{#N/A,#N/A,FALSE,"Plan1";#N/A,#N/A,FALSE,"Plan2"}</definedName>
    <definedName name="iewpotqi5poejy" localSheetId="10" hidden="1">{#N/A,#N/A,FALSE,"Plan1";#N/A,#N/A,FALSE,"Plan2"}</definedName>
    <definedName name="iewpotqi5poejy" localSheetId="12" hidden="1">{#N/A,#N/A,FALSE,"Plan1";#N/A,#N/A,FALSE,"Plan2"}</definedName>
    <definedName name="iewpotqi5poejy" localSheetId="3" hidden="1">{#N/A,#N/A,FALSE,"Plan1";#N/A,#N/A,FALSE,"Plan2"}</definedName>
    <definedName name="iewpotqi5poejy" localSheetId="2" hidden="1">{#N/A,#N/A,FALSE,"Plan1";#N/A,#N/A,FALSE,"Plan2"}</definedName>
    <definedName name="iewpotqi5poejy" localSheetId="14" hidden="1">{#N/A,#N/A,FALSE,"Plan1";#N/A,#N/A,FALSE,"Plan2"}</definedName>
    <definedName name="iewpotqi5poejy" localSheetId="1" hidden="1">{#N/A,#N/A,FALSE,"Plan1";#N/A,#N/A,FALSE,"Plan2"}</definedName>
    <definedName name="iewpotqi5poejy" hidden="1">{#N/A,#N/A,FALSE,"Plan1";#N/A,#N/A,FALSE,"Plan2"}</definedName>
    <definedName name="ihdfifguhgfuiy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0" hidden="1">#REF!</definedName>
    <definedName name="iheidhgufr" localSheetId="12" hidden="1">#REF!</definedName>
    <definedName name="iheidhgufr" localSheetId="3" hidden="1">#REF!</definedName>
    <definedName name="iheidhgufr" localSheetId="1" hidden="1">#REF!</definedName>
    <definedName name="iheidhgufr" hidden="1">#REF!</definedName>
    <definedName name="ihfdkjhktgrd" localSheetId="10" hidden="1">{#N/A,#N/A,FALSE,"Plan1";#N/A,#N/A,FALSE,"Plan2"}</definedName>
    <definedName name="ihfdkjhktgrd" localSheetId="12" hidden="1">{#N/A,#N/A,FALSE,"Plan1";#N/A,#N/A,FALSE,"Plan2"}</definedName>
    <definedName name="ihfdkjhktgrd" localSheetId="3" hidden="1">{#N/A,#N/A,FALSE,"Plan1";#N/A,#N/A,FALSE,"Plan2"}</definedName>
    <definedName name="ihfdkjhktgrd" localSheetId="2" hidden="1">{#N/A,#N/A,FALSE,"Plan1";#N/A,#N/A,FALSE,"Plan2"}</definedName>
    <definedName name="ihfdkjhktgrd" localSheetId="14" hidden="1">{#N/A,#N/A,FALSE,"Plan1";#N/A,#N/A,FALSE,"Plan2"}</definedName>
    <definedName name="ihfdkjhktgrd" localSheetId="1" hidden="1">{#N/A,#N/A,FALSE,"Plan1";#N/A,#N/A,FALSE,"Plan2"}</definedName>
    <definedName name="ihfdkjhktgrd" hidden="1">{#N/A,#N/A,FALSE,"Plan1";#N/A,#N/A,FALSE,"Plan2"}</definedName>
    <definedName name="ihrtetw4r" localSheetId="10" hidden="1">{#N/A,#N/A,FALSE,"Plan1";#N/A,#N/A,FALSE,"Plan2"}</definedName>
    <definedName name="ihrtetw4r" localSheetId="12" hidden="1">{#N/A,#N/A,FALSE,"Plan1";#N/A,#N/A,FALSE,"Plan2"}</definedName>
    <definedName name="ihrtetw4r" localSheetId="3" hidden="1">{#N/A,#N/A,FALSE,"Plan1";#N/A,#N/A,FALSE,"Plan2"}</definedName>
    <definedName name="ihrtetw4r" localSheetId="2" hidden="1">{#N/A,#N/A,FALSE,"Plan1";#N/A,#N/A,FALSE,"Plan2"}</definedName>
    <definedName name="ihrtetw4r" localSheetId="14" hidden="1">{#N/A,#N/A,FALSE,"Plan1";#N/A,#N/A,FALSE,"Plan2"}</definedName>
    <definedName name="ihrtetw4r" localSheetId="1" hidden="1">{#N/A,#N/A,FALSE,"Plan1";#N/A,#N/A,FALSE,"Plan2"}</definedName>
    <definedName name="ihrtetw4r" hidden="1">{#N/A,#N/A,FALSE,"Plan1";#N/A,#N/A,FALSE,"Plan2"}</definedName>
    <definedName name="II" localSheetId="12">#REF!</definedName>
    <definedName name="II" localSheetId="3">#REF!</definedName>
    <definedName name="II" localSheetId="22">#REF!</definedName>
    <definedName name="II">#REF!</definedName>
    <definedName name="IIASDSAWE" localSheetId="10" hidden="1">{"Econ Consolidado",#N/A,FALSE,"Econ Consol";"Fluxo de Caixa",#N/A,FALSE,"Fluxo Caixa";"Investimentos",#N/A,FALSE,"Investimentos"}</definedName>
    <definedName name="IIASDSAWE" localSheetId="12" hidden="1">{"Econ Consolidado",#N/A,FALSE,"Econ Consol";"Fluxo de Caixa",#N/A,FALSE,"Fluxo Caixa";"Investimentos",#N/A,FALSE,"Investimentos"}</definedName>
    <definedName name="IIASDSAWE" localSheetId="3" hidden="1">{"Econ Consolidado",#N/A,FALSE,"Econ Consol";"Fluxo de Caixa",#N/A,FALSE,"Fluxo Caixa";"Investimentos",#N/A,FALSE,"Investimentos"}</definedName>
    <definedName name="IIASDSAWE" localSheetId="2" hidden="1">{"Econ Consolidado",#N/A,FALSE,"Econ Consol";"Fluxo de Caixa",#N/A,FALSE,"Fluxo Caixa";"Investimentos",#N/A,FALSE,"Investimentos"}</definedName>
    <definedName name="IIASDSAWE" localSheetId="14" hidden="1">{"Econ Consolidado",#N/A,FALSE,"Econ Consol";"Fluxo de Caixa",#N/A,FALSE,"Fluxo Caixa";"Investimentos",#N/A,FALSE,"Investimentos"}</definedName>
    <definedName name="IIASDSAWE" localSheetId="1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12">#REF!</definedName>
    <definedName name="III" localSheetId="3">#REF!</definedName>
    <definedName name="III" localSheetId="22">#REF!</definedName>
    <definedName name="III">#REF!</definedName>
    <definedName name="iinstalaçõ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0" hidden="1">{#N/A,#N/A,FALSE,"Plan1";#N/A,#N/A,FALSE,"Plan2"}</definedName>
    <definedName name="ilhweilrji4e" localSheetId="12" hidden="1">{#N/A,#N/A,FALSE,"Plan1";#N/A,#N/A,FALSE,"Plan2"}</definedName>
    <definedName name="ilhweilrji4e" localSheetId="3" hidden="1">{#N/A,#N/A,FALSE,"Plan1";#N/A,#N/A,FALSE,"Plan2"}</definedName>
    <definedName name="ilhweilrji4e" localSheetId="2" hidden="1">{#N/A,#N/A,FALSE,"Plan1";#N/A,#N/A,FALSE,"Plan2"}</definedName>
    <definedName name="ilhweilrji4e" localSheetId="14" hidden="1">{#N/A,#N/A,FALSE,"Plan1";#N/A,#N/A,FALSE,"Plan2"}</definedName>
    <definedName name="ilhweilrji4e" localSheetId="1" hidden="1">{#N/A,#N/A,FALSE,"Plan1";#N/A,#N/A,FALSE,"Plan2"}</definedName>
    <definedName name="ilhweilrji4e" hidden="1">{#N/A,#N/A,FALSE,"Plan1";#N/A,#N/A,FALSE,"Plan2"}</definedName>
    <definedName name="ilsdr4wf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3">#REF!</definedName>
    <definedName name="IM">#REF!</definedName>
    <definedName name="IMP" localSheetId="10" hidden="1">#REF!</definedName>
    <definedName name="IMP" localSheetId="12" hidden="1">#REF!</definedName>
    <definedName name="IMP" localSheetId="3" hidden="1">#REF!</definedName>
    <definedName name="IMP" localSheetId="1" hidden="1">#REF!</definedName>
    <definedName name="IMP" hidden="1">#REF!</definedName>
    <definedName name="IMPERMEABILIZ." localSheetId="3">#REF!</definedName>
    <definedName name="IMPERMEABILIZ.">#REF!</definedName>
    <definedName name="IMPF" localSheetId="3">#REF!</definedName>
    <definedName name="IMPF">#REF!</definedName>
    <definedName name="IMPI" localSheetId="3">#REF!</definedName>
    <definedName name="IMPI">#REF!</definedName>
    <definedName name="IMPOSTO" localSheetId="3">#REF!</definedName>
    <definedName name="IMPOSTO">#REF!</definedName>
    <definedName name="INCC" localSheetId="3">#REF!</definedName>
    <definedName name="INCC">#REF!</definedName>
    <definedName name="Incorido_Aplicado_X_Físico" localSheetId="3">#REF!</definedName>
    <definedName name="Incorido_Aplicado_X_Físico">#REF!</definedName>
    <definedName name="INCORPORAÇÃO" localSheetId="3">#REF!</definedName>
    <definedName name="INCORPORAÇÃO">#REF!</definedName>
    <definedName name="Index" localSheetId="10" hidden="1">#REF!</definedName>
    <definedName name="Index" localSheetId="3" hidden="1">#REF!</definedName>
    <definedName name="Index" localSheetId="1" hidden="1">#REF!</definedName>
    <definedName name="Index" hidden="1">#REF!</definedName>
    <definedName name="Indice" localSheetId="3">#REF!</definedName>
    <definedName name="Indice">#REF!</definedName>
    <definedName name="indice_correcao_proj" localSheetId="3">#REF!</definedName>
    <definedName name="indice_correcao_proj">#REF!</definedName>
    <definedName name="infra" localSheetId="3">#REF!</definedName>
    <definedName name="infra">#REF!</definedName>
    <definedName name="Infra_OBra_Sienge" localSheetId="3">#REF!</definedName>
    <definedName name="Infra_OBra_Sienge">#REF!</definedName>
    <definedName name="Infra_Projetos_Sienge" localSheetId="3">#REF!</definedName>
    <definedName name="Infra_Projetos_Sienge">#REF!</definedName>
    <definedName name="INFRA2" localSheetId="3">#REF!</definedName>
    <definedName name="INFRA2">#REF!</definedName>
    <definedName name="Insatalaçõ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3">#REF!</definedName>
    <definedName name="INSS_Bloqueado_Fin_Medição">#REF!</definedName>
    <definedName name="Inss_Bloqueado_Previsão_Fin_Medições" localSheetId="3">#REF!</definedName>
    <definedName name="Inss_Bloqueado_Previsão_Fin_Medições">#REF!</definedName>
    <definedName name="instalaçoe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3">OFFSET(#REF!,0,0,COUNTA(#REF!),1)</definedName>
    <definedName name="INSU">OFFSET(#REF!,0,0,COUNTA(#REF!),1)</definedName>
    <definedName name="INSUMOS" localSheetId="3">#REF!</definedName>
    <definedName name="INSUMOS">#REF!</definedName>
    <definedName name="INT.FILTRO.NBASE" localSheetId="3">#REF!</definedName>
    <definedName name="INT.FILTRO.NBASE">#REF!</definedName>
    <definedName name="INTEGRA" localSheetId="10" hidden="1">{"'Edit'!$A$1:$V$2277"}</definedName>
    <definedName name="INTEGRA" localSheetId="12" hidden="1">{"'Edit'!$A$1:$V$2277"}</definedName>
    <definedName name="INTEGRA" localSheetId="3" hidden="1">{"'Edit'!$A$1:$V$2277"}</definedName>
    <definedName name="INTEGRA" localSheetId="2" hidden="1">{"'Edit'!$A$1:$V$2277"}</definedName>
    <definedName name="INTEGRA" localSheetId="14" hidden="1">{"'Edit'!$A$1:$V$2277"}</definedName>
    <definedName name="INTEGRA" localSheetId="1" hidden="1">{"'Edit'!$A$1:$V$2277"}</definedName>
    <definedName name="INTEGRA" hidden="1">{"'Edit'!$A$1:$V$2277"}</definedName>
    <definedName name="IO">196.003</definedName>
    <definedName name="ioeriotyt" localSheetId="10" hidden="1">{#N/A,#N/A,FALSE,"Plan1";#N/A,#N/A,FALSE,"Plan2"}</definedName>
    <definedName name="ioeriotyt" localSheetId="12" hidden="1">{#N/A,#N/A,FALSE,"Plan1";#N/A,#N/A,FALSE,"Plan2"}</definedName>
    <definedName name="ioeriotyt" localSheetId="3" hidden="1">{#N/A,#N/A,FALSE,"Plan1";#N/A,#N/A,FALSE,"Plan2"}</definedName>
    <definedName name="ioeriotyt" localSheetId="2" hidden="1">{#N/A,#N/A,FALSE,"Plan1";#N/A,#N/A,FALSE,"Plan2"}</definedName>
    <definedName name="ioeriotyt" localSheetId="14" hidden="1">{#N/A,#N/A,FALSE,"Plan1";#N/A,#N/A,FALSE,"Plan2"}</definedName>
    <definedName name="ioeriotyt" localSheetId="1" hidden="1">{#N/A,#N/A,FALSE,"Plan1";#N/A,#N/A,FALSE,"Plan2"}</definedName>
    <definedName name="ioeriotyt" hidden="1">{#N/A,#N/A,FALSE,"Plan1";#N/A,#N/A,FALSE,"Plan2"}</definedName>
    <definedName name="iohudtorh" localSheetId="10" hidden="1">{#N/A,#N/A,FALSE,"Plan1";#N/A,#N/A,FALSE,"Plan2"}</definedName>
    <definedName name="iohudtorh" localSheetId="12" hidden="1">{#N/A,#N/A,FALSE,"Plan1";#N/A,#N/A,FALSE,"Plan2"}</definedName>
    <definedName name="iohudtorh" localSheetId="3" hidden="1">{#N/A,#N/A,FALSE,"Plan1";#N/A,#N/A,FALSE,"Plan2"}</definedName>
    <definedName name="iohudtorh" localSheetId="2" hidden="1">{#N/A,#N/A,FALSE,"Plan1";#N/A,#N/A,FALSE,"Plan2"}</definedName>
    <definedName name="iohudtorh" localSheetId="14" hidden="1">{#N/A,#N/A,FALSE,"Plan1";#N/A,#N/A,FALSE,"Plan2"}</definedName>
    <definedName name="iohudtorh" localSheetId="1" hidden="1">{#N/A,#N/A,FALSE,"Plan1";#N/A,#N/A,FALSE,"Plan2"}</definedName>
    <definedName name="iohudtorh" hidden="1">{#N/A,#N/A,FALSE,"Plan1";#N/A,#N/A,FALSE,"Plan2"}</definedName>
    <definedName name="iojtkheayed" localSheetId="10" hidden="1">{#N/A,#N/A,FALSE,"Plan1";#N/A,#N/A,FALSE,"Plan2"}</definedName>
    <definedName name="iojtkheayed" localSheetId="12" hidden="1">{#N/A,#N/A,FALSE,"Plan1";#N/A,#N/A,FALSE,"Plan2"}</definedName>
    <definedName name="iojtkheayed" localSheetId="3" hidden="1">{#N/A,#N/A,FALSE,"Plan1";#N/A,#N/A,FALSE,"Plan2"}</definedName>
    <definedName name="iojtkheayed" localSheetId="2" hidden="1">{#N/A,#N/A,FALSE,"Plan1";#N/A,#N/A,FALSE,"Plan2"}</definedName>
    <definedName name="iojtkheayed" localSheetId="14" hidden="1">{#N/A,#N/A,FALSE,"Plan1";#N/A,#N/A,FALSE,"Plan2"}</definedName>
    <definedName name="iojtkheayed" localSheetId="1" hidden="1">{#N/A,#N/A,FALSE,"Plan1";#N/A,#N/A,FALSE,"Plan2"}</definedName>
    <definedName name="iojtkheayed" hidden="1">{#N/A,#N/A,FALSE,"Plan1";#N/A,#N/A,FALSE,"Plan2"}</definedName>
    <definedName name="iouweroieuw4" localSheetId="10" hidden="1">{#N/A,#N/A,FALSE,"Plan1";#N/A,#N/A,FALSE,"Plan2"}</definedName>
    <definedName name="iouweroieuw4" localSheetId="12" hidden="1">{#N/A,#N/A,FALSE,"Plan1";#N/A,#N/A,FALSE,"Plan2"}</definedName>
    <definedName name="iouweroieuw4" localSheetId="3" hidden="1">{#N/A,#N/A,FALSE,"Plan1";#N/A,#N/A,FALSE,"Plan2"}</definedName>
    <definedName name="iouweroieuw4" localSheetId="2" hidden="1">{#N/A,#N/A,FALSE,"Plan1";#N/A,#N/A,FALSE,"Plan2"}</definedName>
    <definedName name="iouweroieuw4" localSheetId="14" hidden="1">{#N/A,#N/A,FALSE,"Plan1";#N/A,#N/A,FALSE,"Plan2"}</definedName>
    <definedName name="iouweroieuw4" localSheetId="1" hidden="1">{#N/A,#N/A,FALSE,"Plan1";#N/A,#N/A,FALSE,"Plan2"}</definedName>
    <definedName name="iouweroieuw4" hidden="1">{#N/A,#N/A,FALSE,"Plan1";#N/A,#N/A,FALSE,"Plan2"}</definedName>
    <definedName name="iphifpgh" localSheetId="10" hidden="1">{#N/A,#N/A,FALSE,"Plan1";#N/A,#N/A,FALSE,"Plan2"}</definedName>
    <definedName name="iphifpgh" localSheetId="12" hidden="1">{#N/A,#N/A,FALSE,"Plan1";#N/A,#N/A,FALSE,"Plan2"}</definedName>
    <definedName name="iphifpgh" localSheetId="3" hidden="1">{#N/A,#N/A,FALSE,"Plan1";#N/A,#N/A,FALSE,"Plan2"}</definedName>
    <definedName name="iphifpgh" localSheetId="2" hidden="1">{#N/A,#N/A,FALSE,"Plan1";#N/A,#N/A,FALSE,"Plan2"}</definedName>
    <definedName name="iphifpgh" localSheetId="14" hidden="1">{#N/A,#N/A,FALSE,"Plan1";#N/A,#N/A,FALSE,"Plan2"}</definedName>
    <definedName name="iphifpgh" localSheetId="1" hidden="1">{#N/A,#N/A,FALSE,"Plan1";#N/A,#N/A,FALSE,"Plan2"}</definedName>
    <definedName name="iphifpgh" hidden="1">{#N/A,#N/A,FALSE,"Plan1";#N/A,#N/A,FALSE,"Plan2"}</definedName>
    <definedName name="IPMF" localSheetId="3">#REF!</definedName>
    <definedName name="IPMF">#REF!</definedName>
    <definedName name="ipodsifgpds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0" hidden="1">{#N/A,#N/A,FALSE,"Plan1";#N/A,#N/A,FALSE,"Plan2"}</definedName>
    <definedName name="ipotjrjketjr" localSheetId="12" hidden="1">{#N/A,#N/A,FALSE,"Plan1";#N/A,#N/A,FALSE,"Plan2"}</definedName>
    <definedName name="ipotjrjketjr" localSheetId="3" hidden="1">{#N/A,#N/A,FALSE,"Plan1";#N/A,#N/A,FALSE,"Plan2"}</definedName>
    <definedName name="ipotjrjketjr" localSheetId="2" hidden="1">{#N/A,#N/A,FALSE,"Plan1";#N/A,#N/A,FALSE,"Plan2"}</definedName>
    <definedName name="ipotjrjketjr" localSheetId="14" hidden="1">{#N/A,#N/A,FALSE,"Plan1";#N/A,#N/A,FALSE,"Plan2"}</definedName>
    <definedName name="ipotjrjketjr" localSheetId="1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3">#REF!</definedName>
    <definedName name="IR_diferido">#REF!</definedName>
    <definedName name="ISOPOR" localSheetId="3">#REF!</definedName>
    <definedName name="ISOPOR" localSheetId="22">#REF!</definedName>
    <definedName name="ISOPOR" localSheetId="21">#REF!</definedName>
    <definedName name="ISOPOR">#REF!</definedName>
    <definedName name="ISS" localSheetId="3">#REF!</definedName>
    <definedName name="ISS">#REF!</definedName>
    <definedName name="ItalieNS" localSheetId="3">#REF!</definedName>
    <definedName name="ItalieNS">#REF!</definedName>
    <definedName name="ItalieNT" localSheetId="3">#REF!</definedName>
    <definedName name="ItalieNT">#REF!</definedName>
    <definedName name="itc_cdi" localSheetId="3">#REF!</definedName>
    <definedName name="itc_cdi">#REF!</definedName>
    <definedName name="itc_hist" localSheetId="3">#REF!</definedName>
    <definedName name="itc_hist">#REF!</definedName>
    <definedName name="itc_uss" localSheetId="3">#REF!</definedName>
    <definedName name="itc_uss">#REF!</definedName>
    <definedName name="item_1" localSheetId="15">#REF!</definedName>
    <definedName name="item_1" localSheetId="10">#REF!</definedName>
    <definedName name="item_1" localSheetId="5">#REF!</definedName>
    <definedName name="item_1" localSheetId="6">#REF!</definedName>
    <definedName name="item_1" localSheetId="3">#REF!</definedName>
    <definedName name="item_1" localSheetId="4">#REF!</definedName>
    <definedName name="item_1" localSheetId="1">#REF!</definedName>
    <definedName name="item_1" localSheetId="13">#REF!</definedName>
    <definedName name="item_1" localSheetId="0">#REF!</definedName>
    <definedName name="item_1">#REF!</definedName>
    <definedName name="ITEMCONT" localSheetId="3">#REF!</definedName>
    <definedName name="ITEMCONT">#REF!</definedName>
    <definedName name="ITEMDER" localSheetId="3">#REF!</definedName>
    <definedName name="ITEMDER">#REF!</definedName>
    <definedName name="ITEMIZAÇÃO" localSheetId="3">#REF!</definedName>
    <definedName name="ITEMIZAÇÃO">#REF!</definedName>
    <definedName name="ITEMIZAÇÃO_2" localSheetId="3">#REF!</definedName>
    <definedName name="ITEMIZAÇÃO_2">#REF!</definedName>
    <definedName name="ITEMIZAÇÃO_3" localSheetId="3">#REF!</definedName>
    <definedName name="ITEMIZAÇÃO_3">#REF!</definedName>
    <definedName name="ITEMIZAÇÃO_4" localSheetId="3">#REF!</definedName>
    <definedName name="ITEMIZAÇÃO_4">#REF!</definedName>
    <definedName name="ITEMIZAÇÃO_5" localSheetId="3">#REF!</definedName>
    <definedName name="ITEMIZAÇÃO_5">#REF!</definedName>
    <definedName name="ITEMIZAÇÃO_7" localSheetId="3">#REF!</definedName>
    <definedName name="ITEMIZAÇÃO_7">#REF!</definedName>
    <definedName name="ITEMIZAÇÃO_8" localSheetId="3">#REF!</definedName>
    <definedName name="ITEMIZAÇÃO_8">#REF!</definedName>
    <definedName name="ITEMR20" localSheetId="3">#REF!</definedName>
    <definedName name="ITEMR20">#REF!</definedName>
    <definedName name="ITEM별상세업무분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3">#REF!</definedName>
    <definedName name="ITENS">#REF!</definedName>
    <definedName name="ITENS0" localSheetId="3">#REF!</definedName>
    <definedName name="ITENS0">#REF!</definedName>
    <definedName name="ITENS1" localSheetId="3">#REF!</definedName>
    <definedName name="ITENS1">#REF!</definedName>
    <definedName name="ITENSP" localSheetId="3">#REF!</definedName>
    <definedName name="ITENSP">#REF!</definedName>
    <definedName name="ITENSPMED" localSheetId="3">#REF!</definedName>
    <definedName name="ITENSPMED">#REF!</definedName>
    <definedName name="IUGFGDFUY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2">#REF!</definedName>
    <definedName name="IV" localSheetId="3">#REF!</definedName>
    <definedName name="IV" localSheetId="22">#REF!</definedName>
    <definedName name="IV">#REF!</definedName>
    <definedName name="iyguygiyt" localSheetId="10" hidden="1">{#N/A,#N/A,FALSE,"Plan1";#N/A,#N/A,FALSE,"Plan2"}</definedName>
    <definedName name="iyguygiyt" localSheetId="12" hidden="1">{#N/A,#N/A,FALSE,"Plan1";#N/A,#N/A,FALSE,"Plan2"}</definedName>
    <definedName name="iyguygiyt" localSheetId="3" hidden="1">{#N/A,#N/A,FALSE,"Plan1";#N/A,#N/A,FALSE,"Plan2"}</definedName>
    <definedName name="iyguygiyt" localSheetId="2" hidden="1">{#N/A,#N/A,FALSE,"Plan1";#N/A,#N/A,FALSE,"Plan2"}</definedName>
    <definedName name="iyguygiyt" localSheetId="14" hidden="1">{#N/A,#N/A,FALSE,"Plan1";#N/A,#N/A,FALSE,"Plan2"}</definedName>
    <definedName name="iyguygiyt" localSheetId="1" hidden="1">{#N/A,#N/A,FALSE,"Plan1";#N/A,#N/A,FALSE,"Plan2"}</definedName>
    <definedName name="iyguygiyt" hidden="1">{#N/A,#N/A,FALSE,"Plan1";#N/A,#N/A,FALSE,"Plan2"}</definedName>
    <definedName name="iyuyheturtd" localSheetId="10" hidden="1">{#N/A,#N/A,FALSE,"Plan1";#N/A,#N/A,FALSE,"Plan2"}</definedName>
    <definedName name="iyuyheturtd" localSheetId="12" hidden="1">{#N/A,#N/A,FALSE,"Plan1";#N/A,#N/A,FALSE,"Plan2"}</definedName>
    <definedName name="iyuyheturtd" localSheetId="3" hidden="1">{#N/A,#N/A,FALSE,"Plan1";#N/A,#N/A,FALSE,"Plan2"}</definedName>
    <definedName name="iyuyheturtd" localSheetId="2" hidden="1">{#N/A,#N/A,FALSE,"Plan1";#N/A,#N/A,FALSE,"Plan2"}</definedName>
    <definedName name="iyuyheturtd" localSheetId="14" hidden="1">{#N/A,#N/A,FALSE,"Plan1";#N/A,#N/A,FALSE,"Plan2"}</definedName>
    <definedName name="iyuyheturtd" localSheetId="1" hidden="1">{#N/A,#N/A,FALSE,"Plan1";#N/A,#N/A,FALSE,"Plan2"}</definedName>
    <definedName name="iyuyheturtd" hidden="1">{#N/A,#N/A,FALSE,"Plan1";#N/A,#N/A,FALSE,"Plan2"}</definedName>
    <definedName name="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0" hidden="1">{#N/A,#N/A,FALSE,"Plan1";#N/A,#N/A,FALSE,"Plan2"}</definedName>
    <definedName name="jalejdasjf" localSheetId="12" hidden="1">{#N/A,#N/A,FALSE,"Plan1";#N/A,#N/A,FALSE,"Plan2"}</definedName>
    <definedName name="jalejdasjf" localSheetId="3" hidden="1">{#N/A,#N/A,FALSE,"Plan1";#N/A,#N/A,FALSE,"Plan2"}</definedName>
    <definedName name="jalejdasjf" localSheetId="2" hidden="1">{#N/A,#N/A,FALSE,"Plan1";#N/A,#N/A,FALSE,"Plan2"}</definedName>
    <definedName name="jalejdasjf" localSheetId="14" hidden="1">{#N/A,#N/A,FALSE,"Plan1";#N/A,#N/A,FALSE,"Plan2"}</definedName>
    <definedName name="jalejdasjf" localSheetId="1" hidden="1">{#N/A,#N/A,FALSE,"Plan1";#N/A,#N/A,FALSE,"Plan2"}</definedName>
    <definedName name="jalejdasjf" hidden="1">{#N/A,#N/A,FALSE,"Plan1";#N/A,#N/A,FALSE,"Plan2"}</definedName>
    <definedName name="jan_05" localSheetId="3">#REF!</definedName>
    <definedName name="jan_05">#REF!</definedName>
    <definedName name="jan17RJ" localSheetId="3">#REF!</definedName>
    <definedName name="jan17RJ">#REF!</definedName>
    <definedName name="JANEIRO2001" localSheetId="3">#REF!</definedName>
    <definedName name="JANEIRO2001">#REF!</definedName>
    <definedName name="JASDJS" localSheetId="10" hidden="1">{#N/A,#N/A,FALSE,"Plan1";#N/A,#N/A,FALSE,"Plan2"}</definedName>
    <definedName name="JASDJS" localSheetId="12" hidden="1">{#N/A,#N/A,FALSE,"Plan1";#N/A,#N/A,FALSE,"Plan2"}</definedName>
    <definedName name="JASDJS" localSheetId="3" hidden="1">{#N/A,#N/A,FALSE,"Plan1";#N/A,#N/A,FALSE,"Plan2"}</definedName>
    <definedName name="JASDJS" localSheetId="2" hidden="1">{#N/A,#N/A,FALSE,"Plan1";#N/A,#N/A,FALSE,"Plan2"}</definedName>
    <definedName name="JASDJS" localSheetId="14" hidden="1">{#N/A,#N/A,FALSE,"Plan1";#N/A,#N/A,FALSE,"Plan2"}</definedName>
    <definedName name="JASDJS" localSheetId="1" hidden="1">{#N/A,#N/A,FALSE,"Plan1";#N/A,#N/A,FALSE,"Plan2"}</definedName>
    <definedName name="JASDJS" hidden="1">{#N/A,#N/A,FALSE,"Plan1";#N/A,#N/A,FALSE,"Plan2"}</definedName>
    <definedName name="jaskldjlse" localSheetId="10" hidden="1">{#N/A,#N/A,FALSE,"Plan1";#N/A,#N/A,FALSE,"Plan2"}</definedName>
    <definedName name="jaskldjlse" localSheetId="12" hidden="1">{#N/A,#N/A,FALSE,"Plan1";#N/A,#N/A,FALSE,"Plan2"}</definedName>
    <definedName name="jaskldjlse" localSheetId="3" hidden="1">{#N/A,#N/A,FALSE,"Plan1";#N/A,#N/A,FALSE,"Plan2"}</definedName>
    <definedName name="jaskldjlse" localSheetId="2" hidden="1">{#N/A,#N/A,FALSE,"Plan1";#N/A,#N/A,FALSE,"Plan2"}</definedName>
    <definedName name="jaskldjlse" localSheetId="14" hidden="1">{#N/A,#N/A,FALSE,"Plan1";#N/A,#N/A,FALSE,"Plan2"}</definedName>
    <definedName name="jaskldjlse" localSheetId="1" hidden="1">{#N/A,#N/A,FALSE,"Plan1";#N/A,#N/A,FALSE,"Plan2"}</definedName>
    <definedName name="jaskldjlse" hidden="1">{#N/A,#N/A,FALSE,"Plan1";#N/A,#N/A,FALSE,"Plan2"}</definedName>
    <definedName name="JASLDKLD" localSheetId="10" hidden="1">{#N/A,#N/A,FALSE,"Plan1";#N/A,#N/A,FALSE,"Plan2"}</definedName>
    <definedName name="JASLDKLD" localSheetId="12" hidden="1">{#N/A,#N/A,FALSE,"Plan1";#N/A,#N/A,FALSE,"Plan2"}</definedName>
    <definedName name="JASLDKLD" localSheetId="3" hidden="1">{#N/A,#N/A,FALSE,"Plan1";#N/A,#N/A,FALSE,"Plan2"}</definedName>
    <definedName name="JASLDKLD" localSheetId="2" hidden="1">{#N/A,#N/A,FALSE,"Plan1";#N/A,#N/A,FALSE,"Plan2"}</definedName>
    <definedName name="JASLDKLD" localSheetId="14" hidden="1">{#N/A,#N/A,FALSE,"Plan1";#N/A,#N/A,FALSE,"Plan2"}</definedName>
    <definedName name="JASLDKLD" localSheetId="1" hidden="1">{#N/A,#N/A,FALSE,"Plan1";#N/A,#N/A,FALSE,"Plan2"}</definedName>
    <definedName name="JASLDKLD" hidden="1">{#N/A,#N/A,FALSE,"Plan1";#N/A,#N/A,FALSE,"Plan2"}</definedName>
    <definedName name="jasoe" localSheetId="10" hidden="1">#REF!</definedName>
    <definedName name="jasoe" localSheetId="12" hidden="1">#REF!</definedName>
    <definedName name="jasoe" localSheetId="3" hidden="1">#REF!</definedName>
    <definedName name="jasoe" localSheetId="1" hidden="1">#REF!</definedName>
    <definedName name="jasoe" hidden="1">#REF!</definedName>
    <definedName name="jbzxffcbgdhgft" localSheetId="10" hidden="1">#REF!</definedName>
    <definedName name="jbzxffcbgdhgft" localSheetId="12" hidden="1">#REF!</definedName>
    <definedName name="jbzxffcbgdhgft" localSheetId="3" hidden="1">#REF!</definedName>
    <definedName name="jbzxffcbgdhgft" localSheetId="1" hidden="1">#REF!</definedName>
    <definedName name="jbzxffcbgdhgft" hidden="1">#REF!</definedName>
    <definedName name="JÇDFHDF" localSheetId="10" hidden="1">{"Econ Consolidado",#N/A,FALSE,"Econ Consol";"Fluxo de Caixa",#N/A,FALSE,"Fluxo Caixa";"Investimentos",#N/A,FALSE,"Investimentos"}</definedName>
    <definedName name="JÇDFHDF" localSheetId="12" hidden="1">{"Econ Consolidado",#N/A,FALSE,"Econ Consol";"Fluxo de Caixa",#N/A,FALSE,"Fluxo Caixa";"Investimentos",#N/A,FALSE,"Investimentos"}</definedName>
    <definedName name="JÇDFHDF" localSheetId="3" hidden="1">{"Econ Consolidado",#N/A,FALSE,"Econ Consol";"Fluxo de Caixa",#N/A,FALSE,"Fluxo Caixa";"Investimentos",#N/A,FALSE,"Investimentos"}</definedName>
    <definedName name="JÇDFHDF" localSheetId="2" hidden="1">{"Econ Consolidado",#N/A,FALSE,"Econ Consol";"Fluxo de Caixa",#N/A,FALSE,"Fluxo Caixa";"Investimentos",#N/A,FALSE,"Investimentos"}</definedName>
    <definedName name="JÇDFHDF" localSheetId="14" hidden="1">{"Econ Consolidado",#N/A,FALSE,"Econ Consol";"Fluxo de Caixa",#N/A,FALSE,"Fluxo Caixa";"Investimentos",#N/A,FALSE,"Investimentos"}</definedName>
    <definedName name="JÇDFHDF" localSheetId="1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10" hidden="1">{#N/A,#N/A,FALSE,"Plan1";#N/A,#N/A,FALSE,"Plan2"}</definedName>
    <definedName name="jdbgftbhr" localSheetId="12" hidden="1">{#N/A,#N/A,FALSE,"Plan1";#N/A,#N/A,FALSE,"Plan2"}</definedName>
    <definedName name="jdbgftbhr" localSheetId="3" hidden="1">{#N/A,#N/A,FALSE,"Plan1";#N/A,#N/A,FALSE,"Plan2"}</definedName>
    <definedName name="jdbgftbhr" localSheetId="2" hidden="1">{#N/A,#N/A,FALSE,"Plan1";#N/A,#N/A,FALSE,"Plan2"}</definedName>
    <definedName name="jdbgftbhr" localSheetId="14" hidden="1">{#N/A,#N/A,FALSE,"Plan1";#N/A,#N/A,FALSE,"Plan2"}</definedName>
    <definedName name="jdbgftbhr" localSheetId="1" hidden="1">{#N/A,#N/A,FALSE,"Plan1";#N/A,#N/A,FALSE,"Plan2"}</definedName>
    <definedName name="jdbgftbhr" hidden="1">{#N/A,#N/A,FALSE,"Plan1";#N/A,#N/A,FALSE,"Plan2"}</definedName>
    <definedName name="jdfgkrhgft" localSheetId="10" hidden="1">#REF!</definedName>
    <definedName name="jdfgkrhgft" localSheetId="12" hidden="1">#REF!</definedName>
    <definedName name="jdfgkrhgft" localSheetId="3" hidden="1">#REF!</definedName>
    <definedName name="jdfgkrhgft" localSheetId="1" hidden="1">#REF!</definedName>
    <definedName name="jdfgkrhgft" hidden="1">#REF!</definedName>
    <definedName name="jdfgldfjgklh" localSheetId="10" hidden="1">{#N/A,#N/A,FALSE,"Plan1";#N/A,#N/A,FALSE,"Plan2"}</definedName>
    <definedName name="jdfgldfjgklh" localSheetId="12" hidden="1">{#N/A,#N/A,FALSE,"Plan1";#N/A,#N/A,FALSE,"Plan2"}</definedName>
    <definedName name="jdfgldfjgklh" localSheetId="3" hidden="1">{#N/A,#N/A,FALSE,"Plan1";#N/A,#N/A,FALSE,"Plan2"}</definedName>
    <definedName name="jdfgldfjgklh" localSheetId="2" hidden="1">{#N/A,#N/A,FALSE,"Plan1";#N/A,#N/A,FALSE,"Plan2"}</definedName>
    <definedName name="jdfgldfjgklh" localSheetId="14" hidden="1">{#N/A,#N/A,FALSE,"Plan1";#N/A,#N/A,FALSE,"Plan2"}</definedName>
    <definedName name="jdfgldfjgklh" localSheetId="1" hidden="1">{#N/A,#N/A,FALSE,"Plan1";#N/A,#N/A,FALSE,"Plan2"}</definedName>
    <definedName name="jdfgldfjgklh" hidden="1">{#N/A,#N/A,FALSE,"Plan1";#N/A,#N/A,FALSE,"Plan2"}</definedName>
    <definedName name="jdfhjkdrhjtkg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0" hidden="1">{#N/A,#N/A,FALSE,"Plan1";#N/A,#N/A,FALSE,"Plan2"}</definedName>
    <definedName name="jdfjdtrgt" localSheetId="12" hidden="1">{#N/A,#N/A,FALSE,"Plan1";#N/A,#N/A,FALSE,"Plan2"}</definedName>
    <definedName name="jdfjdtrgt" localSheetId="3" hidden="1">{#N/A,#N/A,FALSE,"Plan1";#N/A,#N/A,FALSE,"Plan2"}</definedName>
    <definedName name="jdfjdtrgt" localSheetId="2" hidden="1">{#N/A,#N/A,FALSE,"Plan1";#N/A,#N/A,FALSE,"Plan2"}</definedName>
    <definedName name="jdfjdtrgt" localSheetId="14" hidden="1">{#N/A,#N/A,FALSE,"Plan1";#N/A,#N/A,FALSE,"Plan2"}</definedName>
    <definedName name="jdfjdtrgt" localSheetId="1" hidden="1">{#N/A,#N/A,FALSE,"Plan1";#N/A,#N/A,FALSE,"Plan2"}</definedName>
    <definedName name="jdfjdtrgt" hidden="1">{#N/A,#N/A,FALSE,"Plan1";#N/A,#N/A,FALSE,"Plan2"}</definedName>
    <definedName name="JDFJLDJR" localSheetId="10" hidden="1">{#N/A,#N/A,FALSE,"Plan1";#N/A,#N/A,FALSE,"Plan2"}</definedName>
    <definedName name="JDFJLDJR" localSheetId="12" hidden="1">{#N/A,#N/A,FALSE,"Plan1";#N/A,#N/A,FALSE,"Plan2"}</definedName>
    <definedName name="JDFJLDJR" localSheetId="3" hidden="1">{#N/A,#N/A,FALSE,"Plan1";#N/A,#N/A,FALSE,"Plan2"}</definedName>
    <definedName name="JDFJLDJR" localSheetId="2" hidden="1">{#N/A,#N/A,FALSE,"Plan1";#N/A,#N/A,FALSE,"Plan2"}</definedName>
    <definedName name="JDFJLDJR" localSheetId="14" hidden="1">{#N/A,#N/A,FALSE,"Plan1";#N/A,#N/A,FALSE,"Plan2"}</definedName>
    <definedName name="JDFJLDJR" localSheetId="1" hidden="1">{#N/A,#N/A,FALSE,"Plan1";#N/A,#N/A,FALSE,"Plan2"}</definedName>
    <definedName name="JDFJLDJR" hidden="1">{#N/A,#N/A,FALSE,"Plan1";#N/A,#N/A,FALSE,"Plan2"}</definedName>
    <definedName name="jdfkgitfgdrtt" localSheetId="10" hidden="1">{#N/A,#N/A,FALSE,"Plan1";#N/A,#N/A,FALSE,"Plan2"}</definedName>
    <definedName name="jdfkgitfgdrtt" localSheetId="12" hidden="1">{#N/A,#N/A,FALSE,"Plan1";#N/A,#N/A,FALSE,"Plan2"}</definedName>
    <definedName name="jdfkgitfgdrtt" localSheetId="3" hidden="1">{#N/A,#N/A,FALSE,"Plan1";#N/A,#N/A,FALSE,"Plan2"}</definedName>
    <definedName name="jdfkgitfgdrtt" localSheetId="2" hidden="1">{#N/A,#N/A,FALSE,"Plan1";#N/A,#N/A,FALSE,"Plan2"}</definedName>
    <definedName name="jdfkgitfgdrtt" localSheetId="14" hidden="1">{#N/A,#N/A,FALSE,"Plan1";#N/A,#N/A,FALSE,"Plan2"}</definedName>
    <definedName name="jdfkgitfgdrtt" localSheetId="1" hidden="1">{#N/A,#N/A,FALSE,"Plan1";#N/A,#N/A,FALSE,"Plan2"}</definedName>
    <definedName name="jdfkgitfgdrtt" hidden="1">{#N/A,#N/A,FALSE,"Plan1";#N/A,#N/A,FALSE,"Plan2"}</definedName>
    <definedName name="JDFKHFKJ" localSheetId="10" hidden="1">{#N/A,#N/A,FALSE,"Plan1";#N/A,#N/A,FALSE,"Plan2"}</definedName>
    <definedName name="JDFKHFKJ" localSheetId="12" hidden="1">{#N/A,#N/A,FALSE,"Plan1";#N/A,#N/A,FALSE,"Plan2"}</definedName>
    <definedName name="JDFKHFKJ" localSheetId="3" hidden="1">{#N/A,#N/A,FALSE,"Plan1";#N/A,#N/A,FALSE,"Plan2"}</definedName>
    <definedName name="JDFKHFKJ" localSheetId="2" hidden="1">{#N/A,#N/A,FALSE,"Plan1";#N/A,#N/A,FALSE,"Plan2"}</definedName>
    <definedName name="JDFKHFKJ" localSheetId="14" hidden="1">{#N/A,#N/A,FALSE,"Plan1";#N/A,#N/A,FALSE,"Plan2"}</definedName>
    <definedName name="JDFKHFKJ" localSheetId="1" hidden="1">{#N/A,#N/A,FALSE,"Plan1";#N/A,#N/A,FALSE,"Plan2"}</definedName>
    <definedName name="JDFKHFKJ" hidden="1">{#N/A,#N/A,FALSE,"Plan1";#N/A,#N/A,FALSE,"Plan2"}</definedName>
    <definedName name="jdfklgtdtr" localSheetId="10" hidden="1">{#N/A,#N/A,FALSE,"Plan1";#N/A,#N/A,FALSE,"Plan2"}</definedName>
    <definedName name="jdfklgtdtr" localSheetId="12" hidden="1">{#N/A,#N/A,FALSE,"Plan1";#N/A,#N/A,FALSE,"Plan2"}</definedName>
    <definedName name="jdfklgtdtr" localSheetId="3" hidden="1">{#N/A,#N/A,FALSE,"Plan1";#N/A,#N/A,FALSE,"Plan2"}</definedName>
    <definedName name="jdfklgtdtr" localSheetId="2" hidden="1">{#N/A,#N/A,FALSE,"Plan1";#N/A,#N/A,FALSE,"Plan2"}</definedName>
    <definedName name="jdfklgtdtr" localSheetId="14" hidden="1">{#N/A,#N/A,FALSE,"Plan1";#N/A,#N/A,FALSE,"Plan2"}</definedName>
    <definedName name="jdfklgtdtr" localSheetId="1" hidden="1">{#N/A,#N/A,FALSE,"Plan1";#N/A,#N/A,FALSE,"Plan2"}</definedName>
    <definedName name="jdfklgtdtr" hidden="1">{#N/A,#N/A,FALSE,"Plan1";#N/A,#N/A,FALSE,"Plan2"}</definedName>
    <definedName name="JDFKTHRT" localSheetId="10" hidden="1">{#N/A,#N/A,FALSE,"Plan1";#N/A,#N/A,FALSE,"Plan2"}</definedName>
    <definedName name="JDFKTHRT" localSheetId="12" hidden="1">{#N/A,#N/A,FALSE,"Plan1";#N/A,#N/A,FALSE,"Plan2"}</definedName>
    <definedName name="JDFKTHRT" localSheetId="3" hidden="1">{#N/A,#N/A,FALSE,"Plan1";#N/A,#N/A,FALSE,"Plan2"}</definedName>
    <definedName name="JDFKTHRT" localSheetId="2" hidden="1">{#N/A,#N/A,FALSE,"Plan1";#N/A,#N/A,FALSE,"Plan2"}</definedName>
    <definedName name="JDFKTHRT" localSheetId="14" hidden="1">{#N/A,#N/A,FALSE,"Plan1";#N/A,#N/A,FALSE,"Plan2"}</definedName>
    <definedName name="JDFKTHRT" localSheetId="1" hidden="1">{#N/A,#N/A,FALSE,"Plan1";#N/A,#N/A,FALSE,"Plan2"}</definedName>
    <definedName name="JDFKTHRT" hidden="1">{#N/A,#N/A,FALSE,"Plan1";#N/A,#N/A,FALSE,"Plan2"}</definedName>
    <definedName name="JDFLKJDRF" localSheetId="10" hidden="1">{#N/A,#N/A,FALSE,"Plan1";#N/A,#N/A,FALSE,"Plan2"}</definedName>
    <definedName name="JDFLKJDRF" localSheetId="12" hidden="1">{#N/A,#N/A,FALSE,"Plan1";#N/A,#N/A,FALSE,"Plan2"}</definedName>
    <definedName name="JDFLKJDRF" localSheetId="3" hidden="1">{#N/A,#N/A,FALSE,"Plan1";#N/A,#N/A,FALSE,"Plan2"}</definedName>
    <definedName name="JDFLKJDRF" localSheetId="2" hidden="1">{#N/A,#N/A,FALSE,"Plan1";#N/A,#N/A,FALSE,"Plan2"}</definedName>
    <definedName name="JDFLKJDRF" localSheetId="14" hidden="1">{#N/A,#N/A,FALSE,"Plan1";#N/A,#N/A,FALSE,"Plan2"}</definedName>
    <definedName name="JDFLKJDRF" localSheetId="1" hidden="1">{#N/A,#N/A,FALSE,"Plan1";#N/A,#N/A,FALSE,"Plan2"}</definedName>
    <definedName name="JDFLKJDRF" hidden="1">{#N/A,#N/A,FALSE,"Plan1";#N/A,#N/A,FALSE,"Plan2"}</definedName>
    <definedName name="jdfzlkjgfdht" localSheetId="10" hidden="1">{#N/A,#N/A,FALSE,"Plan1";#N/A,#N/A,FALSE,"Plan2"}</definedName>
    <definedName name="jdfzlkjgfdht" localSheetId="12" hidden="1">{#N/A,#N/A,FALSE,"Plan1";#N/A,#N/A,FALSE,"Plan2"}</definedName>
    <definedName name="jdfzlkjgfdht" localSheetId="3" hidden="1">{#N/A,#N/A,FALSE,"Plan1";#N/A,#N/A,FALSE,"Plan2"}</definedName>
    <definedName name="jdfzlkjgfdht" localSheetId="2" hidden="1">{#N/A,#N/A,FALSE,"Plan1";#N/A,#N/A,FALSE,"Plan2"}</definedName>
    <definedName name="jdfzlkjgfdht" localSheetId="14" hidden="1">{#N/A,#N/A,FALSE,"Plan1";#N/A,#N/A,FALSE,"Plan2"}</definedName>
    <definedName name="jdfzlkjgfdht" localSheetId="1" hidden="1">{#N/A,#N/A,FALSE,"Plan1";#N/A,#N/A,FALSE,"Plan2"}</definedName>
    <definedName name="jdfzlkjgfdht" hidden="1">{#N/A,#N/A,FALSE,"Plan1";#N/A,#N/A,FALSE,"Plan2"}</definedName>
    <definedName name="jdglhfghkt" localSheetId="10" hidden="1">{#N/A,#N/A,FALSE,"Plan1";#N/A,#N/A,FALSE,"Plan2"}</definedName>
    <definedName name="jdglhfghkt" localSheetId="12" hidden="1">{#N/A,#N/A,FALSE,"Plan1";#N/A,#N/A,FALSE,"Plan2"}</definedName>
    <definedName name="jdglhfghkt" localSheetId="3" hidden="1">{#N/A,#N/A,FALSE,"Plan1";#N/A,#N/A,FALSE,"Plan2"}</definedName>
    <definedName name="jdglhfghkt" localSheetId="2" hidden="1">{#N/A,#N/A,FALSE,"Plan1";#N/A,#N/A,FALSE,"Plan2"}</definedName>
    <definedName name="jdglhfghkt" localSheetId="14" hidden="1">{#N/A,#N/A,FALSE,"Plan1";#N/A,#N/A,FALSE,"Plan2"}</definedName>
    <definedName name="jdglhfghkt" localSheetId="1" hidden="1">{#N/A,#N/A,FALSE,"Plan1";#N/A,#N/A,FALSE,"Plan2"}</definedName>
    <definedName name="jdglhfghkt" hidden="1">{#N/A,#N/A,FALSE,"Plan1";#N/A,#N/A,FALSE,"Plan2"}</definedName>
    <definedName name="jdhfjdhgfd" localSheetId="10" hidden="1">{#N/A,#N/A,FALSE,"Plan1";#N/A,#N/A,FALSE,"Plan2"}</definedName>
    <definedName name="jdhfjdhgfd" localSheetId="12" hidden="1">{#N/A,#N/A,FALSE,"Plan1";#N/A,#N/A,FALSE,"Plan2"}</definedName>
    <definedName name="jdhfjdhgfd" localSheetId="3" hidden="1">{#N/A,#N/A,FALSE,"Plan1";#N/A,#N/A,FALSE,"Plan2"}</definedName>
    <definedName name="jdhfjdhgfd" localSheetId="2" hidden="1">{#N/A,#N/A,FALSE,"Plan1";#N/A,#N/A,FALSE,"Plan2"}</definedName>
    <definedName name="jdhfjdhgfd" localSheetId="14" hidden="1">{#N/A,#N/A,FALSE,"Plan1";#N/A,#N/A,FALSE,"Plan2"}</definedName>
    <definedName name="jdhfjdhgfd" localSheetId="1" hidden="1">{#N/A,#N/A,FALSE,"Plan1";#N/A,#N/A,FALSE,"Plan2"}</definedName>
    <definedName name="jdhfjdhgfd" hidden="1">{#N/A,#N/A,FALSE,"Plan1";#N/A,#N/A,FALSE,"Plan2"}</definedName>
    <definedName name="jdjdjdjd" localSheetId="10" hidden="1">{#N/A,#N/A,FALSE,"명세표"}</definedName>
    <definedName name="jdjdjdjd" localSheetId="12" hidden="1">{#N/A,#N/A,FALSE,"명세표"}</definedName>
    <definedName name="jdjdjdjd" localSheetId="3" hidden="1">{#N/A,#N/A,FALSE,"명세표"}</definedName>
    <definedName name="jdjdjdjd" localSheetId="2" hidden="1">{#N/A,#N/A,FALSE,"명세표"}</definedName>
    <definedName name="jdjdjdjd" localSheetId="14" hidden="1">{#N/A,#N/A,FALSE,"명세표"}</definedName>
    <definedName name="jdjdjdjd" localSheetId="1" hidden="1">{#N/A,#N/A,FALSE,"명세표"}</definedName>
    <definedName name="jdjdjdjd" hidden="1">{#N/A,#N/A,FALSE,"명세표"}</definedName>
    <definedName name="jdkfhgjhf" localSheetId="10" hidden="1">{#N/A,#N/A,FALSE,"Plan1";#N/A,#N/A,FALSE,"Plan2"}</definedName>
    <definedName name="jdkfhgjhf" localSheetId="12" hidden="1">{#N/A,#N/A,FALSE,"Plan1";#N/A,#N/A,FALSE,"Plan2"}</definedName>
    <definedName name="jdkfhgjhf" localSheetId="3" hidden="1">{#N/A,#N/A,FALSE,"Plan1";#N/A,#N/A,FALSE,"Plan2"}</definedName>
    <definedName name="jdkfhgjhf" localSheetId="2" hidden="1">{#N/A,#N/A,FALSE,"Plan1";#N/A,#N/A,FALSE,"Plan2"}</definedName>
    <definedName name="jdkfhgjhf" localSheetId="14" hidden="1">{#N/A,#N/A,FALSE,"Plan1";#N/A,#N/A,FALSE,"Plan2"}</definedName>
    <definedName name="jdkfhgjhf" localSheetId="1" hidden="1">{#N/A,#N/A,FALSE,"Plan1";#N/A,#N/A,FALSE,"Plan2"}</definedName>
    <definedName name="jdkfhgjhf" hidden="1">{#N/A,#N/A,FALSE,"Plan1";#N/A,#N/A,FALSE,"Plan2"}</definedName>
    <definedName name="jdkfjdtr" localSheetId="10" hidden="1">{#N/A,#N/A,FALSE,"Plan1";#N/A,#N/A,FALSE,"Plan2"}</definedName>
    <definedName name="jdkfjdtr" localSheetId="12" hidden="1">{#N/A,#N/A,FALSE,"Plan1";#N/A,#N/A,FALSE,"Plan2"}</definedName>
    <definedName name="jdkfjdtr" localSheetId="3" hidden="1">{#N/A,#N/A,FALSE,"Plan1";#N/A,#N/A,FALSE,"Plan2"}</definedName>
    <definedName name="jdkfjdtr" localSheetId="2" hidden="1">{#N/A,#N/A,FALSE,"Plan1";#N/A,#N/A,FALSE,"Plan2"}</definedName>
    <definedName name="jdkfjdtr" localSheetId="14" hidden="1">{#N/A,#N/A,FALSE,"Plan1";#N/A,#N/A,FALSE,"Plan2"}</definedName>
    <definedName name="jdkfjdtr" localSheetId="1" hidden="1">{#N/A,#N/A,FALSE,"Plan1";#N/A,#N/A,FALSE,"Plan2"}</definedName>
    <definedName name="jdkfjdtr" hidden="1">{#N/A,#N/A,FALSE,"Plan1";#N/A,#N/A,FALSE,"Plan2"}</definedName>
    <definedName name="jdljgftldjti5r" localSheetId="10" hidden="1">{#N/A,#N/A,FALSE,"Plan1";#N/A,#N/A,FALSE,"Plan2"}</definedName>
    <definedName name="jdljgftldjti5r" localSheetId="12" hidden="1">{#N/A,#N/A,FALSE,"Plan1";#N/A,#N/A,FALSE,"Plan2"}</definedName>
    <definedName name="jdljgftldjti5r" localSheetId="3" hidden="1">{#N/A,#N/A,FALSE,"Plan1";#N/A,#N/A,FALSE,"Plan2"}</definedName>
    <definedName name="jdljgftldjti5r" localSheetId="2" hidden="1">{#N/A,#N/A,FALSE,"Plan1";#N/A,#N/A,FALSE,"Plan2"}</definedName>
    <definedName name="jdljgftldjti5r" localSheetId="14" hidden="1">{#N/A,#N/A,FALSE,"Plan1";#N/A,#N/A,FALSE,"Plan2"}</definedName>
    <definedName name="jdljgftldjti5r" localSheetId="1" hidden="1">{#N/A,#N/A,FALSE,"Plan1";#N/A,#N/A,FALSE,"Plan2"}</definedName>
    <definedName name="jdljgftldjti5r" hidden="1">{#N/A,#N/A,FALSE,"Plan1";#N/A,#N/A,FALSE,"Plan2"}</definedName>
    <definedName name="JDLKJDASGF" localSheetId="10" hidden="1">{#N/A,#N/A,FALSE,"Plan1";#N/A,#N/A,FALSE,"Plan2"}</definedName>
    <definedName name="JDLKJDASGF" localSheetId="12" hidden="1">{#N/A,#N/A,FALSE,"Plan1";#N/A,#N/A,FALSE,"Plan2"}</definedName>
    <definedName name="JDLKJDASGF" localSheetId="3" hidden="1">{#N/A,#N/A,FALSE,"Plan1";#N/A,#N/A,FALSE,"Plan2"}</definedName>
    <definedName name="JDLKJDASGF" localSheetId="2" hidden="1">{#N/A,#N/A,FALSE,"Plan1";#N/A,#N/A,FALSE,"Plan2"}</definedName>
    <definedName name="JDLKJDASGF" localSheetId="14" hidden="1">{#N/A,#N/A,FALSE,"Plan1";#N/A,#N/A,FALSE,"Plan2"}</definedName>
    <definedName name="JDLKJDASGF" localSheetId="1" hidden="1">{#N/A,#N/A,FALSE,"Plan1";#N/A,#N/A,FALSE,"Plan2"}</definedName>
    <definedName name="JDLKJDASGF" hidden="1">{#N/A,#N/A,FALSE,"Plan1";#N/A,#N/A,FALSE,"Plan2"}</definedName>
    <definedName name="jdrfkdjfghrtfjg" localSheetId="10" hidden="1">{#N/A,#N/A,FALSE,"Plan1";#N/A,#N/A,FALSE,"Plan2"}</definedName>
    <definedName name="jdrfkdjfghrtfjg" localSheetId="12" hidden="1">{#N/A,#N/A,FALSE,"Plan1";#N/A,#N/A,FALSE,"Plan2"}</definedName>
    <definedName name="jdrfkdjfghrtfjg" localSheetId="3" hidden="1">{#N/A,#N/A,FALSE,"Plan1";#N/A,#N/A,FALSE,"Plan2"}</definedName>
    <definedName name="jdrfkdjfghrtfjg" localSheetId="2" hidden="1">{#N/A,#N/A,FALSE,"Plan1";#N/A,#N/A,FALSE,"Plan2"}</definedName>
    <definedName name="jdrfkdjfghrtfjg" localSheetId="14" hidden="1">{#N/A,#N/A,FALSE,"Plan1";#N/A,#N/A,FALSE,"Plan2"}</definedName>
    <definedName name="jdrfkdjfghrtfjg" localSheetId="1" hidden="1">{#N/A,#N/A,FALSE,"Plan1";#N/A,#N/A,FALSE,"Plan2"}</definedName>
    <definedName name="jdrfkdjfghrtfjg" hidden="1">{#N/A,#N/A,FALSE,"Plan1";#N/A,#N/A,FALSE,"Plan2"}</definedName>
    <definedName name="jdskfhdk" localSheetId="10" hidden="1">{#N/A,#N/A,FALSE,"Plan1";#N/A,#N/A,FALSE,"Plan2"}</definedName>
    <definedName name="jdskfhdk" localSheetId="12" hidden="1">{#N/A,#N/A,FALSE,"Plan1";#N/A,#N/A,FALSE,"Plan2"}</definedName>
    <definedName name="jdskfhdk" localSheetId="3" hidden="1">{#N/A,#N/A,FALSE,"Plan1";#N/A,#N/A,FALSE,"Plan2"}</definedName>
    <definedName name="jdskfhdk" localSheetId="2" hidden="1">{#N/A,#N/A,FALSE,"Plan1";#N/A,#N/A,FALSE,"Plan2"}</definedName>
    <definedName name="jdskfhdk" localSheetId="14" hidden="1">{#N/A,#N/A,FALSE,"Plan1";#N/A,#N/A,FALSE,"Plan2"}</definedName>
    <definedName name="jdskfhdk" localSheetId="1" hidden="1">{#N/A,#N/A,FALSE,"Plan1";#N/A,#N/A,FALSE,"Plan2"}</definedName>
    <definedName name="jdskfhdk" hidden="1">{#N/A,#N/A,FALSE,"Plan1";#N/A,#N/A,FALSE,"Plan2"}</definedName>
    <definedName name="JDSKLGKDRHGGF" localSheetId="10" hidden="1">{#N/A,#N/A,FALSE,"Plan1";#N/A,#N/A,FALSE,"Plan2"}</definedName>
    <definedName name="JDSKLGKDRHGGF" localSheetId="12" hidden="1">{#N/A,#N/A,FALSE,"Plan1";#N/A,#N/A,FALSE,"Plan2"}</definedName>
    <definedName name="JDSKLGKDRHGGF" localSheetId="3" hidden="1">{#N/A,#N/A,FALSE,"Plan1";#N/A,#N/A,FALSE,"Plan2"}</definedName>
    <definedName name="JDSKLGKDRHGGF" localSheetId="2" hidden="1">{#N/A,#N/A,FALSE,"Plan1";#N/A,#N/A,FALSE,"Plan2"}</definedName>
    <definedName name="JDSKLGKDRHGGF" localSheetId="14" hidden="1">{#N/A,#N/A,FALSE,"Plan1";#N/A,#N/A,FALSE,"Plan2"}</definedName>
    <definedName name="JDSKLGKDRHGGF" localSheetId="1" hidden="1">{#N/A,#N/A,FALSE,"Plan1";#N/A,#N/A,FALSE,"Plan2"}</definedName>
    <definedName name="JDSKLGKDRHGGF" hidden="1">{#N/A,#N/A,FALSE,"Plan1";#N/A,#N/A,FALSE,"Plan2"}</definedName>
    <definedName name="jefsgfr" localSheetId="10" hidden="1">{#N/A,#N/A,FALSE,"Plan1";#N/A,#N/A,FALSE,"Plan2"}</definedName>
    <definedName name="jefsgfr" localSheetId="12" hidden="1">{#N/A,#N/A,FALSE,"Plan1";#N/A,#N/A,FALSE,"Plan2"}</definedName>
    <definedName name="jefsgfr" localSheetId="3" hidden="1">{#N/A,#N/A,FALSE,"Plan1";#N/A,#N/A,FALSE,"Plan2"}</definedName>
    <definedName name="jefsgfr" localSheetId="2" hidden="1">{#N/A,#N/A,FALSE,"Plan1";#N/A,#N/A,FALSE,"Plan2"}</definedName>
    <definedName name="jefsgfr" localSheetId="14" hidden="1">{#N/A,#N/A,FALSE,"Plan1";#N/A,#N/A,FALSE,"Plan2"}</definedName>
    <definedName name="jefsgfr" localSheetId="1" hidden="1">{#N/A,#N/A,FALSE,"Plan1";#N/A,#N/A,FALSE,"Plan2"}</definedName>
    <definedName name="jefsgfr" hidden="1">{#N/A,#N/A,FALSE,"Plan1";#N/A,#N/A,FALSE,"Plan2"}</definedName>
    <definedName name="JERHIEHYURE" localSheetId="10" hidden="1">{#N/A,#N/A,FALSE,"Plan1";#N/A,#N/A,FALSE,"Plan2"}</definedName>
    <definedName name="JERHIEHYURE" localSheetId="12" hidden="1">{#N/A,#N/A,FALSE,"Plan1";#N/A,#N/A,FALSE,"Plan2"}</definedName>
    <definedName name="JERHIEHYURE" localSheetId="3" hidden="1">{#N/A,#N/A,FALSE,"Plan1";#N/A,#N/A,FALSE,"Plan2"}</definedName>
    <definedName name="JERHIEHYURE" localSheetId="2" hidden="1">{#N/A,#N/A,FALSE,"Plan1";#N/A,#N/A,FALSE,"Plan2"}</definedName>
    <definedName name="JERHIEHYURE" localSheetId="14" hidden="1">{#N/A,#N/A,FALSE,"Plan1";#N/A,#N/A,FALSE,"Plan2"}</definedName>
    <definedName name="JERHIEHYURE" localSheetId="1" hidden="1">{#N/A,#N/A,FALSE,"Plan1";#N/A,#N/A,FALSE,"Plan2"}</definedName>
    <definedName name="JERHIEHYURE" hidden="1">{#N/A,#N/A,FALSE,"Plan1";#N/A,#N/A,FALSE,"Plan2"}</definedName>
    <definedName name="jfddlsrtyty" localSheetId="10" hidden="1">{#N/A,#N/A,FALSE,"Plan1";#N/A,#N/A,FALSE,"Plan2"}</definedName>
    <definedName name="jfddlsrtyty" localSheetId="12" hidden="1">{#N/A,#N/A,FALSE,"Plan1";#N/A,#N/A,FALSE,"Plan2"}</definedName>
    <definedName name="jfddlsrtyty" localSheetId="3" hidden="1">{#N/A,#N/A,FALSE,"Plan1";#N/A,#N/A,FALSE,"Plan2"}</definedName>
    <definedName name="jfddlsrtyty" localSheetId="2" hidden="1">{#N/A,#N/A,FALSE,"Plan1";#N/A,#N/A,FALSE,"Plan2"}</definedName>
    <definedName name="jfddlsrtyty" localSheetId="14" hidden="1">{#N/A,#N/A,FALSE,"Plan1";#N/A,#N/A,FALSE,"Plan2"}</definedName>
    <definedName name="jfddlsrtyty" localSheetId="1" hidden="1">{#N/A,#N/A,FALSE,"Plan1";#N/A,#N/A,FALSE,"Plan2"}</definedName>
    <definedName name="jfddlsrtyty" hidden="1">{#N/A,#N/A,FALSE,"Plan1";#N/A,#N/A,FALSE,"Plan2"}</definedName>
    <definedName name="jfdjtgdjghitfyh" localSheetId="10" hidden="1">{#N/A,#N/A,FALSE,"Plan1";#N/A,#N/A,FALSE,"Plan2"}</definedName>
    <definedName name="jfdjtgdjghitfyh" localSheetId="12" hidden="1">{#N/A,#N/A,FALSE,"Plan1";#N/A,#N/A,FALSE,"Plan2"}</definedName>
    <definedName name="jfdjtgdjghitfyh" localSheetId="3" hidden="1">{#N/A,#N/A,FALSE,"Plan1";#N/A,#N/A,FALSE,"Plan2"}</definedName>
    <definedName name="jfdjtgdjghitfyh" localSheetId="2" hidden="1">{#N/A,#N/A,FALSE,"Plan1";#N/A,#N/A,FALSE,"Plan2"}</definedName>
    <definedName name="jfdjtgdjghitfyh" localSheetId="14" hidden="1">{#N/A,#N/A,FALSE,"Plan1";#N/A,#N/A,FALSE,"Plan2"}</definedName>
    <definedName name="jfdjtgdjghitfyh" localSheetId="1" hidden="1">{#N/A,#N/A,FALSE,"Plan1";#N/A,#N/A,FALSE,"Plan2"}</definedName>
    <definedName name="jfdjtgdjghitfyh" hidden="1">{#N/A,#N/A,FALSE,"Plan1";#N/A,#N/A,FALSE,"Plan2"}</definedName>
    <definedName name="jfdkgkftftg" localSheetId="10" hidden="1">{#N/A,#N/A,FALSE,"Plan1";#N/A,#N/A,FALSE,"Plan2"}</definedName>
    <definedName name="jfdkgkftftg" localSheetId="12" hidden="1">{#N/A,#N/A,FALSE,"Plan1";#N/A,#N/A,FALSE,"Plan2"}</definedName>
    <definedName name="jfdkgkftftg" localSheetId="3" hidden="1">{#N/A,#N/A,FALSE,"Plan1";#N/A,#N/A,FALSE,"Plan2"}</definedName>
    <definedName name="jfdkgkftftg" localSheetId="2" hidden="1">{#N/A,#N/A,FALSE,"Plan1";#N/A,#N/A,FALSE,"Plan2"}</definedName>
    <definedName name="jfdkgkftftg" localSheetId="14" hidden="1">{#N/A,#N/A,FALSE,"Plan1";#N/A,#N/A,FALSE,"Plan2"}</definedName>
    <definedName name="jfdkgkftftg" localSheetId="1" hidden="1">{#N/A,#N/A,FALSE,"Plan1";#N/A,#N/A,FALSE,"Plan2"}</definedName>
    <definedName name="jfdkgkftftg" hidden="1">{#N/A,#N/A,FALSE,"Plan1";#N/A,#N/A,FALSE,"Plan2"}</definedName>
    <definedName name="jfghjkfdhtkyru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0" hidden="1">{#N/A,#N/A,FALSE,"Plan1";#N/A,#N/A,FALSE,"Plan2"}</definedName>
    <definedName name="JFGJYHTY" localSheetId="12" hidden="1">{#N/A,#N/A,FALSE,"Plan1";#N/A,#N/A,FALSE,"Plan2"}</definedName>
    <definedName name="JFGJYHTY" localSheetId="3" hidden="1">{#N/A,#N/A,FALSE,"Plan1";#N/A,#N/A,FALSE,"Plan2"}</definedName>
    <definedName name="JFGJYHTY" localSheetId="2" hidden="1">{#N/A,#N/A,FALSE,"Plan1";#N/A,#N/A,FALSE,"Plan2"}</definedName>
    <definedName name="JFGJYHTY" localSheetId="14" hidden="1">{#N/A,#N/A,FALSE,"Plan1";#N/A,#N/A,FALSE,"Plan2"}</definedName>
    <definedName name="JFGJYHTY" localSheetId="1" hidden="1">{#N/A,#N/A,FALSE,"Plan1";#N/A,#N/A,FALSE,"Plan2"}</definedName>
    <definedName name="JFGJYHTY" hidden="1">{#N/A,#N/A,FALSE,"Plan1";#N/A,#N/A,FALSE,"Plan2"}</definedName>
    <definedName name="jfgkflcnjkglc" localSheetId="10" hidden="1">{#N/A,#N/A,FALSE,"Plan1";#N/A,#N/A,FALSE,"Plan2"}</definedName>
    <definedName name="jfgkflcnjkglc" localSheetId="12" hidden="1">{#N/A,#N/A,FALSE,"Plan1";#N/A,#N/A,FALSE,"Plan2"}</definedName>
    <definedName name="jfgkflcnjkglc" localSheetId="3" hidden="1">{#N/A,#N/A,FALSE,"Plan1";#N/A,#N/A,FALSE,"Plan2"}</definedName>
    <definedName name="jfgkflcnjkglc" localSheetId="2" hidden="1">{#N/A,#N/A,FALSE,"Plan1";#N/A,#N/A,FALSE,"Plan2"}</definedName>
    <definedName name="jfgkflcnjkglc" localSheetId="14" hidden="1">{#N/A,#N/A,FALSE,"Plan1";#N/A,#N/A,FALSE,"Plan2"}</definedName>
    <definedName name="jfgkflcnjkglc" localSheetId="1" hidden="1">{#N/A,#N/A,FALSE,"Plan1";#N/A,#N/A,FALSE,"Plan2"}</definedName>
    <definedName name="jfgkflcnjkglc" hidden="1">{#N/A,#N/A,FALSE,"Plan1";#N/A,#N/A,FALSE,"Plan2"}</definedName>
    <definedName name="JFHRE" localSheetId="10" hidden="1">{#N/A,#N/A,FALSE,"Plan1";#N/A,#N/A,FALSE,"Plan2"}</definedName>
    <definedName name="JFHRE" localSheetId="12" hidden="1">{#N/A,#N/A,FALSE,"Plan1";#N/A,#N/A,FALSE,"Plan2"}</definedName>
    <definedName name="JFHRE" localSheetId="3" hidden="1">{#N/A,#N/A,FALSE,"Plan1";#N/A,#N/A,FALSE,"Plan2"}</definedName>
    <definedName name="JFHRE" localSheetId="2" hidden="1">{#N/A,#N/A,FALSE,"Plan1";#N/A,#N/A,FALSE,"Plan2"}</definedName>
    <definedName name="JFHRE" localSheetId="14" hidden="1">{#N/A,#N/A,FALSE,"Plan1";#N/A,#N/A,FALSE,"Plan2"}</definedName>
    <definedName name="JFHRE" localSheetId="1" hidden="1">{#N/A,#N/A,FALSE,"Plan1";#N/A,#N/A,FALSE,"Plan2"}</definedName>
    <definedName name="JFHRE" hidden="1">{#N/A,#N/A,FALSE,"Plan1";#N/A,#N/A,FALSE,"Plan2"}</definedName>
    <definedName name="jfkdls5jtirjd" localSheetId="10" hidden="1">{#N/A,#N/A,FALSE,"Plan1";#N/A,#N/A,FALSE,"Plan2"}</definedName>
    <definedName name="jfkdls5jtirjd" localSheetId="12" hidden="1">{#N/A,#N/A,FALSE,"Plan1";#N/A,#N/A,FALSE,"Plan2"}</definedName>
    <definedName name="jfkdls5jtirjd" localSheetId="3" hidden="1">{#N/A,#N/A,FALSE,"Plan1";#N/A,#N/A,FALSE,"Plan2"}</definedName>
    <definedName name="jfkdls5jtirjd" localSheetId="2" hidden="1">{#N/A,#N/A,FALSE,"Plan1";#N/A,#N/A,FALSE,"Plan2"}</definedName>
    <definedName name="jfkdls5jtirjd" localSheetId="14" hidden="1">{#N/A,#N/A,FALSE,"Plan1";#N/A,#N/A,FALSE,"Plan2"}</definedName>
    <definedName name="jfkdls5jtirjd" localSheetId="1" hidden="1">{#N/A,#N/A,FALSE,"Plan1";#N/A,#N/A,FALSE,"Plan2"}</definedName>
    <definedName name="jfkdls5jtirjd" hidden="1">{#N/A,#N/A,FALSE,"Plan1";#N/A,#N/A,FALSE,"Plan2"}</definedName>
    <definedName name="jfkljdkfcj" localSheetId="10" hidden="1">{#N/A,#N/A,FALSE,"Plan1";#N/A,#N/A,FALSE,"Plan2"}</definedName>
    <definedName name="jfkljdkfcj" localSheetId="12" hidden="1">{#N/A,#N/A,FALSE,"Plan1";#N/A,#N/A,FALSE,"Plan2"}</definedName>
    <definedName name="jfkljdkfcj" localSheetId="3" hidden="1">{#N/A,#N/A,FALSE,"Plan1";#N/A,#N/A,FALSE,"Plan2"}</definedName>
    <definedName name="jfkljdkfcj" localSheetId="2" hidden="1">{#N/A,#N/A,FALSE,"Plan1";#N/A,#N/A,FALSE,"Plan2"}</definedName>
    <definedName name="jfkljdkfcj" localSheetId="14" hidden="1">{#N/A,#N/A,FALSE,"Plan1";#N/A,#N/A,FALSE,"Plan2"}</definedName>
    <definedName name="jfkljdkfcj" localSheetId="1" hidden="1">{#N/A,#N/A,FALSE,"Plan1";#N/A,#N/A,FALSE,"Plan2"}</definedName>
    <definedName name="jfkljdkfcj" hidden="1">{#N/A,#N/A,FALSE,"Plan1";#N/A,#N/A,FALSE,"Plan2"}</definedName>
    <definedName name="jfkrhdtghdut" localSheetId="10" hidden="1">{#N/A,#N/A,FALSE,"Plan1";#N/A,#N/A,FALSE,"Plan2"}</definedName>
    <definedName name="jfkrhdtghdut" localSheetId="12" hidden="1">{#N/A,#N/A,FALSE,"Plan1";#N/A,#N/A,FALSE,"Plan2"}</definedName>
    <definedName name="jfkrhdtghdut" localSheetId="3" hidden="1">{#N/A,#N/A,FALSE,"Plan1";#N/A,#N/A,FALSE,"Plan2"}</definedName>
    <definedName name="jfkrhdtghdut" localSheetId="2" hidden="1">{#N/A,#N/A,FALSE,"Plan1";#N/A,#N/A,FALSE,"Plan2"}</definedName>
    <definedName name="jfkrhdtghdut" localSheetId="14" hidden="1">{#N/A,#N/A,FALSE,"Plan1";#N/A,#N/A,FALSE,"Plan2"}</definedName>
    <definedName name="jfkrhdtghdut" localSheetId="1" hidden="1">{#N/A,#N/A,FALSE,"Plan1";#N/A,#N/A,FALSE,"Plan2"}</definedName>
    <definedName name="jfkrhdtghdut" hidden="1">{#N/A,#N/A,FALSE,"Plan1";#N/A,#N/A,FALSE,"Plan2"}</definedName>
    <definedName name="JFRESR" localSheetId="10" hidden="1">{#N/A,#N/A,FALSE,"Plan1";#N/A,#N/A,FALSE,"Plan2"}</definedName>
    <definedName name="JFRESR" localSheetId="12" hidden="1">{#N/A,#N/A,FALSE,"Plan1";#N/A,#N/A,FALSE,"Plan2"}</definedName>
    <definedName name="JFRESR" localSheetId="3" hidden="1">{#N/A,#N/A,FALSE,"Plan1";#N/A,#N/A,FALSE,"Plan2"}</definedName>
    <definedName name="JFRESR" localSheetId="2" hidden="1">{#N/A,#N/A,FALSE,"Plan1";#N/A,#N/A,FALSE,"Plan2"}</definedName>
    <definedName name="JFRESR" localSheetId="14" hidden="1">{#N/A,#N/A,FALSE,"Plan1";#N/A,#N/A,FALSE,"Plan2"}</definedName>
    <definedName name="JFRESR" localSheetId="1" hidden="1">{#N/A,#N/A,FALSE,"Plan1";#N/A,#N/A,FALSE,"Plan2"}</definedName>
    <definedName name="JFRESR" hidden="1">{#N/A,#N/A,FALSE,"Plan1";#N/A,#N/A,FALSE,"Plan2"}</definedName>
    <definedName name="jgdfdgfjgdj" localSheetId="10" hidden="1">{#N/A,#N/A,FALSE,"Plan1";#N/A,#N/A,FALSE,"Plan2"}</definedName>
    <definedName name="jgdfdgfjgdj" localSheetId="12" hidden="1">{#N/A,#N/A,FALSE,"Plan1";#N/A,#N/A,FALSE,"Plan2"}</definedName>
    <definedName name="jgdfdgfjgdj" localSheetId="3" hidden="1">{#N/A,#N/A,FALSE,"Plan1";#N/A,#N/A,FALSE,"Plan2"}</definedName>
    <definedName name="jgdfdgfjgdj" localSheetId="2" hidden="1">{#N/A,#N/A,FALSE,"Plan1";#N/A,#N/A,FALSE,"Plan2"}</definedName>
    <definedName name="jgdfdgfjgdj" localSheetId="14" hidden="1">{#N/A,#N/A,FALSE,"Plan1";#N/A,#N/A,FALSE,"Plan2"}</definedName>
    <definedName name="jgdfdgfjgdj" localSheetId="1" hidden="1">{#N/A,#N/A,FALSE,"Plan1";#N/A,#N/A,FALSE,"Plan2"}</definedName>
    <definedName name="jgdfdgfjgdj" hidden="1">{#N/A,#N/A,FALSE,"Plan1";#N/A,#N/A,FALSE,"Plan2"}</definedName>
    <definedName name="jgdfght" localSheetId="10" hidden="1">{#N/A,#N/A,FALSE,"Plan1";#N/A,#N/A,FALSE,"Plan2"}</definedName>
    <definedName name="jgdfght" localSheetId="12" hidden="1">{#N/A,#N/A,FALSE,"Plan1";#N/A,#N/A,FALSE,"Plan2"}</definedName>
    <definedName name="jgdfght" localSheetId="3" hidden="1">{#N/A,#N/A,FALSE,"Plan1";#N/A,#N/A,FALSE,"Plan2"}</definedName>
    <definedName name="jgdfght" localSheetId="2" hidden="1">{#N/A,#N/A,FALSE,"Plan1";#N/A,#N/A,FALSE,"Plan2"}</definedName>
    <definedName name="jgdfght" localSheetId="14" hidden="1">{#N/A,#N/A,FALSE,"Plan1";#N/A,#N/A,FALSE,"Plan2"}</definedName>
    <definedName name="jgdfght" localSheetId="1" hidden="1">{#N/A,#N/A,FALSE,"Plan1";#N/A,#N/A,FALSE,"Plan2"}</definedName>
    <definedName name="jgdfght" hidden="1">{#N/A,#N/A,FALSE,"Plan1";#N/A,#N/A,FALSE,"Plan2"}</definedName>
    <definedName name="jgfgdsgfdhrf" localSheetId="10" hidden="1">{#N/A,#N/A,FALSE,"Plan1";#N/A,#N/A,FALSE,"Plan2"}</definedName>
    <definedName name="jgfgdsgfdhrf" localSheetId="12" hidden="1">{#N/A,#N/A,FALSE,"Plan1";#N/A,#N/A,FALSE,"Plan2"}</definedName>
    <definedName name="jgfgdsgfdhrf" localSheetId="3" hidden="1">{#N/A,#N/A,FALSE,"Plan1";#N/A,#N/A,FALSE,"Plan2"}</definedName>
    <definedName name="jgfgdsgfdhrf" localSheetId="2" hidden="1">{#N/A,#N/A,FALSE,"Plan1";#N/A,#N/A,FALSE,"Plan2"}</definedName>
    <definedName name="jgfgdsgfdhrf" localSheetId="14" hidden="1">{#N/A,#N/A,FALSE,"Plan1";#N/A,#N/A,FALSE,"Plan2"}</definedName>
    <definedName name="jgfgdsgfdhrf" localSheetId="1" hidden="1">{#N/A,#N/A,FALSE,"Plan1";#N/A,#N/A,FALSE,"Plan2"}</definedName>
    <definedName name="jgfgdsgfdhrf" hidden="1">{#N/A,#N/A,FALSE,"Plan1";#N/A,#N/A,FALSE,"Plan2"}</definedName>
    <definedName name="JGFJGTFT" localSheetId="10" hidden="1">{#N/A,#N/A,FALSE,"Plan1";#N/A,#N/A,FALSE,"Plan2"}</definedName>
    <definedName name="JGFJGTFT" localSheetId="12" hidden="1">{#N/A,#N/A,FALSE,"Plan1";#N/A,#N/A,FALSE,"Plan2"}</definedName>
    <definedName name="JGFJGTFT" localSheetId="3" hidden="1">{#N/A,#N/A,FALSE,"Plan1";#N/A,#N/A,FALSE,"Plan2"}</definedName>
    <definedName name="JGFJGTFT" localSheetId="2" hidden="1">{#N/A,#N/A,FALSE,"Plan1";#N/A,#N/A,FALSE,"Plan2"}</definedName>
    <definedName name="JGFJGTFT" localSheetId="14" hidden="1">{#N/A,#N/A,FALSE,"Plan1";#N/A,#N/A,FALSE,"Plan2"}</definedName>
    <definedName name="JGFJGTFT" localSheetId="1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10" hidden="1">{#N/A,#N/A,FALSE,"Plan1";#N/A,#N/A,FALSE,"Plan2"}</definedName>
    <definedName name="jgkjkhjuftgi" localSheetId="12" hidden="1">{#N/A,#N/A,FALSE,"Plan1";#N/A,#N/A,FALSE,"Plan2"}</definedName>
    <definedName name="jgkjkhjuftgi" localSheetId="3" hidden="1">{#N/A,#N/A,FALSE,"Plan1";#N/A,#N/A,FALSE,"Plan2"}</definedName>
    <definedName name="jgkjkhjuftgi" localSheetId="2" hidden="1">{#N/A,#N/A,FALSE,"Plan1";#N/A,#N/A,FALSE,"Plan2"}</definedName>
    <definedName name="jgkjkhjuftgi" localSheetId="14" hidden="1">{#N/A,#N/A,FALSE,"Plan1";#N/A,#N/A,FALSE,"Plan2"}</definedName>
    <definedName name="jgkjkhjuftgi" localSheetId="1" hidden="1">{#N/A,#N/A,FALSE,"Plan1";#N/A,#N/A,FALSE,"Plan2"}</definedName>
    <definedName name="jgkjkhjuftgi" hidden="1">{#N/A,#N/A,FALSE,"Plan1";#N/A,#N/A,FALSE,"Plan2"}</definedName>
    <definedName name="jh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0" hidden="1">{#N/A,#N/A,FALSE,"Plan1";#N/A,#N/A,FALSE,"Plan2"}</definedName>
    <definedName name="jhdfjjhirft" localSheetId="12" hidden="1">{#N/A,#N/A,FALSE,"Plan1";#N/A,#N/A,FALSE,"Plan2"}</definedName>
    <definedName name="jhdfjjhirft" localSheetId="3" hidden="1">{#N/A,#N/A,FALSE,"Plan1";#N/A,#N/A,FALSE,"Plan2"}</definedName>
    <definedName name="jhdfjjhirft" localSheetId="2" hidden="1">{#N/A,#N/A,FALSE,"Plan1";#N/A,#N/A,FALSE,"Plan2"}</definedName>
    <definedName name="jhdfjjhirft" localSheetId="14" hidden="1">{#N/A,#N/A,FALSE,"Plan1";#N/A,#N/A,FALSE,"Plan2"}</definedName>
    <definedName name="jhdfjjhirft" localSheetId="1" hidden="1">{#N/A,#N/A,FALSE,"Plan1";#N/A,#N/A,FALSE,"Plan2"}</definedName>
    <definedName name="jhdfjjhirft" hidden="1">{#N/A,#N/A,FALSE,"Plan1";#N/A,#N/A,FALSE,"Plan2"}</definedName>
    <definedName name="jhdfjkhtrdhf" localSheetId="10" hidden="1">{#N/A,#N/A,FALSE,"Plan1";#N/A,#N/A,FALSE,"Plan2"}</definedName>
    <definedName name="jhdfjkhtrdhf" localSheetId="12" hidden="1">{#N/A,#N/A,FALSE,"Plan1";#N/A,#N/A,FALSE,"Plan2"}</definedName>
    <definedName name="jhdfjkhtrdhf" localSheetId="3" hidden="1">{#N/A,#N/A,FALSE,"Plan1";#N/A,#N/A,FALSE,"Plan2"}</definedName>
    <definedName name="jhdfjkhtrdhf" localSheetId="2" hidden="1">{#N/A,#N/A,FALSE,"Plan1";#N/A,#N/A,FALSE,"Plan2"}</definedName>
    <definedName name="jhdfjkhtrdhf" localSheetId="14" hidden="1">{#N/A,#N/A,FALSE,"Plan1";#N/A,#N/A,FALSE,"Plan2"}</definedName>
    <definedName name="jhdfjkhtrdhf" localSheetId="1" hidden="1">{#N/A,#N/A,FALSE,"Plan1";#N/A,#N/A,FALSE,"Plan2"}</definedName>
    <definedName name="jhdfjkhtrdhf" hidden="1">{#N/A,#N/A,FALSE,"Plan1";#N/A,#N/A,FALSE,"Plan2"}</definedName>
    <definedName name="jhdfuthr" localSheetId="10" hidden="1">{#N/A,#N/A,FALSE,"Plan1";#N/A,#N/A,FALSE,"Plan2"}</definedName>
    <definedName name="jhdfuthr" localSheetId="12" hidden="1">{#N/A,#N/A,FALSE,"Plan1";#N/A,#N/A,FALSE,"Plan2"}</definedName>
    <definedName name="jhdfuthr" localSheetId="3" hidden="1">{#N/A,#N/A,FALSE,"Plan1";#N/A,#N/A,FALSE,"Plan2"}</definedName>
    <definedName name="jhdfuthr" localSheetId="2" hidden="1">{#N/A,#N/A,FALSE,"Plan1";#N/A,#N/A,FALSE,"Plan2"}</definedName>
    <definedName name="jhdfuthr" localSheetId="14" hidden="1">{#N/A,#N/A,FALSE,"Plan1";#N/A,#N/A,FALSE,"Plan2"}</definedName>
    <definedName name="jhdfuthr" localSheetId="1" hidden="1">{#N/A,#N/A,FALSE,"Plan1";#N/A,#N/A,FALSE,"Plan2"}</definedName>
    <definedName name="jhdfuthr" hidden="1">{#N/A,#N/A,FALSE,"Plan1";#N/A,#N/A,FALSE,"Plan2"}</definedName>
    <definedName name="JHDFZGRDHF" localSheetId="10" hidden="1">{"Econ Consolidado",#N/A,FALSE,"Econ Consol";"Fluxo de Caixa",#N/A,FALSE,"Fluxo Caixa";"Investimentos",#N/A,FALSE,"Investimentos"}</definedName>
    <definedName name="JHDFZGRDHF" localSheetId="12" hidden="1">{"Econ Consolidado",#N/A,FALSE,"Econ Consol";"Fluxo de Caixa",#N/A,FALSE,"Fluxo Caixa";"Investimentos",#N/A,FALSE,"Investimentos"}</definedName>
    <definedName name="JHDFZGRDHF" localSheetId="3" hidden="1">{"Econ Consolidado",#N/A,FALSE,"Econ Consol";"Fluxo de Caixa",#N/A,FALSE,"Fluxo Caixa";"Investimentos",#N/A,FALSE,"Investimentos"}</definedName>
    <definedName name="JHDFZGRDHF" localSheetId="2" hidden="1">{"Econ Consolidado",#N/A,FALSE,"Econ Consol";"Fluxo de Caixa",#N/A,FALSE,"Fluxo Caixa";"Investimentos",#N/A,FALSE,"Investimentos"}</definedName>
    <definedName name="JHDFZGRDHF" localSheetId="14" hidden="1">{"Econ Consolidado",#N/A,FALSE,"Econ Consol";"Fluxo de Caixa",#N/A,FALSE,"Fluxo Caixa";"Investimentos",#N/A,FALSE,"Investimentos"}</definedName>
    <definedName name="JHDFZGRDHF" localSheetId="1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10" hidden="1">{#N/A,#N/A,FALSE,"Plan1";#N/A,#N/A,FALSE,"Plan2"}</definedName>
    <definedName name="JHERKHKFGH" localSheetId="12" hidden="1">{#N/A,#N/A,FALSE,"Plan1";#N/A,#N/A,FALSE,"Plan2"}</definedName>
    <definedName name="JHERKHKFGH" localSheetId="3" hidden="1">{#N/A,#N/A,FALSE,"Plan1";#N/A,#N/A,FALSE,"Plan2"}</definedName>
    <definedName name="JHERKHKFGH" localSheetId="2" hidden="1">{#N/A,#N/A,FALSE,"Plan1";#N/A,#N/A,FALSE,"Plan2"}</definedName>
    <definedName name="JHERKHKFGH" localSheetId="14" hidden="1">{#N/A,#N/A,FALSE,"Plan1";#N/A,#N/A,FALSE,"Plan2"}</definedName>
    <definedName name="JHERKHKFGH" localSheetId="1" hidden="1">{#N/A,#N/A,FALSE,"Plan1";#N/A,#N/A,FALSE,"Plan2"}</definedName>
    <definedName name="JHERKHKFGH" hidden="1">{#N/A,#N/A,FALSE,"Plan1";#N/A,#N/A,FALSE,"Plan2"}</definedName>
    <definedName name="jhfhhztfhe" localSheetId="10" hidden="1">#REF!</definedName>
    <definedName name="jhfhhztfhe" localSheetId="12" hidden="1">#REF!</definedName>
    <definedName name="jhfhhztfhe" localSheetId="3" hidden="1">#REF!</definedName>
    <definedName name="jhfhhztfhe" localSheetId="1" hidden="1">#REF!</definedName>
    <definedName name="jhfhhztfhe" hidden="1">#REF!</definedName>
    <definedName name="JHGKJFJFJGL" localSheetId="10" hidden="1">{#N/A,#N/A,FALSE,"Plan1";#N/A,#N/A,FALSE,"Plan2"}</definedName>
    <definedName name="JHGKJFJFJGL" localSheetId="12" hidden="1">{#N/A,#N/A,FALSE,"Plan1";#N/A,#N/A,FALSE,"Plan2"}</definedName>
    <definedName name="JHGKJFJFJGL" localSheetId="3" hidden="1">{#N/A,#N/A,FALSE,"Plan1";#N/A,#N/A,FALSE,"Plan2"}</definedName>
    <definedName name="JHGKJFJFJGL" localSheetId="2" hidden="1">{#N/A,#N/A,FALSE,"Plan1";#N/A,#N/A,FALSE,"Plan2"}</definedName>
    <definedName name="JHGKJFJFJGL" localSheetId="14" hidden="1">{#N/A,#N/A,FALSE,"Plan1";#N/A,#N/A,FALSE,"Plan2"}</definedName>
    <definedName name="JHGKJFJFJGL" localSheetId="1" hidden="1">{#N/A,#N/A,FALSE,"Plan1";#N/A,#N/A,FALSE,"Plan2"}</definedName>
    <definedName name="JHGKJFJFJGL" hidden="1">{#N/A,#N/A,FALSE,"Plan1";#N/A,#N/A,FALSE,"Plan2"}</definedName>
    <definedName name="jhsdjkhfuks" localSheetId="10" hidden="1">{#N/A,#N/A,FALSE,"Plan1";#N/A,#N/A,FALSE,"Plan2"}</definedName>
    <definedName name="jhsdjkhfuks" localSheetId="12" hidden="1">{#N/A,#N/A,FALSE,"Plan1";#N/A,#N/A,FALSE,"Plan2"}</definedName>
    <definedName name="jhsdjkhfuks" localSheetId="3" hidden="1">{#N/A,#N/A,FALSE,"Plan1";#N/A,#N/A,FALSE,"Plan2"}</definedName>
    <definedName name="jhsdjkhfuks" localSheetId="2" hidden="1">{#N/A,#N/A,FALSE,"Plan1";#N/A,#N/A,FALSE,"Plan2"}</definedName>
    <definedName name="jhsdjkhfuks" localSheetId="14" hidden="1">{#N/A,#N/A,FALSE,"Plan1";#N/A,#N/A,FALSE,"Plan2"}</definedName>
    <definedName name="jhsdjkhfuks" localSheetId="1" hidden="1">{#N/A,#N/A,FALSE,"Plan1";#N/A,#N/A,FALSE,"Plan2"}</definedName>
    <definedName name="jhsdjkhfuks" hidden="1">{#N/A,#N/A,FALSE,"Plan1";#N/A,#N/A,FALSE,"Plan2"}</definedName>
    <definedName name="jisdrkje" localSheetId="10" hidden="1">{#N/A,#N/A,FALSE,"Plan1";#N/A,#N/A,FALSE,"Plan2"}</definedName>
    <definedName name="jisdrkje" localSheetId="12" hidden="1">{#N/A,#N/A,FALSE,"Plan1";#N/A,#N/A,FALSE,"Plan2"}</definedName>
    <definedName name="jisdrkje" localSheetId="3" hidden="1">{#N/A,#N/A,FALSE,"Plan1";#N/A,#N/A,FALSE,"Plan2"}</definedName>
    <definedName name="jisdrkje" localSheetId="2" hidden="1">{#N/A,#N/A,FALSE,"Plan1";#N/A,#N/A,FALSE,"Plan2"}</definedName>
    <definedName name="jisdrkje" localSheetId="14" hidden="1">{#N/A,#N/A,FALSE,"Plan1";#N/A,#N/A,FALSE,"Plan2"}</definedName>
    <definedName name="jisdrkje" localSheetId="1" hidden="1">{#N/A,#N/A,FALSE,"Plan1";#N/A,#N/A,FALSE,"Plan2"}</definedName>
    <definedName name="jisdrkje" hidden="1">{#N/A,#N/A,FALSE,"Plan1";#N/A,#N/A,FALSE,"Plan2"}</definedName>
    <definedName name="jishfrieyhtau" localSheetId="10" hidden="1">{#N/A,#N/A,FALSE,"Plan1";#N/A,#N/A,FALSE,"Plan2"}</definedName>
    <definedName name="jishfrieyhtau" localSheetId="12" hidden="1">{#N/A,#N/A,FALSE,"Plan1";#N/A,#N/A,FALSE,"Plan2"}</definedName>
    <definedName name="jishfrieyhtau" localSheetId="3" hidden="1">{#N/A,#N/A,FALSE,"Plan1";#N/A,#N/A,FALSE,"Plan2"}</definedName>
    <definedName name="jishfrieyhtau" localSheetId="2" hidden="1">{#N/A,#N/A,FALSE,"Plan1";#N/A,#N/A,FALSE,"Plan2"}</definedName>
    <definedName name="jishfrieyhtau" localSheetId="14" hidden="1">{#N/A,#N/A,FALSE,"Plan1";#N/A,#N/A,FALSE,"Plan2"}</definedName>
    <definedName name="jishfrieyhtau" localSheetId="1" hidden="1">{#N/A,#N/A,FALSE,"Plan1";#N/A,#N/A,FALSE,"Plan2"}</definedName>
    <definedName name="jishfrieyhtau" hidden="1">{#N/A,#N/A,FALSE,"Plan1";#N/A,#N/A,FALSE,"Plan2"}</definedName>
    <definedName name="jiu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0" hidden="1">{"'Apr-00'!$B$4:$AD$44"}</definedName>
    <definedName name="jj" localSheetId="12" hidden="1">{"'Apr-00'!$B$4:$AD$44"}</definedName>
    <definedName name="jj" localSheetId="3" hidden="1">{"'Apr-00'!$B$4:$AD$44"}</definedName>
    <definedName name="jj" localSheetId="2" hidden="1">{"'Apr-00'!$B$4:$AD$44"}</definedName>
    <definedName name="jj" localSheetId="14" hidden="1">{"'Apr-00'!$B$4:$AD$44"}</definedName>
    <definedName name="jj" localSheetId="1" hidden="1">{"'Apr-00'!$B$4:$AD$44"}</definedName>
    <definedName name="jj" hidden="1">{"'Apr-00'!$B$4:$AD$44"}</definedName>
    <definedName name="jjfdsktyhhy" localSheetId="10" hidden="1">{#N/A,#N/A,FALSE,"Plan1";#N/A,#N/A,FALSE,"Plan2"}</definedName>
    <definedName name="jjfdsktyhhy" localSheetId="12" hidden="1">{#N/A,#N/A,FALSE,"Plan1";#N/A,#N/A,FALSE,"Plan2"}</definedName>
    <definedName name="jjfdsktyhhy" localSheetId="3" hidden="1">{#N/A,#N/A,FALSE,"Plan1";#N/A,#N/A,FALSE,"Plan2"}</definedName>
    <definedName name="jjfdsktyhhy" localSheetId="2" hidden="1">{#N/A,#N/A,FALSE,"Plan1";#N/A,#N/A,FALSE,"Plan2"}</definedName>
    <definedName name="jjfdsktyhhy" localSheetId="14" hidden="1">{#N/A,#N/A,FALSE,"Plan1";#N/A,#N/A,FALSE,"Plan2"}</definedName>
    <definedName name="jjfdsktyhhy" localSheetId="1" hidden="1">{#N/A,#N/A,FALSE,"Plan1";#N/A,#N/A,FALSE,"Plan2"}</definedName>
    <definedName name="jjfdsktyhhy" hidden="1">{#N/A,#N/A,FALSE,"Plan1";#N/A,#N/A,FALSE,"Plan2"}</definedName>
    <definedName name="jjjjjjjjjjjjjjjjjjjj" localSheetId="3">#REF!</definedName>
    <definedName name="jjjjjjjjjjjjjjjjjjjj">#REF!</definedName>
    <definedName name="jjkjkjk" localSheetId="10" hidden="1">{#N/A,#N/A,FALSE,"Plan1";#N/A,#N/A,FALSE,"Plan2"}</definedName>
    <definedName name="jjkjkjk" localSheetId="12" hidden="1">{#N/A,#N/A,FALSE,"Plan1";#N/A,#N/A,FALSE,"Plan2"}</definedName>
    <definedName name="jjkjkjk" localSheetId="3" hidden="1">{#N/A,#N/A,FALSE,"Plan1";#N/A,#N/A,FALSE,"Plan2"}</definedName>
    <definedName name="jjkjkjk" localSheetId="2" hidden="1">{#N/A,#N/A,FALSE,"Plan1";#N/A,#N/A,FALSE,"Plan2"}</definedName>
    <definedName name="jjkjkjk" localSheetId="14" hidden="1">{#N/A,#N/A,FALSE,"Plan1";#N/A,#N/A,FALSE,"Plan2"}</definedName>
    <definedName name="jjkjkjk" localSheetId="1" hidden="1">{#N/A,#N/A,FALSE,"Plan1";#N/A,#N/A,FALSE,"Plan2"}</definedName>
    <definedName name="jjkjkjk" hidden="1">{#N/A,#N/A,FALSE,"Plan1";#N/A,#N/A,FALSE,"Plan2"}</definedName>
    <definedName name="JKDCK" localSheetId="10" hidden="1">{#N/A,#N/A,FALSE,"Plan1";#N/A,#N/A,FALSE,"Plan2"}</definedName>
    <definedName name="JKDCK" localSheetId="12" hidden="1">{#N/A,#N/A,FALSE,"Plan1";#N/A,#N/A,FALSE,"Plan2"}</definedName>
    <definedName name="JKDCK" localSheetId="3" hidden="1">{#N/A,#N/A,FALSE,"Plan1";#N/A,#N/A,FALSE,"Plan2"}</definedName>
    <definedName name="JKDCK" localSheetId="2" hidden="1">{#N/A,#N/A,FALSE,"Plan1";#N/A,#N/A,FALSE,"Plan2"}</definedName>
    <definedName name="JKDCK" localSheetId="14" hidden="1">{#N/A,#N/A,FALSE,"Plan1";#N/A,#N/A,FALSE,"Plan2"}</definedName>
    <definedName name="JKDCK" localSheetId="1" hidden="1">{#N/A,#N/A,FALSE,"Plan1";#N/A,#N/A,FALSE,"Plan2"}</definedName>
    <definedName name="JKDCK" hidden="1">{#N/A,#N/A,FALSE,"Plan1";#N/A,#N/A,FALSE,"Plan2"}</definedName>
    <definedName name="JKDFHKHFR" localSheetId="10" hidden="1">{#N/A,#N/A,FALSE,"Plan1";#N/A,#N/A,FALSE,"Plan2"}</definedName>
    <definedName name="JKDFHKHFR" localSheetId="12" hidden="1">{#N/A,#N/A,FALSE,"Plan1";#N/A,#N/A,FALSE,"Plan2"}</definedName>
    <definedName name="JKDFHKHFR" localSheetId="3" hidden="1">{#N/A,#N/A,FALSE,"Plan1";#N/A,#N/A,FALSE,"Plan2"}</definedName>
    <definedName name="JKDFHKHFR" localSheetId="2" hidden="1">{#N/A,#N/A,FALSE,"Plan1";#N/A,#N/A,FALSE,"Plan2"}</definedName>
    <definedName name="JKDFHKHFR" localSheetId="14" hidden="1">{#N/A,#N/A,FALSE,"Plan1";#N/A,#N/A,FALSE,"Plan2"}</definedName>
    <definedName name="JKDFHKHFR" localSheetId="1" hidden="1">{#N/A,#N/A,FALSE,"Plan1";#N/A,#N/A,FALSE,"Plan2"}</definedName>
    <definedName name="JKDFHKHFR" hidden="1">{#N/A,#N/A,FALSE,"Plan1";#N/A,#N/A,FALSE,"Plan2"}</definedName>
    <definedName name="JKDFTRDRJ" localSheetId="10" hidden="1">{#N/A,#N/A,FALSE,"Plan1";#N/A,#N/A,FALSE,"Plan2"}</definedName>
    <definedName name="JKDFTRDRJ" localSheetId="12" hidden="1">{#N/A,#N/A,FALSE,"Plan1";#N/A,#N/A,FALSE,"Plan2"}</definedName>
    <definedName name="JKDFTRDRJ" localSheetId="3" hidden="1">{#N/A,#N/A,FALSE,"Plan1";#N/A,#N/A,FALSE,"Plan2"}</definedName>
    <definedName name="JKDFTRDRJ" localSheetId="2" hidden="1">{#N/A,#N/A,FALSE,"Plan1";#N/A,#N/A,FALSE,"Plan2"}</definedName>
    <definedName name="JKDFTRDRJ" localSheetId="14" hidden="1">{#N/A,#N/A,FALSE,"Plan1";#N/A,#N/A,FALSE,"Plan2"}</definedName>
    <definedName name="JKDFTRDRJ" localSheetId="1" hidden="1">{#N/A,#N/A,FALSE,"Plan1";#N/A,#N/A,FALSE,"Plan2"}</definedName>
    <definedName name="JKDFTRDRJ" hidden="1">{#N/A,#N/A,FALSE,"Plan1";#N/A,#N/A,FALSE,"Plan2"}</definedName>
    <definedName name="jkdhfukhddf" localSheetId="10" hidden="1">{#N/A,#N/A,FALSE,"Plan1";#N/A,#N/A,FALSE,"Plan2"}</definedName>
    <definedName name="jkdhfukhddf" localSheetId="12" hidden="1">{#N/A,#N/A,FALSE,"Plan1";#N/A,#N/A,FALSE,"Plan2"}</definedName>
    <definedName name="jkdhfukhddf" localSheetId="3" hidden="1">{#N/A,#N/A,FALSE,"Plan1";#N/A,#N/A,FALSE,"Plan2"}</definedName>
    <definedName name="jkdhfukhddf" localSheetId="2" hidden="1">{#N/A,#N/A,FALSE,"Plan1";#N/A,#N/A,FALSE,"Plan2"}</definedName>
    <definedName name="jkdhfukhddf" localSheetId="14" hidden="1">{#N/A,#N/A,FALSE,"Plan1";#N/A,#N/A,FALSE,"Plan2"}</definedName>
    <definedName name="jkdhfukhddf" localSheetId="1" hidden="1">{#N/A,#N/A,FALSE,"Plan1";#N/A,#N/A,FALSE,"Plan2"}</definedName>
    <definedName name="jkdhfukhddf" hidden="1">{#N/A,#N/A,FALSE,"Plan1";#N/A,#N/A,FALSE,"Plan2"}</definedName>
    <definedName name="JKDRKGJHTDR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0" hidden="1">{#N/A,#N/A,FALSE,"Plan1";#N/A,#N/A,FALSE,"Plan2"}</definedName>
    <definedName name="jkelsjreja" localSheetId="12" hidden="1">{#N/A,#N/A,FALSE,"Plan1";#N/A,#N/A,FALSE,"Plan2"}</definedName>
    <definedName name="jkelsjreja" localSheetId="3" hidden="1">{#N/A,#N/A,FALSE,"Plan1";#N/A,#N/A,FALSE,"Plan2"}</definedName>
    <definedName name="jkelsjreja" localSheetId="2" hidden="1">{#N/A,#N/A,FALSE,"Plan1";#N/A,#N/A,FALSE,"Plan2"}</definedName>
    <definedName name="jkelsjreja" localSheetId="14" hidden="1">{#N/A,#N/A,FALSE,"Plan1";#N/A,#N/A,FALSE,"Plan2"}</definedName>
    <definedName name="jkelsjreja" localSheetId="1" hidden="1">{#N/A,#N/A,FALSE,"Plan1";#N/A,#N/A,FALSE,"Plan2"}</definedName>
    <definedName name="jkelsjreja" hidden="1">{#N/A,#N/A,FALSE,"Plan1";#N/A,#N/A,FALSE,"Plan2"}</definedName>
    <definedName name="jkfhjgkfhghh" localSheetId="10" hidden="1">{#N/A,#N/A,FALSE,"Plan1";#N/A,#N/A,FALSE,"Plan2"}</definedName>
    <definedName name="jkfhjgkfhghh" localSheetId="12" hidden="1">{#N/A,#N/A,FALSE,"Plan1";#N/A,#N/A,FALSE,"Plan2"}</definedName>
    <definedName name="jkfhjgkfhghh" localSheetId="3" hidden="1">{#N/A,#N/A,FALSE,"Plan1";#N/A,#N/A,FALSE,"Plan2"}</definedName>
    <definedName name="jkfhjgkfhghh" localSheetId="2" hidden="1">{#N/A,#N/A,FALSE,"Plan1";#N/A,#N/A,FALSE,"Plan2"}</definedName>
    <definedName name="jkfhjgkfhghh" localSheetId="14" hidden="1">{#N/A,#N/A,FALSE,"Plan1";#N/A,#N/A,FALSE,"Plan2"}</definedName>
    <definedName name="jkfhjgkfhghh" localSheetId="1" hidden="1">{#N/A,#N/A,FALSE,"Plan1";#N/A,#N/A,FALSE,"Plan2"}</definedName>
    <definedName name="jkfhjgkfhghh" hidden="1">{#N/A,#N/A,FALSE,"Plan1";#N/A,#N/A,FALSE,"Plan2"}</definedName>
    <definedName name="jkhderjkhes" localSheetId="10" hidden="1">{#N/A,#N/A,FALSE,"Plan1";#N/A,#N/A,FALSE,"Plan2"}</definedName>
    <definedName name="jkhderjkhes" localSheetId="12" hidden="1">{#N/A,#N/A,FALSE,"Plan1";#N/A,#N/A,FALSE,"Plan2"}</definedName>
    <definedName name="jkhderjkhes" localSheetId="3" hidden="1">{#N/A,#N/A,FALSE,"Plan1";#N/A,#N/A,FALSE,"Plan2"}</definedName>
    <definedName name="jkhderjkhes" localSheetId="2" hidden="1">{#N/A,#N/A,FALSE,"Plan1";#N/A,#N/A,FALSE,"Plan2"}</definedName>
    <definedName name="jkhderjkhes" localSheetId="14" hidden="1">{#N/A,#N/A,FALSE,"Plan1";#N/A,#N/A,FALSE,"Plan2"}</definedName>
    <definedName name="jkhderjkhes" localSheetId="1" hidden="1">{#N/A,#N/A,FALSE,"Plan1";#N/A,#N/A,FALSE,"Plan2"}</definedName>
    <definedName name="jkhderjkhes" hidden="1">{#N/A,#N/A,FALSE,"Plan1";#N/A,#N/A,FALSE,"Plan2"}</definedName>
    <definedName name="jkhdfhfd" localSheetId="10" hidden="1">{#N/A,#N/A,FALSE,"Plan1";#N/A,#N/A,FALSE,"Plan2"}</definedName>
    <definedName name="jkhdfhfd" localSheetId="12" hidden="1">{#N/A,#N/A,FALSE,"Plan1";#N/A,#N/A,FALSE,"Plan2"}</definedName>
    <definedName name="jkhdfhfd" localSheetId="3" hidden="1">{#N/A,#N/A,FALSE,"Plan1";#N/A,#N/A,FALSE,"Plan2"}</definedName>
    <definedName name="jkhdfhfd" localSheetId="2" hidden="1">{#N/A,#N/A,FALSE,"Plan1";#N/A,#N/A,FALSE,"Plan2"}</definedName>
    <definedName name="jkhdfhfd" localSheetId="14" hidden="1">{#N/A,#N/A,FALSE,"Plan1";#N/A,#N/A,FALSE,"Plan2"}</definedName>
    <definedName name="jkhdfhfd" localSheetId="1" hidden="1">{#N/A,#N/A,FALSE,"Plan1";#N/A,#N/A,FALSE,"Plan2"}</definedName>
    <definedName name="jkhdfhfd" hidden="1">{#N/A,#N/A,FALSE,"Plan1";#N/A,#N/A,FALSE,"Plan2"}</definedName>
    <definedName name="jkhfhes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0" hidden="1">{#N/A,#N/A,FALSE,"Plan1";#N/A,#N/A,FALSE,"Plan2"}</definedName>
    <definedName name="JKHFKJHGKFTHUDET" localSheetId="12" hidden="1">{#N/A,#N/A,FALSE,"Plan1";#N/A,#N/A,FALSE,"Plan2"}</definedName>
    <definedName name="JKHFKJHGKFTHUDET" localSheetId="3" hidden="1">{#N/A,#N/A,FALSE,"Plan1";#N/A,#N/A,FALSE,"Plan2"}</definedName>
    <definedName name="JKHFKJHGKFTHUDET" localSheetId="2" hidden="1">{#N/A,#N/A,FALSE,"Plan1";#N/A,#N/A,FALSE,"Plan2"}</definedName>
    <definedName name="JKHFKJHGKFTHUDET" localSheetId="14" hidden="1">{#N/A,#N/A,FALSE,"Plan1";#N/A,#N/A,FALSE,"Plan2"}</definedName>
    <definedName name="JKHFKJHGKFTHUDET" localSheetId="1" hidden="1">{#N/A,#N/A,FALSE,"Plan1";#N/A,#N/A,FALSE,"Plan2"}</definedName>
    <definedName name="JKHFKJHGKFTHUDET" hidden="1">{#N/A,#N/A,FALSE,"Plan1";#N/A,#N/A,FALSE,"Plan2"}</definedName>
    <definedName name="JKHGDHFUHTG" localSheetId="10" hidden="1">{#N/A,#N/A,FALSE,"Plan1";#N/A,#N/A,FALSE,"Plan2"}</definedName>
    <definedName name="JKHGDHFUHTG" localSheetId="12" hidden="1">{#N/A,#N/A,FALSE,"Plan1";#N/A,#N/A,FALSE,"Plan2"}</definedName>
    <definedName name="JKHGDHFUHTG" localSheetId="3" hidden="1">{#N/A,#N/A,FALSE,"Plan1";#N/A,#N/A,FALSE,"Plan2"}</definedName>
    <definedName name="JKHGDHFUHTG" localSheetId="2" hidden="1">{#N/A,#N/A,FALSE,"Plan1";#N/A,#N/A,FALSE,"Plan2"}</definedName>
    <definedName name="JKHGDHFUHTG" localSheetId="14" hidden="1">{#N/A,#N/A,FALSE,"Plan1";#N/A,#N/A,FALSE,"Plan2"}</definedName>
    <definedName name="JKHGDHFUHTG" localSheetId="1" hidden="1">{#N/A,#N/A,FALSE,"Plan1";#N/A,#N/A,FALSE,"Plan2"}</definedName>
    <definedName name="JKHGDHFUHTG" hidden="1">{#N/A,#N/A,FALSE,"Plan1";#N/A,#N/A,FALSE,"Plan2"}</definedName>
    <definedName name="jkhsdzjkfyiu" localSheetId="10" hidden="1">{#N/A,#N/A,FALSE,"Plan1";#N/A,#N/A,FALSE,"Plan2"}</definedName>
    <definedName name="jkhsdzjkfyiu" localSheetId="12" hidden="1">{#N/A,#N/A,FALSE,"Plan1";#N/A,#N/A,FALSE,"Plan2"}</definedName>
    <definedName name="jkhsdzjkfyiu" localSheetId="3" hidden="1">{#N/A,#N/A,FALSE,"Plan1";#N/A,#N/A,FALSE,"Plan2"}</definedName>
    <definedName name="jkhsdzjkfyiu" localSheetId="2" hidden="1">{#N/A,#N/A,FALSE,"Plan1";#N/A,#N/A,FALSE,"Plan2"}</definedName>
    <definedName name="jkhsdzjkfyiu" localSheetId="14" hidden="1">{#N/A,#N/A,FALSE,"Plan1";#N/A,#N/A,FALSE,"Plan2"}</definedName>
    <definedName name="jkhsdzjkfyiu" localSheetId="1" hidden="1">{#N/A,#N/A,FALSE,"Plan1";#N/A,#N/A,FALSE,"Plan2"}</definedName>
    <definedName name="jkhsdzjkfyiu" hidden="1">{#N/A,#N/A,FALSE,"Plan1";#N/A,#N/A,FALSE,"Plan2"}</definedName>
    <definedName name="jkjsdkhfdhrf" localSheetId="10" hidden="1">{#N/A,#N/A,FALSE,"Plan1";#N/A,#N/A,FALSE,"Plan2"}</definedName>
    <definedName name="jkjsdkhfdhrf" localSheetId="12" hidden="1">{#N/A,#N/A,FALSE,"Plan1";#N/A,#N/A,FALSE,"Plan2"}</definedName>
    <definedName name="jkjsdkhfdhrf" localSheetId="3" hidden="1">{#N/A,#N/A,FALSE,"Plan1";#N/A,#N/A,FALSE,"Plan2"}</definedName>
    <definedName name="jkjsdkhfdhrf" localSheetId="2" hidden="1">{#N/A,#N/A,FALSE,"Plan1";#N/A,#N/A,FALSE,"Plan2"}</definedName>
    <definedName name="jkjsdkhfdhrf" localSheetId="14" hidden="1">{#N/A,#N/A,FALSE,"Plan1";#N/A,#N/A,FALSE,"Plan2"}</definedName>
    <definedName name="jkjsdkhfdhrf" localSheetId="1" hidden="1">{#N/A,#N/A,FALSE,"Plan1";#N/A,#N/A,FALSE,"Plan2"}</definedName>
    <definedName name="jkjsdkhfdhrf" hidden="1">{#N/A,#N/A,FALSE,"Plan1";#N/A,#N/A,FALSE,"Plan2"}</definedName>
    <definedName name="jklgfsjgtjtg" localSheetId="10" hidden="1">{#N/A,#N/A,FALSE,"Plan1";#N/A,#N/A,FALSE,"Plan2"}</definedName>
    <definedName name="jklgfsjgtjtg" localSheetId="12" hidden="1">{#N/A,#N/A,FALSE,"Plan1";#N/A,#N/A,FALSE,"Plan2"}</definedName>
    <definedName name="jklgfsjgtjtg" localSheetId="3" hidden="1">{#N/A,#N/A,FALSE,"Plan1";#N/A,#N/A,FALSE,"Plan2"}</definedName>
    <definedName name="jklgfsjgtjtg" localSheetId="2" hidden="1">{#N/A,#N/A,FALSE,"Plan1";#N/A,#N/A,FALSE,"Plan2"}</definedName>
    <definedName name="jklgfsjgtjtg" localSheetId="14" hidden="1">{#N/A,#N/A,FALSE,"Plan1";#N/A,#N/A,FALSE,"Plan2"}</definedName>
    <definedName name="jklgfsjgtjtg" localSheetId="1" hidden="1">{#N/A,#N/A,FALSE,"Plan1";#N/A,#N/A,FALSE,"Plan2"}</definedName>
    <definedName name="jklgfsjgtjtg" hidden="1">{#N/A,#N/A,FALSE,"Plan1";#N/A,#N/A,FALSE,"Plan2"}</definedName>
    <definedName name="jksldfjsdhf" localSheetId="10" hidden="1">{#N/A,#N/A,FALSE,"Plan1";#N/A,#N/A,FALSE,"Plan2"}</definedName>
    <definedName name="jksldfjsdhf" localSheetId="12" hidden="1">{#N/A,#N/A,FALSE,"Plan1";#N/A,#N/A,FALSE,"Plan2"}</definedName>
    <definedName name="jksldfjsdhf" localSheetId="3" hidden="1">{#N/A,#N/A,FALSE,"Plan1";#N/A,#N/A,FALSE,"Plan2"}</definedName>
    <definedName name="jksldfjsdhf" localSheetId="2" hidden="1">{#N/A,#N/A,FALSE,"Plan1";#N/A,#N/A,FALSE,"Plan2"}</definedName>
    <definedName name="jksldfjsdhf" localSheetId="14" hidden="1">{#N/A,#N/A,FALSE,"Plan1";#N/A,#N/A,FALSE,"Plan2"}</definedName>
    <definedName name="jksldfjsdhf" localSheetId="1" hidden="1">{#N/A,#N/A,FALSE,"Plan1";#N/A,#N/A,FALSE,"Plan2"}</definedName>
    <definedName name="jksldfjsdhf" hidden="1">{#N/A,#N/A,FALSE,"Plan1";#N/A,#N/A,FALSE,"Plan2"}</definedName>
    <definedName name="jkxhcjkhfr" localSheetId="10" hidden="1">{#N/A,#N/A,FALSE,"Plan1";#N/A,#N/A,FALSE,"Plan2"}</definedName>
    <definedName name="jkxhcjkhfr" localSheetId="12" hidden="1">{#N/A,#N/A,FALSE,"Plan1";#N/A,#N/A,FALSE,"Plan2"}</definedName>
    <definedName name="jkxhcjkhfr" localSheetId="3" hidden="1">{#N/A,#N/A,FALSE,"Plan1";#N/A,#N/A,FALSE,"Plan2"}</definedName>
    <definedName name="jkxhcjkhfr" localSheetId="2" hidden="1">{#N/A,#N/A,FALSE,"Plan1";#N/A,#N/A,FALSE,"Plan2"}</definedName>
    <definedName name="jkxhcjkhfr" localSheetId="14" hidden="1">{#N/A,#N/A,FALSE,"Plan1";#N/A,#N/A,FALSE,"Plan2"}</definedName>
    <definedName name="jkxhcjkhfr" localSheetId="1" hidden="1">{#N/A,#N/A,FALSE,"Plan1";#N/A,#N/A,FALSE,"Plan2"}</definedName>
    <definedName name="jkxhcjkhfr" hidden="1">{#N/A,#N/A,FALSE,"Plan1";#N/A,#N/A,FALSE,"Plan2"}</definedName>
    <definedName name="JNGCKFKJFGH" localSheetId="10" hidden="1">{#N/A,#N/A,FALSE,"Plan1";#N/A,#N/A,FALSE,"Plan2"}</definedName>
    <definedName name="JNGCKFKJFGH" localSheetId="12" hidden="1">{#N/A,#N/A,FALSE,"Plan1";#N/A,#N/A,FALSE,"Plan2"}</definedName>
    <definedName name="JNGCKFKJFGH" localSheetId="3" hidden="1">{#N/A,#N/A,FALSE,"Plan1";#N/A,#N/A,FALSE,"Plan2"}</definedName>
    <definedName name="JNGCKFKJFGH" localSheetId="2" hidden="1">{#N/A,#N/A,FALSE,"Plan1";#N/A,#N/A,FALSE,"Plan2"}</definedName>
    <definedName name="JNGCKFKJFGH" localSheetId="14" hidden="1">{#N/A,#N/A,FALSE,"Plan1";#N/A,#N/A,FALSE,"Plan2"}</definedName>
    <definedName name="JNGCKFKJFGH" localSheetId="1" hidden="1">{#N/A,#N/A,FALSE,"Plan1";#N/A,#N/A,FALSE,"Plan2"}</definedName>
    <definedName name="JNGCKFKJFGH" hidden="1">{#N/A,#N/A,FALSE,"Plan1";#N/A,#N/A,FALSE,"Plan2"}</definedName>
    <definedName name="JOALDO" localSheetId="3">#REF!</definedName>
    <definedName name="JOALDO">#REF!</definedName>
    <definedName name="joao_cdi" localSheetId="3">#REF!</definedName>
    <definedName name="joao_cdi">#REF!</definedName>
    <definedName name="joao_hist" localSheetId="3">#REF!</definedName>
    <definedName name="joao_hist">#REF!</definedName>
    <definedName name="joao_uss" localSheetId="3">#REF!</definedName>
    <definedName name="joao_uss">#REF!</definedName>
    <definedName name="JREJRW" localSheetId="10" hidden="1">{#N/A,#N/A,FALSE,"Plan1";#N/A,#N/A,FALSE,"Plan2"}</definedName>
    <definedName name="JREJRW" localSheetId="12" hidden="1">{#N/A,#N/A,FALSE,"Plan1";#N/A,#N/A,FALSE,"Plan2"}</definedName>
    <definedName name="JREJRW" localSheetId="3" hidden="1">{#N/A,#N/A,FALSE,"Plan1";#N/A,#N/A,FALSE,"Plan2"}</definedName>
    <definedName name="JREJRW" localSheetId="2" hidden="1">{#N/A,#N/A,FALSE,"Plan1";#N/A,#N/A,FALSE,"Plan2"}</definedName>
    <definedName name="JREJRW" localSheetId="14" hidden="1">{#N/A,#N/A,FALSE,"Plan1";#N/A,#N/A,FALSE,"Plan2"}</definedName>
    <definedName name="JREJRW" localSheetId="1" hidden="1">{#N/A,#N/A,FALSE,"Plan1";#N/A,#N/A,FALSE,"Plan2"}</definedName>
    <definedName name="JREJRW" hidden="1">{#N/A,#N/A,FALSE,"Plan1";#N/A,#N/A,FALSE,"Plan2"}</definedName>
    <definedName name="JSADKAH" localSheetId="10" hidden="1">{"Econ Consolidado",#N/A,FALSE,"Econ Consol";"Fluxo de Caixa",#N/A,FALSE,"Fluxo Caixa";"Investimentos",#N/A,FALSE,"Investimentos"}</definedName>
    <definedName name="JSADKAH" localSheetId="12" hidden="1">{"Econ Consolidado",#N/A,FALSE,"Econ Consol";"Fluxo de Caixa",#N/A,FALSE,"Fluxo Caixa";"Investimentos",#N/A,FALSE,"Investimentos"}</definedName>
    <definedName name="JSADKAH" localSheetId="3" hidden="1">{"Econ Consolidado",#N/A,FALSE,"Econ Consol";"Fluxo de Caixa",#N/A,FALSE,"Fluxo Caixa";"Investimentos",#N/A,FALSE,"Investimentos"}</definedName>
    <definedName name="JSADKAH" localSheetId="2" hidden="1">{"Econ Consolidado",#N/A,FALSE,"Econ Consol";"Fluxo de Caixa",#N/A,FALSE,"Fluxo Caixa";"Investimentos",#N/A,FALSE,"Investimentos"}</definedName>
    <definedName name="JSADKAH" localSheetId="14" hidden="1">{"Econ Consolidado",#N/A,FALSE,"Econ Consol";"Fluxo de Caixa",#N/A,FALSE,"Fluxo Caixa";"Investimentos",#N/A,FALSE,"Investimentos"}</definedName>
    <definedName name="JSADKAH" localSheetId="1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10" hidden="1">{#N/A,#N/A,FALSE,"Plan1";#N/A,#N/A,FALSE,"Plan2"}</definedName>
    <definedName name="JSDAJRE" localSheetId="12" hidden="1">{#N/A,#N/A,FALSE,"Plan1";#N/A,#N/A,FALSE,"Plan2"}</definedName>
    <definedName name="JSDAJRE" localSheetId="3" hidden="1">{#N/A,#N/A,FALSE,"Plan1";#N/A,#N/A,FALSE,"Plan2"}</definedName>
    <definedName name="JSDAJRE" localSheetId="2" hidden="1">{#N/A,#N/A,FALSE,"Plan1";#N/A,#N/A,FALSE,"Plan2"}</definedName>
    <definedName name="JSDAJRE" localSheetId="14" hidden="1">{#N/A,#N/A,FALSE,"Plan1";#N/A,#N/A,FALSE,"Plan2"}</definedName>
    <definedName name="JSDAJRE" localSheetId="1" hidden="1">{#N/A,#N/A,FALSE,"Plan1";#N/A,#N/A,FALSE,"Plan2"}</definedName>
    <definedName name="JSDAJRE" hidden="1">{#N/A,#N/A,FALSE,"Plan1";#N/A,#N/A,FALSE,"Plan2"}</definedName>
    <definedName name="jsdffs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0" hidden="1">{#N/A,#N/A,FALSE,"Plan1";#N/A,#N/A,FALSE,"Plan2"}</definedName>
    <definedName name="jsdfjgx" localSheetId="12" hidden="1">{#N/A,#N/A,FALSE,"Plan1";#N/A,#N/A,FALSE,"Plan2"}</definedName>
    <definedName name="jsdfjgx" localSheetId="3" hidden="1">{#N/A,#N/A,FALSE,"Plan1";#N/A,#N/A,FALSE,"Plan2"}</definedName>
    <definedName name="jsdfjgx" localSheetId="2" hidden="1">{#N/A,#N/A,FALSE,"Plan1";#N/A,#N/A,FALSE,"Plan2"}</definedName>
    <definedName name="jsdfjgx" localSheetId="14" hidden="1">{#N/A,#N/A,FALSE,"Plan1";#N/A,#N/A,FALSE,"Plan2"}</definedName>
    <definedName name="jsdfjgx" localSheetId="1" hidden="1">{#N/A,#N/A,FALSE,"Plan1";#N/A,#N/A,FALSE,"Plan2"}</definedName>
    <definedName name="jsdfjgx" hidden="1">{#N/A,#N/A,FALSE,"Plan1";#N/A,#N/A,FALSE,"Plan2"}</definedName>
    <definedName name="jsdfkgnfr" localSheetId="10" hidden="1">#REF!</definedName>
    <definedName name="jsdfkgnfr" localSheetId="12" hidden="1">#REF!</definedName>
    <definedName name="jsdfkgnfr" localSheetId="3" hidden="1">#REF!</definedName>
    <definedName name="jsdfkgnfr" localSheetId="1" hidden="1">#REF!</definedName>
    <definedName name="jsdfkgnfr" hidden="1">#REF!</definedName>
    <definedName name="jsdfsdfd" localSheetId="10" hidden="1">{#N/A,#N/A,FALSE,"Plan1";#N/A,#N/A,FALSE,"Plan2"}</definedName>
    <definedName name="jsdfsdfd" localSheetId="12" hidden="1">{#N/A,#N/A,FALSE,"Plan1";#N/A,#N/A,FALSE,"Plan2"}</definedName>
    <definedName name="jsdfsdfd" localSheetId="3" hidden="1">{#N/A,#N/A,FALSE,"Plan1";#N/A,#N/A,FALSE,"Plan2"}</definedName>
    <definedName name="jsdfsdfd" localSheetId="2" hidden="1">{#N/A,#N/A,FALSE,"Plan1";#N/A,#N/A,FALSE,"Plan2"}</definedName>
    <definedName name="jsdfsdfd" localSheetId="14" hidden="1">{#N/A,#N/A,FALSE,"Plan1";#N/A,#N/A,FALSE,"Plan2"}</definedName>
    <definedName name="jsdfsdfd" localSheetId="1" hidden="1">{#N/A,#N/A,FALSE,"Plan1";#N/A,#N/A,FALSE,"Plan2"}</definedName>
    <definedName name="jsdfsdfd" hidden="1">{#N/A,#N/A,FALSE,"Plan1";#N/A,#N/A,FALSE,"Plan2"}</definedName>
    <definedName name="jsdljficd" localSheetId="10" hidden="1">{#N/A,#N/A,FALSE,"Plan1";#N/A,#N/A,FALSE,"Plan2"}</definedName>
    <definedName name="jsdljficd" localSheetId="12" hidden="1">{#N/A,#N/A,FALSE,"Plan1";#N/A,#N/A,FALSE,"Plan2"}</definedName>
    <definedName name="jsdljficd" localSheetId="3" hidden="1">{#N/A,#N/A,FALSE,"Plan1";#N/A,#N/A,FALSE,"Plan2"}</definedName>
    <definedName name="jsdljficd" localSheetId="2" hidden="1">{#N/A,#N/A,FALSE,"Plan1";#N/A,#N/A,FALSE,"Plan2"}</definedName>
    <definedName name="jsdljficd" localSheetId="14" hidden="1">{#N/A,#N/A,FALSE,"Plan1";#N/A,#N/A,FALSE,"Plan2"}</definedName>
    <definedName name="jsdljficd" localSheetId="1" hidden="1">{#N/A,#N/A,FALSE,"Plan1";#N/A,#N/A,FALSE,"Plan2"}</definedName>
    <definedName name="jsdljficd" hidden="1">{#N/A,#N/A,FALSE,"Plan1";#N/A,#N/A,FALSE,"Plan2"}</definedName>
    <definedName name="JSDTLFJDRG" localSheetId="10" hidden="1">{#N/A,#N/A,FALSE,"Plan1";#N/A,#N/A,FALSE,"Plan2"}</definedName>
    <definedName name="JSDTLFJDRG" localSheetId="12" hidden="1">{#N/A,#N/A,FALSE,"Plan1";#N/A,#N/A,FALSE,"Plan2"}</definedName>
    <definedName name="JSDTLFJDRG" localSheetId="3" hidden="1">{#N/A,#N/A,FALSE,"Plan1";#N/A,#N/A,FALSE,"Plan2"}</definedName>
    <definedName name="JSDTLFJDRG" localSheetId="2" hidden="1">{#N/A,#N/A,FALSE,"Plan1";#N/A,#N/A,FALSE,"Plan2"}</definedName>
    <definedName name="JSDTLFJDRG" localSheetId="14" hidden="1">{#N/A,#N/A,FALSE,"Plan1";#N/A,#N/A,FALSE,"Plan2"}</definedName>
    <definedName name="JSDTLFJDRG" localSheetId="1" hidden="1">{#N/A,#N/A,FALSE,"Plan1";#N/A,#N/A,FALSE,"Plan2"}</definedName>
    <definedName name="JSDTLFJDRG" hidden="1">{#N/A,#N/A,FALSE,"Plan1";#N/A,#N/A,FALSE,"Plan2"}</definedName>
    <definedName name="jsfjsjferwea" localSheetId="10" hidden="1">{#N/A,#N/A,FALSE,"Plan1";#N/A,#N/A,FALSE,"Plan2"}</definedName>
    <definedName name="jsfjsjferwea" localSheetId="12" hidden="1">{#N/A,#N/A,FALSE,"Plan1";#N/A,#N/A,FALSE,"Plan2"}</definedName>
    <definedName name="jsfjsjferwea" localSheetId="3" hidden="1">{#N/A,#N/A,FALSE,"Plan1";#N/A,#N/A,FALSE,"Plan2"}</definedName>
    <definedName name="jsfjsjferwea" localSheetId="2" hidden="1">{#N/A,#N/A,FALSE,"Plan1";#N/A,#N/A,FALSE,"Plan2"}</definedName>
    <definedName name="jsfjsjferwea" localSheetId="14" hidden="1">{#N/A,#N/A,FALSE,"Plan1";#N/A,#N/A,FALSE,"Plan2"}</definedName>
    <definedName name="jsfjsjferwea" localSheetId="1" hidden="1">{#N/A,#N/A,FALSE,"Plan1";#N/A,#N/A,FALSE,"Plan2"}</definedName>
    <definedName name="jsfjsjferwea" hidden="1">{#N/A,#N/A,FALSE,"Plan1";#N/A,#N/A,FALSE,"Plan2"}</definedName>
    <definedName name="jslrjer" localSheetId="10" hidden="1">{#N/A,#N/A,FALSE,"Plan1";#N/A,#N/A,FALSE,"Plan2"}</definedName>
    <definedName name="jslrjer" localSheetId="12" hidden="1">{#N/A,#N/A,FALSE,"Plan1";#N/A,#N/A,FALSE,"Plan2"}</definedName>
    <definedName name="jslrjer" localSheetId="3" hidden="1">{#N/A,#N/A,FALSE,"Plan1";#N/A,#N/A,FALSE,"Plan2"}</definedName>
    <definedName name="jslrjer" localSheetId="2" hidden="1">{#N/A,#N/A,FALSE,"Plan1";#N/A,#N/A,FALSE,"Plan2"}</definedName>
    <definedName name="jslrjer" localSheetId="14" hidden="1">{#N/A,#N/A,FALSE,"Plan1";#N/A,#N/A,FALSE,"Plan2"}</definedName>
    <definedName name="jslrjer" localSheetId="1" hidden="1">{#N/A,#N/A,FALSE,"Plan1";#N/A,#N/A,FALSE,"Plan2"}</definedName>
    <definedName name="jslrjer" hidden="1">{#N/A,#N/A,FALSE,"Plan1";#N/A,#N/A,FALSE,"Plan2"}</definedName>
    <definedName name="juklhkhdf" localSheetId="10" hidden="1">{#N/A,#N/A,FALSE,"Plan1";#N/A,#N/A,FALSE,"Plan2"}</definedName>
    <definedName name="juklhkhdf" localSheetId="12" hidden="1">{#N/A,#N/A,FALSE,"Plan1";#N/A,#N/A,FALSE,"Plan2"}</definedName>
    <definedName name="juklhkhdf" localSheetId="3" hidden="1">{#N/A,#N/A,FALSE,"Plan1";#N/A,#N/A,FALSE,"Plan2"}</definedName>
    <definedName name="juklhkhdf" localSheetId="2" hidden="1">{#N/A,#N/A,FALSE,"Plan1";#N/A,#N/A,FALSE,"Plan2"}</definedName>
    <definedName name="juklhkhdf" localSheetId="14" hidden="1">{#N/A,#N/A,FALSE,"Plan1";#N/A,#N/A,FALSE,"Plan2"}</definedName>
    <definedName name="juklhkhdf" localSheetId="1" hidden="1">{#N/A,#N/A,FALSE,"Plan1";#N/A,#N/A,FALSE,"Plan2"}</definedName>
    <definedName name="juklhkhdf" hidden="1">{#N/A,#N/A,FALSE,"Plan1";#N/A,#N/A,FALSE,"Plan2"}</definedName>
    <definedName name="jul17RJ" localSheetId="3">#REF!</definedName>
    <definedName name="jul17RJ">#REF!</definedName>
    <definedName name="JULHO" localSheetId="3">#REF!</definedName>
    <definedName name="JULHO">#REF!</definedName>
    <definedName name="JULHO2001" localSheetId="3">#REF!</definedName>
    <definedName name="JULHO2001">#REF!</definedName>
    <definedName name="JULHO99" localSheetId="10" hidden="1">{#N/A,#N/A,TRUE,"Quinzena 01 à 15-04-98 "}</definedName>
    <definedName name="JULHO99" localSheetId="12" hidden="1">{#N/A,#N/A,TRUE,"Quinzena 01 à 15-04-98 "}</definedName>
    <definedName name="JULHO99" localSheetId="3" hidden="1">{#N/A,#N/A,TRUE,"Quinzena 01 à 15-04-98 "}</definedName>
    <definedName name="JULHO99" localSheetId="2" hidden="1">{#N/A,#N/A,TRUE,"Quinzena 01 à 15-04-98 "}</definedName>
    <definedName name="JULHO99" localSheetId="14" hidden="1">{#N/A,#N/A,TRUE,"Quinzena 01 à 15-04-98 "}</definedName>
    <definedName name="JULHO99" localSheetId="1" hidden="1">{#N/A,#N/A,TRUE,"Quinzena 01 à 15-04-98 "}</definedName>
    <definedName name="JULHO99" hidden="1">{#N/A,#N/A,TRUE,"Quinzena 01 à 15-04-98 "}</definedName>
    <definedName name="jun17RJ" localSheetId="3">#REF!</definedName>
    <definedName name="jun17RJ">#REF!</definedName>
    <definedName name="JUNHO" localSheetId="3">#REF!</definedName>
    <definedName name="JUNHO">#REF!</definedName>
    <definedName name="JUNHO2001" localSheetId="3">#REF!</definedName>
    <definedName name="JUNHO2001">#REF!</definedName>
    <definedName name="JurosTpMes" localSheetId="3">#REF!</definedName>
    <definedName name="JurosTpMes">#REF!</definedName>
    <definedName name="jwekljd" localSheetId="10" hidden="1">{#N/A,#N/A,FALSE,"Plan1";#N/A,#N/A,FALSE,"Plan2"}</definedName>
    <definedName name="jwekljd" localSheetId="12" hidden="1">{#N/A,#N/A,FALSE,"Plan1";#N/A,#N/A,FALSE,"Plan2"}</definedName>
    <definedName name="jwekljd" localSheetId="3" hidden="1">{#N/A,#N/A,FALSE,"Plan1";#N/A,#N/A,FALSE,"Plan2"}</definedName>
    <definedName name="jwekljd" localSheetId="2" hidden="1">{#N/A,#N/A,FALSE,"Plan1";#N/A,#N/A,FALSE,"Plan2"}</definedName>
    <definedName name="jwekljd" localSheetId="14" hidden="1">{#N/A,#N/A,FALSE,"Plan1";#N/A,#N/A,FALSE,"Plan2"}</definedName>
    <definedName name="jwekljd" localSheetId="1" hidden="1">{#N/A,#N/A,FALSE,"Plan1";#N/A,#N/A,FALSE,"Plan2"}</definedName>
    <definedName name="jwekljd" hidden="1">{#N/A,#N/A,FALSE,"Plan1";#N/A,#N/A,FALSE,"Plan2"}</definedName>
    <definedName name="JWEOITORU5Y" localSheetId="10" hidden="1">{#N/A,#N/A,FALSE,"Plan1";#N/A,#N/A,FALSE,"Plan2"}</definedName>
    <definedName name="JWEOITORU5Y" localSheetId="12" hidden="1">{#N/A,#N/A,FALSE,"Plan1";#N/A,#N/A,FALSE,"Plan2"}</definedName>
    <definedName name="JWEOITORU5Y" localSheetId="3" hidden="1">{#N/A,#N/A,FALSE,"Plan1";#N/A,#N/A,FALSE,"Plan2"}</definedName>
    <definedName name="JWEOITORU5Y" localSheetId="2" hidden="1">{#N/A,#N/A,FALSE,"Plan1";#N/A,#N/A,FALSE,"Plan2"}</definedName>
    <definedName name="JWEOITORU5Y" localSheetId="14" hidden="1">{#N/A,#N/A,FALSE,"Plan1";#N/A,#N/A,FALSE,"Plan2"}</definedName>
    <definedName name="JWEOITORU5Y" localSheetId="1" hidden="1">{#N/A,#N/A,FALSE,"Plan1";#N/A,#N/A,FALSE,"Plan2"}</definedName>
    <definedName name="JWEOITORU5Y" hidden="1">{#N/A,#N/A,FALSE,"Plan1";#N/A,#N/A,FALSE,"Plan2"}</definedName>
    <definedName name="jxdfjsrf" localSheetId="10" hidden="1">{#N/A,#N/A,FALSE,"Plan1";#N/A,#N/A,FALSE,"Plan2"}</definedName>
    <definedName name="jxdfjsrf" localSheetId="12" hidden="1">{#N/A,#N/A,FALSE,"Plan1";#N/A,#N/A,FALSE,"Plan2"}</definedName>
    <definedName name="jxdfjsrf" localSheetId="3" hidden="1">{#N/A,#N/A,FALSE,"Plan1";#N/A,#N/A,FALSE,"Plan2"}</definedName>
    <definedName name="jxdfjsrf" localSheetId="2" hidden="1">{#N/A,#N/A,FALSE,"Plan1";#N/A,#N/A,FALSE,"Plan2"}</definedName>
    <definedName name="jxdfjsrf" localSheetId="14" hidden="1">{#N/A,#N/A,FALSE,"Plan1";#N/A,#N/A,FALSE,"Plan2"}</definedName>
    <definedName name="jxdfjsrf" localSheetId="1" hidden="1">{#N/A,#N/A,FALSE,"Plan1";#N/A,#N/A,FALSE,"Plan2"}</definedName>
    <definedName name="jxdfjsrf" hidden="1">{#N/A,#N/A,FALSE,"Plan1";#N/A,#N/A,FALSE,"Plan2"}</definedName>
    <definedName name="jxdklfj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0" hidden="1">#REF!</definedName>
    <definedName name="JY" localSheetId="12" hidden="1">#REF!</definedName>
    <definedName name="JY" localSheetId="3" hidden="1">#REF!</definedName>
    <definedName name="JY" localSheetId="1" hidden="1">#REF!</definedName>
    <definedName name="JY" hidden="1">#REF!</definedName>
    <definedName name="jzsdjkszl" localSheetId="10" hidden="1">{#N/A,#N/A,FALSE,"Plan1";#N/A,#N/A,FALSE,"Plan2"}</definedName>
    <definedName name="jzsdjkszl" localSheetId="12" hidden="1">{#N/A,#N/A,FALSE,"Plan1";#N/A,#N/A,FALSE,"Plan2"}</definedName>
    <definedName name="jzsdjkszl" localSheetId="3" hidden="1">{#N/A,#N/A,FALSE,"Plan1";#N/A,#N/A,FALSE,"Plan2"}</definedName>
    <definedName name="jzsdjkszl" localSheetId="2" hidden="1">{#N/A,#N/A,FALSE,"Plan1";#N/A,#N/A,FALSE,"Plan2"}</definedName>
    <definedName name="jzsdjkszl" localSheetId="14" hidden="1">{#N/A,#N/A,FALSE,"Plan1";#N/A,#N/A,FALSE,"Plan2"}</definedName>
    <definedName name="jzsdjkszl" localSheetId="1" hidden="1">{#N/A,#N/A,FALSE,"Plan1";#N/A,#N/A,FALSE,"Plan2"}</definedName>
    <definedName name="jzsdjkszl" hidden="1">{#N/A,#N/A,FALSE,"Plan1";#N/A,#N/A,FALSE,"Plan2"}</definedName>
    <definedName name="JZXFKLJLDJF" localSheetId="10" hidden="1">{#N/A,#N/A,FALSE,"Plan1";#N/A,#N/A,FALSE,"Plan2"}</definedName>
    <definedName name="JZXFKLJLDJF" localSheetId="12" hidden="1">{#N/A,#N/A,FALSE,"Plan1";#N/A,#N/A,FALSE,"Plan2"}</definedName>
    <definedName name="JZXFKLJLDJF" localSheetId="3" hidden="1">{#N/A,#N/A,FALSE,"Plan1";#N/A,#N/A,FALSE,"Plan2"}</definedName>
    <definedName name="JZXFKLJLDJF" localSheetId="2" hidden="1">{#N/A,#N/A,FALSE,"Plan1";#N/A,#N/A,FALSE,"Plan2"}</definedName>
    <definedName name="JZXFKLJLDJF" localSheetId="14" hidden="1">{#N/A,#N/A,FALSE,"Plan1";#N/A,#N/A,FALSE,"Plan2"}</definedName>
    <definedName name="JZXFKLJLDJF" localSheetId="1" hidden="1">{#N/A,#N/A,FALSE,"Plan1";#N/A,#N/A,FALSE,"Plan2"}</definedName>
    <definedName name="JZXFKLJLDJF" hidden="1">{#N/A,#N/A,FALSE,"Plan1";#N/A,#N/A,FALSE,"Plan2"}</definedName>
    <definedName name="jzxklfdlvgfg" localSheetId="10" hidden="1">{#N/A,#N/A,FALSE,"Plan1";#N/A,#N/A,FALSE,"Plan2"}</definedName>
    <definedName name="jzxklfdlvgfg" localSheetId="12" hidden="1">{#N/A,#N/A,FALSE,"Plan1";#N/A,#N/A,FALSE,"Plan2"}</definedName>
    <definedName name="jzxklfdlvgfg" localSheetId="3" hidden="1">{#N/A,#N/A,FALSE,"Plan1";#N/A,#N/A,FALSE,"Plan2"}</definedName>
    <definedName name="jzxklfdlvgfg" localSheetId="2" hidden="1">{#N/A,#N/A,FALSE,"Plan1";#N/A,#N/A,FALSE,"Plan2"}</definedName>
    <definedName name="jzxklfdlvgfg" localSheetId="14" hidden="1">{#N/A,#N/A,FALSE,"Plan1";#N/A,#N/A,FALSE,"Plan2"}</definedName>
    <definedName name="jzxklfdlvgfg" localSheetId="1" hidden="1">{#N/A,#N/A,FALSE,"Plan1";#N/A,#N/A,FALSE,"Plan2"}</definedName>
    <definedName name="jzxklfdlvgfg" hidden="1">{#N/A,#N/A,FALSE,"Plan1";#N/A,#N/A,FALSE,"Plan2"}</definedName>
    <definedName name="k" localSheetId="10" hidden="1">{#N/A,#N/A,FALSE,"Plan1";#N/A,#N/A,FALSE,"Plan2"}</definedName>
    <definedName name="k" localSheetId="12" hidden="1">{#N/A,#N/A,FALSE,"Plan1";#N/A,#N/A,FALSE,"Plan2"}</definedName>
    <definedName name="k" localSheetId="3" hidden="1">{#N/A,#N/A,FALSE,"Plan1";#N/A,#N/A,FALSE,"Plan2"}</definedName>
    <definedName name="k" localSheetId="2" hidden="1">{#N/A,#N/A,FALSE,"Plan1";#N/A,#N/A,FALSE,"Plan2"}</definedName>
    <definedName name="k" localSheetId="14" hidden="1">{#N/A,#N/A,FALSE,"Plan1";#N/A,#N/A,FALSE,"Plan2"}</definedName>
    <definedName name="k" localSheetId="1" hidden="1">{#N/A,#N/A,FALSE,"Plan1";#N/A,#N/A,FALSE,"Plan2"}</definedName>
    <definedName name="k" hidden="1">{#N/A,#N/A,FALSE,"Plan1";#N/A,#N/A,FALSE,"Plan2"}</definedName>
    <definedName name="K_1" localSheetId="3">#REF!</definedName>
    <definedName name="K_1">#REF!</definedName>
    <definedName name="kaedkroswr" localSheetId="10" hidden="1">{"Econ Consolidado",#N/A,FALSE,"Econ Consol";"Fluxo de Caixa",#N/A,FALSE,"Fluxo Caixa";"Investimentos",#N/A,FALSE,"Investimentos"}</definedName>
    <definedName name="kaedkroswr" localSheetId="12" hidden="1">{"Econ Consolidado",#N/A,FALSE,"Econ Consol";"Fluxo de Caixa",#N/A,FALSE,"Fluxo Caixa";"Investimentos",#N/A,FALSE,"Investimentos"}</definedName>
    <definedName name="kaedkroswr" localSheetId="3" hidden="1">{"Econ Consolidado",#N/A,FALSE,"Econ Consol";"Fluxo de Caixa",#N/A,FALSE,"Fluxo Caixa";"Investimentos",#N/A,FALSE,"Investimentos"}</definedName>
    <definedName name="kaedkroswr" localSheetId="2" hidden="1">{"Econ Consolidado",#N/A,FALSE,"Econ Consol";"Fluxo de Caixa",#N/A,FALSE,"Fluxo Caixa";"Investimentos",#N/A,FALSE,"Investimentos"}</definedName>
    <definedName name="kaedkroswr" localSheetId="14" hidden="1">{"Econ Consolidado",#N/A,FALSE,"Econ Consol";"Fluxo de Caixa",#N/A,FALSE,"Fluxo Caixa";"Investimentos",#N/A,FALSE,"Investimentos"}</definedName>
    <definedName name="kaedkroswr" localSheetId="1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3">#REF!</definedName>
    <definedName name="kapa">#REF!</definedName>
    <definedName name="kç\lKçaksdçaqew" localSheetId="10" hidden="1">{#N/A,#N/A,FALSE,"Plan1";#N/A,#N/A,FALSE,"Plan2"}</definedName>
    <definedName name="kç\lKçaksdçaqew" localSheetId="12" hidden="1">{#N/A,#N/A,FALSE,"Plan1";#N/A,#N/A,FALSE,"Plan2"}</definedName>
    <definedName name="kç\lKçaksdçaqew" localSheetId="3" hidden="1">{#N/A,#N/A,FALSE,"Plan1";#N/A,#N/A,FALSE,"Plan2"}</definedName>
    <definedName name="kç\lKçaksdçaqew" localSheetId="2" hidden="1">{#N/A,#N/A,FALSE,"Plan1";#N/A,#N/A,FALSE,"Plan2"}</definedName>
    <definedName name="kç\lKçaksdçaqew" localSheetId="14" hidden="1">{#N/A,#N/A,FALSE,"Plan1";#N/A,#N/A,FALSE,"Plan2"}</definedName>
    <definedName name="kç\lKçaksdçaqew" localSheetId="1" hidden="1">{#N/A,#N/A,FALSE,"Plan1";#N/A,#N/A,FALSE,"Plan2"}</definedName>
    <definedName name="kç\lKçaksdçaqew" hidden="1">{#N/A,#N/A,FALSE,"Plan1";#N/A,#N/A,FALSE,"Plan2"}</definedName>
    <definedName name="kçdasekr" localSheetId="10" hidden="1">{#N/A,#N/A,FALSE,"Plan1";#N/A,#N/A,FALSE,"Plan2"}</definedName>
    <definedName name="kçdasekr" localSheetId="12" hidden="1">{#N/A,#N/A,FALSE,"Plan1";#N/A,#N/A,FALSE,"Plan2"}</definedName>
    <definedName name="kçdasekr" localSheetId="3" hidden="1">{#N/A,#N/A,FALSE,"Plan1";#N/A,#N/A,FALSE,"Plan2"}</definedName>
    <definedName name="kçdasekr" localSheetId="2" hidden="1">{#N/A,#N/A,FALSE,"Plan1";#N/A,#N/A,FALSE,"Plan2"}</definedName>
    <definedName name="kçdasekr" localSheetId="14" hidden="1">{#N/A,#N/A,FALSE,"Plan1";#N/A,#N/A,FALSE,"Plan2"}</definedName>
    <definedName name="kçdasekr" localSheetId="1" hidden="1">{#N/A,#N/A,FALSE,"Plan1";#N/A,#N/A,FALSE,"Plan2"}</definedName>
    <definedName name="kçdasekr" hidden="1">{#N/A,#N/A,FALSE,"Plan1";#N/A,#N/A,FALSE,"Plan2"}</definedName>
    <definedName name="kçfdljtredr" localSheetId="10" hidden="1">{#N/A,#N/A,FALSE,"Plan1";#N/A,#N/A,FALSE,"Plan2"}</definedName>
    <definedName name="kçfdljtredr" localSheetId="12" hidden="1">{#N/A,#N/A,FALSE,"Plan1";#N/A,#N/A,FALSE,"Plan2"}</definedName>
    <definedName name="kçfdljtredr" localSheetId="3" hidden="1">{#N/A,#N/A,FALSE,"Plan1";#N/A,#N/A,FALSE,"Plan2"}</definedName>
    <definedName name="kçfdljtredr" localSheetId="2" hidden="1">{#N/A,#N/A,FALSE,"Plan1";#N/A,#N/A,FALSE,"Plan2"}</definedName>
    <definedName name="kçfdljtredr" localSheetId="14" hidden="1">{#N/A,#N/A,FALSE,"Plan1";#N/A,#N/A,FALSE,"Plan2"}</definedName>
    <definedName name="kçfdljtredr" localSheetId="1" hidden="1">{#N/A,#N/A,FALSE,"Plan1";#N/A,#N/A,FALSE,"Plan2"}</definedName>
    <definedName name="kçfdljtredr" hidden="1">{#N/A,#N/A,FALSE,"Plan1";#N/A,#N/A,FALSE,"Plan2"}</definedName>
    <definedName name="KCIVIL" localSheetId="3">#REF!</definedName>
    <definedName name="KCIVIL">#REF!</definedName>
    <definedName name="kclçkglf" localSheetId="10" hidden="1">{#N/A,#N/A,FALSE,"Plan1";#N/A,#N/A,FALSE,"Plan2"}</definedName>
    <definedName name="kclçkglf" localSheetId="12" hidden="1">{#N/A,#N/A,FALSE,"Plan1";#N/A,#N/A,FALSE,"Plan2"}</definedName>
    <definedName name="kclçkglf" localSheetId="3" hidden="1">{#N/A,#N/A,FALSE,"Plan1";#N/A,#N/A,FALSE,"Plan2"}</definedName>
    <definedName name="kclçkglf" localSheetId="2" hidden="1">{#N/A,#N/A,FALSE,"Plan1";#N/A,#N/A,FALSE,"Plan2"}</definedName>
    <definedName name="kclçkglf" localSheetId="14" hidden="1">{#N/A,#N/A,FALSE,"Plan1";#N/A,#N/A,FALSE,"Plan2"}</definedName>
    <definedName name="kclçkglf" localSheetId="1" hidden="1">{#N/A,#N/A,FALSE,"Plan1";#N/A,#N/A,FALSE,"Plan2"}</definedName>
    <definedName name="kclçkglf" hidden="1">{#N/A,#N/A,FALSE,"Plan1";#N/A,#N/A,FALSE,"Plan2"}</definedName>
    <definedName name="kçlkasçkere" localSheetId="10" hidden="1">{#N/A,#N/A,FALSE,"Plan1";#N/A,#N/A,FALSE,"Plan2"}</definedName>
    <definedName name="kçlkasçkere" localSheetId="12" hidden="1">{#N/A,#N/A,FALSE,"Plan1";#N/A,#N/A,FALSE,"Plan2"}</definedName>
    <definedName name="kçlkasçkere" localSheetId="3" hidden="1">{#N/A,#N/A,FALSE,"Plan1";#N/A,#N/A,FALSE,"Plan2"}</definedName>
    <definedName name="kçlkasçkere" localSheetId="2" hidden="1">{#N/A,#N/A,FALSE,"Plan1";#N/A,#N/A,FALSE,"Plan2"}</definedName>
    <definedName name="kçlkasçkere" localSheetId="14" hidden="1">{#N/A,#N/A,FALSE,"Plan1";#N/A,#N/A,FALSE,"Plan2"}</definedName>
    <definedName name="kçlkasçkere" localSheetId="1" hidden="1">{#N/A,#N/A,FALSE,"Plan1";#N/A,#N/A,FALSE,"Plan2"}</definedName>
    <definedName name="kçlkasçkere" hidden="1">{#N/A,#N/A,FALSE,"Plan1";#N/A,#N/A,FALSE,"Plan2"}</definedName>
    <definedName name="kdfbngtjkbf" localSheetId="10" hidden="1">{#N/A,#N/A,FALSE,"Plan1";#N/A,#N/A,FALSE,"Plan2"}</definedName>
    <definedName name="kdfbngtjkbf" localSheetId="12" hidden="1">{#N/A,#N/A,FALSE,"Plan1";#N/A,#N/A,FALSE,"Plan2"}</definedName>
    <definedName name="kdfbngtjkbf" localSheetId="3" hidden="1">{#N/A,#N/A,FALSE,"Plan1";#N/A,#N/A,FALSE,"Plan2"}</definedName>
    <definedName name="kdfbngtjkbf" localSheetId="2" hidden="1">{#N/A,#N/A,FALSE,"Plan1";#N/A,#N/A,FALSE,"Plan2"}</definedName>
    <definedName name="kdfbngtjkbf" localSheetId="14" hidden="1">{#N/A,#N/A,FALSE,"Plan1";#N/A,#N/A,FALSE,"Plan2"}</definedName>
    <definedName name="kdfbngtjkbf" localSheetId="1" hidden="1">{#N/A,#N/A,FALSE,"Plan1";#N/A,#N/A,FALSE,"Plan2"}</definedName>
    <definedName name="kdfbngtjkbf" hidden="1">{#N/A,#N/A,FALSE,"Plan1";#N/A,#N/A,FALSE,"Plan2"}</definedName>
    <definedName name="kdfhkghkrh" localSheetId="10" hidden="1">{#N/A,#N/A,FALSE,"Plan1";#N/A,#N/A,FALSE,"Plan2"}</definedName>
    <definedName name="kdfhkghkrh" localSheetId="12" hidden="1">{#N/A,#N/A,FALSE,"Plan1";#N/A,#N/A,FALSE,"Plan2"}</definedName>
    <definedName name="kdfhkghkrh" localSheetId="3" hidden="1">{#N/A,#N/A,FALSE,"Plan1";#N/A,#N/A,FALSE,"Plan2"}</definedName>
    <definedName name="kdfhkghkrh" localSheetId="2" hidden="1">{#N/A,#N/A,FALSE,"Plan1";#N/A,#N/A,FALSE,"Plan2"}</definedName>
    <definedName name="kdfhkghkrh" localSheetId="14" hidden="1">{#N/A,#N/A,FALSE,"Plan1";#N/A,#N/A,FALSE,"Plan2"}</definedName>
    <definedName name="kdfhkghkrh" localSheetId="1" hidden="1">{#N/A,#N/A,FALSE,"Plan1";#N/A,#N/A,FALSE,"Plan2"}</definedName>
    <definedName name="kdfhkghkrh" hidden="1">{#N/A,#N/A,FALSE,"Plan1";#N/A,#N/A,FALSE,"Plan2"}</definedName>
    <definedName name="kdfier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0" hidden="1">{#N/A,#N/A,FALSE,"Plan1";#N/A,#N/A,FALSE,"Plan2"}</definedName>
    <definedName name="kdfkçrkf" localSheetId="12" hidden="1">{#N/A,#N/A,FALSE,"Plan1";#N/A,#N/A,FALSE,"Plan2"}</definedName>
    <definedName name="kdfkçrkf" localSheetId="3" hidden="1">{#N/A,#N/A,FALSE,"Plan1";#N/A,#N/A,FALSE,"Plan2"}</definedName>
    <definedName name="kdfkçrkf" localSheetId="2" hidden="1">{#N/A,#N/A,FALSE,"Plan1";#N/A,#N/A,FALSE,"Plan2"}</definedName>
    <definedName name="kdfkçrkf" localSheetId="14" hidden="1">{#N/A,#N/A,FALSE,"Plan1";#N/A,#N/A,FALSE,"Plan2"}</definedName>
    <definedName name="kdfkçrkf" localSheetId="1" hidden="1">{#N/A,#N/A,FALSE,"Plan1";#N/A,#N/A,FALSE,"Plan2"}</definedName>
    <definedName name="kdfkçrkf" hidden="1">{#N/A,#N/A,FALSE,"Plan1";#N/A,#N/A,FALSE,"Plan2"}</definedName>
    <definedName name="kdfljlfr" localSheetId="10" hidden="1">{#N/A,#N/A,FALSE,"Plan1";#N/A,#N/A,FALSE,"Plan2"}</definedName>
    <definedName name="kdfljlfr" localSheetId="12" hidden="1">{#N/A,#N/A,FALSE,"Plan1";#N/A,#N/A,FALSE,"Plan2"}</definedName>
    <definedName name="kdfljlfr" localSheetId="3" hidden="1">{#N/A,#N/A,FALSE,"Plan1";#N/A,#N/A,FALSE,"Plan2"}</definedName>
    <definedName name="kdfljlfr" localSheetId="2" hidden="1">{#N/A,#N/A,FALSE,"Plan1";#N/A,#N/A,FALSE,"Plan2"}</definedName>
    <definedName name="kdfljlfr" localSheetId="14" hidden="1">{#N/A,#N/A,FALSE,"Plan1";#N/A,#N/A,FALSE,"Plan2"}</definedName>
    <definedName name="kdfljlfr" localSheetId="1" hidden="1">{#N/A,#N/A,FALSE,"Plan1";#N/A,#N/A,FALSE,"Plan2"}</definedName>
    <definedName name="kdfljlfr" hidden="1">{#N/A,#N/A,FALSE,"Plan1";#N/A,#N/A,FALSE,"Plan2"}</definedName>
    <definedName name="kdhfgkdfhytgu" localSheetId="10" hidden="1">{#N/A,#N/A,FALSE,"Plan1";#N/A,#N/A,FALSE,"Plan2"}</definedName>
    <definedName name="kdhfgkdfhytgu" localSheetId="12" hidden="1">{#N/A,#N/A,FALSE,"Plan1";#N/A,#N/A,FALSE,"Plan2"}</definedName>
    <definedName name="kdhfgkdfhytgu" localSheetId="3" hidden="1">{#N/A,#N/A,FALSE,"Plan1";#N/A,#N/A,FALSE,"Plan2"}</definedName>
    <definedName name="kdhfgkdfhytgu" localSheetId="2" hidden="1">{#N/A,#N/A,FALSE,"Plan1";#N/A,#N/A,FALSE,"Plan2"}</definedName>
    <definedName name="kdhfgkdfhytgu" localSheetId="14" hidden="1">{#N/A,#N/A,FALSE,"Plan1";#N/A,#N/A,FALSE,"Plan2"}</definedName>
    <definedName name="kdhfgkdfhytgu" localSheetId="1" hidden="1">{#N/A,#N/A,FALSE,"Plan1";#N/A,#N/A,FALSE,"Plan2"}</definedName>
    <definedName name="kdhfgkdfhytgu" hidden="1">{#N/A,#N/A,FALSE,"Plan1";#N/A,#N/A,FALSE,"Plan2"}</definedName>
    <definedName name="kdhgftfg" localSheetId="10" hidden="1">{#N/A,#N/A,FALSE,"Plan1";#N/A,#N/A,FALSE,"Plan2"}</definedName>
    <definedName name="kdhgftfg" localSheetId="12" hidden="1">{#N/A,#N/A,FALSE,"Plan1";#N/A,#N/A,FALSE,"Plan2"}</definedName>
    <definedName name="kdhgftfg" localSheetId="3" hidden="1">{#N/A,#N/A,FALSE,"Plan1";#N/A,#N/A,FALSE,"Plan2"}</definedName>
    <definedName name="kdhgftfg" localSheetId="2" hidden="1">{#N/A,#N/A,FALSE,"Plan1";#N/A,#N/A,FALSE,"Plan2"}</definedName>
    <definedName name="kdhgftfg" localSheetId="14" hidden="1">{#N/A,#N/A,FALSE,"Plan1";#N/A,#N/A,FALSE,"Plan2"}</definedName>
    <definedName name="kdhgftfg" localSheetId="1" hidden="1">{#N/A,#N/A,FALSE,"Plan1";#N/A,#N/A,FALSE,"Plan2"}</definedName>
    <definedName name="kdhgftfg" hidden="1">{#N/A,#N/A,FALSE,"Plan1";#N/A,#N/A,FALSE,"Plan2"}</definedName>
    <definedName name="KDHKFGKKHGF" localSheetId="10" hidden="1">{#N/A,#N/A,FALSE,"Plan1";#N/A,#N/A,FALSE,"Plan2"}</definedName>
    <definedName name="KDHKFGKKHGF" localSheetId="12" hidden="1">{#N/A,#N/A,FALSE,"Plan1";#N/A,#N/A,FALSE,"Plan2"}</definedName>
    <definedName name="KDHKFGKKHGF" localSheetId="3" hidden="1">{#N/A,#N/A,FALSE,"Plan1";#N/A,#N/A,FALSE,"Plan2"}</definedName>
    <definedName name="KDHKFGKKHGF" localSheetId="2" hidden="1">{#N/A,#N/A,FALSE,"Plan1";#N/A,#N/A,FALSE,"Plan2"}</definedName>
    <definedName name="KDHKFGKKHGF" localSheetId="14" hidden="1">{#N/A,#N/A,FALSE,"Plan1";#N/A,#N/A,FALSE,"Plan2"}</definedName>
    <definedName name="KDHKFGKKHGF" localSheetId="1" hidden="1">{#N/A,#N/A,FALSE,"Plan1";#N/A,#N/A,FALSE,"Plan2"}</definedName>
    <definedName name="KDHKFGKKHGF" hidden="1">{#N/A,#N/A,FALSE,"Plan1";#N/A,#N/A,FALSE,"Plan2"}</definedName>
    <definedName name="kdjfdr" localSheetId="10" hidden="1">#REF!</definedName>
    <definedName name="kdjfdr" localSheetId="12" hidden="1">#REF!</definedName>
    <definedName name="kdjfdr" localSheetId="3" hidden="1">#REF!</definedName>
    <definedName name="kdjfdr" localSheetId="1" hidden="1">#REF!</definedName>
    <definedName name="kdjfdr" hidden="1">#REF!</definedName>
    <definedName name="kdjgkfjgd" localSheetId="10" hidden="1">{#N/A,#N/A,FALSE,"Plan1";#N/A,#N/A,FALSE,"Plan2"}</definedName>
    <definedName name="kdjgkfjgd" localSheetId="12" hidden="1">{#N/A,#N/A,FALSE,"Plan1";#N/A,#N/A,FALSE,"Plan2"}</definedName>
    <definedName name="kdjgkfjgd" localSheetId="3" hidden="1">{#N/A,#N/A,FALSE,"Plan1";#N/A,#N/A,FALSE,"Plan2"}</definedName>
    <definedName name="kdjgkfjgd" localSheetId="2" hidden="1">{#N/A,#N/A,FALSE,"Plan1";#N/A,#N/A,FALSE,"Plan2"}</definedName>
    <definedName name="kdjgkfjgd" localSheetId="14" hidden="1">{#N/A,#N/A,FALSE,"Plan1";#N/A,#N/A,FALSE,"Plan2"}</definedName>
    <definedName name="kdjgkfjgd" localSheetId="1" hidden="1">{#N/A,#N/A,FALSE,"Plan1";#N/A,#N/A,FALSE,"Plan2"}</definedName>
    <definedName name="kdjgkfjgd" hidden="1">{#N/A,#N/A,FALSE,"Plan1";#N/A,#N/A,FALSE,"Plan2"}</definedName>
    <definedName name="kdjglkdlgjd" localSheetId="10" hidden="1">{#N/A,#N/A,FALSE,"Plan1";#N/A,#N/A,FALSE,"Plan2"}</definedName>
    <definedName name="kdjglkdlgjd" localSheetId="12" hidden="1">{#N/A,#N/A,FALSE,"Plan1";#N/A,#N/A,FALSE,"Plan2"}</definedName>
    <definedName name="kdjglkdlgjd" localSheetId="3" hidden="1">{#N/A,#N/A,FALSE,"Plan1";#N/A,#N/A,FALSE,"Plan2"}</definedName>
    <definedName name="kdjglkdlgjd" localSheetId="2" hidden="1">{#N/A,#N/A,FALSE,"Plan1";#N/A,#N/A,FALSE,"Plan2"}</definedName>
    <definedName name="kdjglkdlgjd" localSheetId="14" hidden="1">{#N/A,#N/A,FALSE,"Plan1";#N/A,#N/A,FALSE,"Plan2"}</definedName>
    <definedName name="kdjglkdlgjd" localSheetId="1" hidden="1">{#N/A,#N/A,FALSE,"Plan1";#N/A,#N/A,FALSE,"Plan2"}</definedName>
    <definedName name="kdjglkdlgjd" hidden="1">{#N/A,#N/A,FALSE,"Plan1";#N/A,#N/A,FALSE,"Plan2"}</definedName>
    <definedName name="kdjsfkldjgkty" localSheetId="10" hidden="1">{#N/A,#N/A,FALSE,"Plan1";#N/A,#N/A,FALSE,"Plan2"}</definedName>
    <definedName name="kdjsfkldjgkty" localSheetId="12" hidden="1">{#N/A,#N/A,FALSE,"Plan1";#N/A,#N/A,FALSE,"Plan2"}</definedName>
    <definedName name="kdjsfkldjgkty" localSheetId="3" hidden="1">{#N/A,#N/A,FALSE,"Plan1";#N/A,#N/A,FALSE,"Plan2"}</definedName>
    <definedName name="kdjsfkldjgkty" localSheetId="2" hidden="1">{#N/A,#N/A,FALSE,"Plan1";#N/A,#N/A,FALSE,"Plan2"}</definedName>
    <definedName name="kdjsfkldjgkty" localSheetId="14" hidden="1">{#N/A,#N/A,FALSE,"Plan1";#N/A,#N/A,FALSE,"Plan2"}</definedName>
    <definedName name="kdjsfkldjgkty" localSheetId="1" hidden="1">{#N/A,#N/A,FALSE,"Plan1";#N/A,#N/A,FALSE,"Plan2"}</definedName>
    <definedName name="kdjsfkldjgkty" hidden="1">{#N/A,#N/A,FALSE,"Plan1";#N/A,#N/A,FALSE,"Plan2"}</definedName>
    <definedName name="KDJU" localSheetId="10" hidden="1">{"'장비'!$A$3:$M$12"}</definedName>
    <definedName name="KDJU" localSheetId="12" hidden="1">{"'장비'!$A$3:$M$12"}</definedName>
    <definedName name="KDJU" localSheetId="3" hidden="1">{"'장비'!$A$3:$M$12"}</definedName>
    <definedName name="KDJU" localSheetId="2" hidden="1">{"'장비'!$A$3:$M$12"}</definedName>
    <definedName name="KDJU" localSheetId="14" hidden="1">{"'장비'!$A$3:$M$12"}</definedName>
    <definedName name="KDJU" localSheetId="1" hidden="1">{"'장비'!$A$3:$M$12"}</definedName>
    <definedName name="KDJU" hidden="1">{"'장비'!$A$3:$M$12"}</definedName>
    <definedName name="kdkjhgdkfhjk" localSheetId="10" hidden="1">{#N/A,#N/A,FALSE,"Plan1";#N/A,#N/A,FALSE,"Plan2"}</definedName>
    <definedName name="kdkjhgdkfhjk" localSheetId="12" hidden="1">{#N/A,#N/A,FALSE,"Plan1";#N/A,#N/A,FALSE,"Plan2"}</definedName>
    <definedName name="kdkjhgdkfhjk" localSheetId="3" hidden="1">{#N/A,#N/A,FALSE,"Plan1";#N/A,#N/A,FALSE,"Plan2"}</definedName>
    <definedName name="kdkjhgdkfhjk" localSheetId="2" hidden="1">{#N/A,#N/A,FALSE,"Plan1";#N/A,#N/A,FALSE,"Plan2"}</definedName>
    <definedName name="kdkjhgdkfhjk" localSheetId="14" hidden="1">{#N/A,#N/A,FALSE,"Plan1";#N/A,#N/A,FALSE,"Plan2"}</definedName>
    <definedName name="kdkjhgdkfhjk" localSheetId="1" hidden="1">{#N/A,#N/A,FALSE,"Plan1";#N/A,#N/A,FALSE,"Plan2"}</definedName>
    <definedName name="kdkjhgdkfhjk" hidden="1">{#N/A,#N/A,FALSE,"Plan1";#N/A,#N/A,FALSE,"Plan2"}</definedName>
    <definedName name="kdsf" localSheetId="10" hidden="1">{#N/A,#N/A,FALSE,"Plan1";#N/A,#N/A,FALSE,"Plan2"}</definedName>
    <definedName name="kdsf" localSheetId="12" hidden="1">{#N/A,#N/A,FALSE,"Plan1";#N/A,#N/A,FALSE,"Plan2"}</definedName>
    <definedName name="kdsf" localSheetId="3" hidden="1">{#N/A,#N/A,FALSE,"Plan1";#N/A,#N/A,FALSE,"Plan2"}</definedName>
    <definedName name="kdsf" localSheetId="2" hidden="1">{#N/A,#N/A,FALSE,"Plan1";#N/A,#N/A,FALSE,"Plan2"}</definedName>
    <definedName name="kdsf" localSheetId="14" hidden="1">{#N/A,#N/A,FALSE,"Plan1";#N/A,#N/A,FALSE,"Plan2"}</definedName>
    <definedName name="kdsf" localSheetId="1" hidden="1">{#N/A,#N/A,FALSE,"Plan1";#N/A,#N/A,FALSE,"Plan2"}</definedName>
    <definedName name="kdsf" hidden="1">{#N/A,#N/A,FALSE,"Plan1";#N/A,#N/A,FALSE,"Plan2"}</definedName>
    <definedName name="kdsr" localSheetId="10" hidden="1">{#N/A,#N/A,FALSE,"Plan1";#N/A,#N/A,FALSE,"Plan2"}</definedName>
    <definedName name="kdsr" localSheetId="12" hidden="1">{#N/A,#N/A,FALSE,"Plan1";#N/A,#N/A,FALSE,"Plan2"}</definedName>
    <definedName name="kdsr" localSheetId="3" hidden="1">{#N/A,#N/A,FALSE,"Plan1";#N/A,#N/A,FALSE,"Plan2"}</definedName>
    <definedName name="kdsr" localSheetId="2" hidden="1">{#N/A,#N/A,FALSE,"Plan1";#N/A,#N/A,FALSE,"Plan2"}</definedName>
    <definedName name="kdsr" localSheetId="14" hidden="1">{#N/A,#N/A,FALSE,"Plan1";#N/A,#N/A,FALSE,"Plan2"}</definedName>
    <definedName name="kdsr" localSheetId="1" hidden="1">{#N/A,#N/A,FALSE,"Plan1";#N/A,#N/A,FALSE,"Plan2"}</definedName>
    <definedName name="kdsr" hidden="1">{#N/A,#N/A,FALSE,"Plan1";#N/A,#N/A,FALSE,"Plan2"}</definedName>
    <definedName name="kergtfdstr" localSheetId="10" hidden="1">{#N/A,#N/A,FALSE,"Plan1";#N/A,#N/A,FALSE,"Plan2"}</definedName>
    <definedName name="kergtfdstr" localSheetId="12" hidden="1">{#N/A,#N/A,FALSE,"Plan1";#N/A,#N/A,FALSE,"Plan2"}</definedName>
    <definedName name="kergtfdstr" localSheetId="3" hidden="1">{#N/A,#N/A,FALSE,"Plan1";#N/A,#N/A,FALSE,"Plan2"}</definedName>
    <definedName name="kergtfdstr" localSheetId="2" hidden="1">{#N/A,#N/A,FALSE,"Plan1";#N/A,#N/A,FALSE,"Plan2"}</definedName>
    <definedName name="kergtfdstr" localSheetId="14" hidden="1">{#N/A,#N/A,FALSE,"Plan1";#N/A,#N/A,FALSE,"Plan2"}</definedName>
    <definedName name="kergtfdstr" localSheetId="1" hidden="1">{#N/A,#N/A,FALSE,"Plan1";#N/A,#N/A,FALSE,"Plan2"}</definedName>
    <definedName name="kergtfdstr" hidden="1">{#N/A,#N/A,FALSE,"Plan1";#N/A,#N/A,FALSE,"Plan2"}</definedName>
    <definedName name="kesp" localSheetId="3">#REF!</definedName>
    <definedName name="kesp">#REF!</definedName>
    <definedName name="KFDKTHGT" localSheetId="10" hidden="1">{#N/A,#N/A,FALSE,"Plan1";#N/A,#N/A,FALSE,"Plan2"}</definedName>
    <definedName name="KFDKTHGT" localSheetId="12" hidden="1">{#N/A,#N/A,FALSE,"Plan1";#N/A,#N/A,FALSE,"Plan2"}</definedName>
    <definedName name="KFDKTHGT" localSheetId="3" hidden="1">{#N/A,#N/A,FALSE,"Plan1";#N/A,#N/A,FALSE,"Plan2"}</definedName>
    <definedName name="KFDKTHGT" localSheetId="2" hidden="1">{#N/A,#N/A,FALSE,"Plan1";#N/A,#N/A,FALSE,"Plan2"}</definedName>
    <definedName name="KFDKTHGT" localSheetId="14" hidden="1">{#N/A,#N/A,FALSE,"Plan1";#N/A,#N/A,FALSE,"Plan2"}</definedName>
    <definedName name="KFDKTHGT" localSheetId="1" hidden="1">{#N/A,#N/A,FALSE,"Plan1";#N/A,#N/A,FALSE,"Plan2"}</definedName>
    <definedName name="KFDKTHGT" hidden="1">{#N/A,#N/A,FALSE,"Plan1";#N/A,#N/A,FALSE,"Plan2"}</definedName>
    <definedName name="kfdxlfdzs" localSheetId="10" hidden="1">{"Econ Consolidado",#N/A,FALSE,"Econ Consol";"Fluxo de Caixa",#N/A,FALSE,"Fluxo Caixa";"Investimentos",#N/A,FALSE,"Investimentos"}</definedName>
    <definedName name="kfdxlfdzs" localSheetId="12" hidden="1">{"Econ Consolidado",#N/A,FALSE,"Econ Consol";"Fluxo de Caixa",#N/A,FALSE,"Fluxo Caixa";"Investimentos",#N/A,FALSE,"Investimentos"}</definedName>
    <definedName name="kfdxlfdzs" localSheetId="3" hidden="1">{"Econ Consolidado",#N/A,FALSE,"Econ Consol";"Fluxo de Caixa",#N/A,FALSE,"Fluxo Caixa";"Investimentos",#N/A,FALSE,"Investimentos"}</definedName>
    <definedName name="kfdxlfdzs" localSheetId="2" hidden="1">{"Econ Consolidado",#N/A,FALSE,"Econ Consol";"Fluxo de Caixa",#N/A,FALSE,"Fluxo Caixa";"Investimentos",#N/A,FALSE,"Investimentos"}</definedName>
    <definedName name="kfdxlfdzs" localSheetId="14" hidden="1">{"Econ Consolidado",#N/A,FALSE,"Econ Consol";"Fluxo de Caixa",#N/A,FALSE,"Fluxo Caixa";"Investimentos",#N/A,FALSE,"Investimentos"}</definedName>
    <definedName name="kfdxlfdzs" localSheetId="1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10" hidden="1">{#N/A,#N/A,FALSE,"Plan1";#N/A,#N/A,FALSE,"Plan2"}</definedName>
    <definedName name="kfgkhjkjhy" localSheetId="12" hidden="1">{#N/A,#N/A,FALSE,"Plan1";#N/A,#N/A,FALSE,"Plan2"}</definedName>
    <definedName name="kfgkhjkjhy" localSheetId="3" hidden="1">{#N/A,#N/A,FALSE,"Plan1";#N/A,#N/A,FALSE,"Plan2"}</definedName>
    <definedName name="kfgkhjkjhy" localSheetId="2" hidden="1">{#N/A,#N/A,FALSE,"Plan1";#N/A,#N/A,FALSE,"Plan2"}</definedName>
    <definedName name="kfgkhjkjhy" localSheetId="14" hidden="1">{#N/A,#N/A,FALSE,"Plan1";#N/A,#N/A,FALSE,"Plan2"}</definedName>
    <definedName name="kfgkhjkjhy" localSheetId="1" hidden="1">{#N/A,#N/A,FALSE,"Plan1";#N/A,#N/A,FALSE,"Plan2"}</definedName>
    <definedName name="kfgkhjkjhy" hidden="1">{#N/A,#N/A,FALSE,"Plan1";#N/A,#N/A,FALSE,"Plan2"}</definedName>
    <definedName name="KFJFDSDF" localSheetId="10" hidden="1">{#N/A,#N/A,FALSE,"Plan1";#N/A,#N/A,FALSE,"Plan2"}</definedName>
    <definedName name="KFJFDSDF" localSheetId="12" hidden="1">{#N/A,#N/A,FALSE,"Plan1";#N/A,#N/A,FALSE,"Plan2"}</definedName>
    <definedName name="KFJFDSDF" localSheetId="3" hidden="1">{#N/A,#N/A,FALSE,"Plan1";#N/A,#N/A,FALSE,"Plan2"}</definedName>
    <definedName name="KFJFDSDF" localSheetId="2" hidden="1">{#N/A,#N/A,FALSE,"Plan1";#N/A,#N/A,FALSE,"Plan2"}</definedName>
    <definedName name="KFJFDSDF" localSheetId="14" hidden="1">{#N/A,#N/A,FALSE,"Plan1";#N/A,#N/A,FALSE,"Plan2"}</definedName>
    <definedName name="KFJFDSDF" localSheetId="1" hidden="1">{#N/A,#N/A,FALSE,"Plan1";#N/A,#N/A,FALSE,"Plan2"}</definedName>
    <definedName name="KFJFDSDF" hidden="1">{#N/A,#N/A,FALSE,"Plan1";#N/A,#N/A,FALSE,"Plan2"}</definedName>
    <definedName name="kfnkeasd" localSheetId="10" hidden="1">{#N/A,#N/A,FALSE,"Plan1";#N/A,#N/A,FALSE,"Plan2"}</definedName>
    <definedName name="kfnkeasd" localSheetId="12" hidden="1">{#N/A,#N/A,FALSE,"Plan1";#N/A,#N/A,FALSE,"Plan2"}</definedName>
    <definedName name="kfnkeasd" localSheetId="3" hidden="1">{#N/A,#N/A,FALSE,"Plan1";#N/A,#N/A,FALSE,"Plan2"}</definedName>
    <definedName name="kfnkeasd" localSheetId="2" hidden="1">{#N/A,#N/A,FALSE,"Plan1";#N/A,#N/A,FALSE,"Plan2"}</definedName>
    <definedName name="kfnkeasd" localSheetId="14" hidden="1">{#N/A,#N/A,FALSE,"Plan1";#N/A,#N/A,FALSE,"Plan2"}</definedName>
    <definedName name="kfnkeasd" localSheetId="1" hidden="1">{#N/A,#N/A,FALSE,"Plan1";#N/A,#N/A,FALSE,"Plan2"}</definedName>
    <definedName name="kfnkeasd" hidden="1">{#N/A,#N/A,FALSE,"Plan1";#N/A,#N/A,FALSE,"Plan2"}</definedName>
    <definedName name="khdjkfkjhtg" localSheetId="10" hidden="1">{#N/A,#N/A,FALSE,"Plan1";#N/A,#N/A,FALSE,"Plan2"}</definedName>
    <definedName name="khdjkfkjhtg" localSheetId="12" hidden="1">{#N/A,#N/A,FALSE,"Plan1";#N/A,#N/A,FALSE,"Plan2"}</definedName>
    <definedName name="khdjkfkjhtg" localSheetId="3" hidden="1">{#N/A,#N/A,FALSE,"Plan1";#N/A,#N/A,FALSE,"Plan2"}</definedName>
    <definedName name="khdjkfkjhtg" localSheetId="2" hidden="1">{#N/A,#N/A,FALSE,"Plan1";#N/A,#N/A,FALSE,"Plan2"}</definedName>
    <definedName name="khdjkfkjhtg" localSheetId="14" hidden="1">{#N/A,#N/A,FALSE,"Plan1";#N/A,#N/A,FALSE,"Plan2"}</definedName>
    <definedName name="khdjkfkjhtg" localSheetId="1" hidden="1">{#N/A,#N/A,FALSE,"Plan1";#N/A,#N/A,FALSE,"Plan2"}</definedName>
    <definedName name="khdjkfkjhtg" hidden="1">{#N/A,#N/A,FALSE,"Plan1";#N/A,#N/A,FALSE,"Plan2"}</definedName>
    <definedName name="khdkfjhhfsdg" localSheetId="10" hidden="1">{#N/A,#N/A,FALSE,"Plan1";#N/A,#N/A,FALSE,"Plan2"}</definedName>
    <definedName name="khdkfjhhfsdg" localSheetId="12" hidden="1">{#N/A,#N/A,FALSE,"Plan1";#N/A,#N/A,FALSE,"Plan2"}</definedName>
    <definedName name="khdkfjhhfsdg" localSheetId="3" hidden="1">{#N/A,#N/A,FALSE,"Plan1";#N/A,#N/A,FALSE,"Plan2"}</definedName>
    <definedName name="khdkfjhhfsdg" localSheetId="2" hidden="1">{#N/A,#N/A,FALSE,"Plan1";#N/A,#N/A,FALSE,"Plan2"}</definedName>
    <definedName name="khdkfjhhfsdg" localSheetId="14" hidden="1">{#N/A,#N/A,FALSE,"Plan1";#N/A,#N/A,FALSE,"Plan2"}</definedName>
    <definedName name="khdkfjhhfsdg" localSheetId="1" hidden="1">{#N/A,#N/A,FALSE,"Plan1";#N/A,#N/A,FALSE,"Plan2"}</definedName>
    <definedName name="khdkfjhhfsdg" hidden="1">{#N/A,#N/A,FALSE,"Plan1";#N/A,#N/A,FALSE,"Plan2"}</definedName>
    <definedName name="khdkjfhgudytu" localSheetId="10" hidden="1">{#N/A,#N/A,FALSE,"Plan1";#N/A,#N/A,FALSE,"Plan2"}</definedName>
    <definedName name="khdkjfhgudytu" localSheetId="12" hidden="1">{#N/A,#N/A,FALSE,"Plan1";#N/A,#N/A,FALSE,"Plan2"}</definedName>
    <definedName name="khdkjfhgudytu" localSheetId="3" hidden="1">{#N/A,#N/A,FALSE,"Plan1";#N/A,#N/A,FALSE,"Plan2"}</definedName>
    <definedName name="khdkjfhgudytu" localSheetId="2" hidden="1">{#N/A,#N/A,FALSE,"Plan1";#N/A,#N/A,FALSE,"Plan2"}</definedName>
    <definedName name="khdkjfhgudytu" localSheetId="14" hidden="1">{#N/A,#N/A,FALSE,"Plan1";#N/A,#N/A,FALSE,"Plan2"}</definedName>
    <definedName name="khdkjfhgudytu" localSheetId="1" hidden="1">{#N/A,#N/A,FALSE,"Plan1";#N/A,#N/A,FALSE,"Plan2"}</definedName>
    <definedName name="khdkjfhgudytu" hidden="1">{#N/A,#N/A,FALSE,"Plan1";#N/A,#N/A,FALSE,"Plan2"}</definedName>
    <definedName name="khfdghhhgd" localSheetId="10" hidden="1">{#N/A,#N/A,FALSE,"Plan1";#N/A,#N/A,FALSE,"Plan2"}</definedName>
    <definedName name="khfdghhhgd" localSheetId="12" hidden="1">{#N/A,#N/A,FALSE,"Plan1";#N/A,#N/A,FALSE,"Plan2"}</definedName>
    <definedName name="khfdghhhgd" localSheetId="3" hidden="1">{#N/A,#N/A,FALSE,"Plan1";#N/A,#N/A,FALSE,"Plan2"}</definedName>
    <definedName name="khfdghhhgd" localSheetId="2" hidden="1">{#N/A,#N/A,FALSE,"Plan1";#N/A,#N/A,FALSE,"Plan2"}</definedName>
    <definedName name="khfdghhhgd" localSheetId="14" hidden="1">{#N/A,#N/A,FALSE,"Plan1";#N/A,#N/A,FALSE,"Plan2"}</definedName>
    <definedName name="khfdghhhgd" localSheetId="1" hidden="1">{#N/A,#N/A,FALSE,"Plan1";#N/A,#N/A,FALSE,"Plan2"}</definedName>
    <definedName name="khfdghhhgd" hidden="1">{#N/A,#N/A,FALSE,"Plan1";#N/A,#N/A,FALSE,"Plan2"}</definedName>
    <definedName name="khfdkjhsdjf" localSheetId="10" hidden="1">{#N/A,#N/A,FALSE,"Plan1";#N/A,#N/A,FALSE,"Plan2"}</definedName>
    <definedName name="khfdkjhsdjf" localSheetId="12" hidden="1">{#N/A,#N/A,FALSE,"Plan1";#N/A,#N/A,FALSE,"Plan2"}</definedName>
    <definedName name="khfdkjhsdjf" localSheetId="3" hidden="1">{#N/A,#N/A,FALSE,"Plan1";#N/A,#N/A,FALSE,"Plan2"}</definedName>
    <definedName name="khfdkjhsdjf" localSheetId="2" hidden="1">{#N/A,#N/A,FALSE,"Plan1";#N/A,#N/A,FALSE,"Plan2"}</definedName>
    <definedName name="khfdkjhsdjf" localSheetId="14" hidden="1">{#N/A,#N/A,FALSE,"Plan1";#N/A,#N/A,FALSE,"Plan2"}</definedName>
    <definedName name="khfdkjhsdjf" localSheetId="1" hidden="1">{#N/A,#N/A,FALSE,"Plan1";#N/A,#N/A,FALSE,"Plan2"}</definedName>
    <definedName name="khfdkjhsdjf" hidden="1">{#N/A,#N/A,FALSE,"Plan1";#N/A,#N/A,FALSE,"Plan2"}</definedName>
    <definedName name="khgdkftfy" localSheetId="10" hidden="1">{#N/A,#N/A,FALSE,"Plan1";#N/A,#N/A,FALSE,"Plan2"}</definedName>
    <definedName name="khgdkftfy" localSheetId="12" hidden="1">{#N/A,#N/A,FALSE,"Plan1";#N/A,#N/A,FALSE,"Plan2"}</definedName>
    <definedName name="khgdkftfy" localSheetId="3" hidden="1">{#N/A,#N/A,FALSE,"Plan1";#N/A,#N/A,FALSE,"Plan2"}</definedName>
    <definedName name="khgdkftfy" localSheetId="2" hidden="1">{#N/A,#N/A,FALSE,"Plan1";#N/A,#N/A,FALSE,"Plan2"}</definedName>
    <definedName name="khgdkftfy" localSheetId="14" hidden="1">{#N/A,#N/A,FALSE,"Plan1";#N/A,#N/A,FALSE,"Plan2"}</definedName>
    <definedName name="khgdkftfy" localSheetId="1" hidden="1">{#N/A,#N/A,FALSE,"Plan1";#N/A,#N/A,FALSE,"Plan2"}</definedName>
    <definedName name="khgdkftfy" hidden="1">{#N/A,#N/A,FALSE,"Plan1";#N/A,#N/A,FALSE,"Plan2"}</definedName>
    <definedName name="khgfhhtuhf" localSheetId="10" hidden="1">{#N/A,#N/A,FALSE,"Plan1";#N/A,#N/A,FALSE,"Plan2"}</definedName>
    <definedName name="khgfhhtuhf" localSheetId="12" hidden="1">{#N/A,#N/A,FALSE,"Plan1";#N/A,#N/A,FALSE,"Plan2"}</definedName>
    <definedName name="khgfhhtuhf" localSheetId="3" hidden="1">{#N/A,#N/A,FALSE,"Plan1";#N/A,#N/A,FALSE,"Plan2"}</definedName>
    <definedName name="khgfhhtuhf" localSheetId="2" hidden="1">{#N/A,#N/A,FALSE,"Plan1";#N/A,#N/A,FALSE,"Plan2"}</definedName>
    <definedName name="khgfhhtuhf" localSheetId="14" hidden="1">{#N/A,#N/A,FALSE,"Plan1";#N/A,#N/A,FALSE,"Plan2"}</definedName>
    <definedName name="khgfhhtuhf" localSheetId="1" hidden="1">{#N/A,#N/A,FALSE,"Plan1";#N/A,#N/A,FALSE,"Plan2"}</definedName>
    <definedName name="khgfhhtuhf" hidden="1">{#N/A,#N/A,FALSE,"Plan1";#N/A,#N/A,FALSE,"Plan2"}</definedName>
    <definedName name="khjk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0" hidden="1">{#N/A,#N/A,FALSE,"Plan1";#N/A,#N/A,FALSE,"Plan2"}</definedName>
    <definedName name="KHJKLSDF" localSheetId="12" hidden="1">{#N/A,#N/A,FALSE,"Plan1";#N/A,#N/A,FALSE,"Plan2"}</definedName>
    <definedName name="KHJKLSDF" localSheetId="3" hidden="1">{#N/A,#N/A,FALSE,"Plan1";#N/A,#N/A,FALSE,"Plan2"}</definedName>
    <definedName name="KHJKLSDF" localSheetId="2" hidden="1">{#N/A,#N/A,FALSE,"Plan1";#N/A,#N/A,FALSE,"Plan2"}</definedName>
    <definedName name="KHJKLSDF" localSheetId="14" hidden="1">{#N/A,#N/A,FALSE,"Plan1";#N/A,#N/A,FALSE,"Plan2"}</definedName>
    <definedName name="KHJKLSDF" localSheetId="1" hidden="1">{#N/A,#N/A,FALSE,"Plan1";#N/A,#N/A,FALSE,"Plan2"}</definedName>
    <definedName name="KHJKLSDF" hidden="1">{#N/A,#N/A,FALSE,"Plan1";#N/A,#N/A,FALSE,"Plan2"}</definedName>
    <definedName name="kieret" localSheetId="10" hidden="1">{#N/A,#N/A,FALSE,"Plan1";#N/A,#N/A,FALSE,"Plan2"}</definedName>
    <definedName name="kieret" localSheetId="12" hidden="1">{#N/A,#N/A,FALSE,"Plan1";#N/A,#N/A,FALSE,"Plan2"}</definedName>
    <definedName name="kieret" localSheetId="3" hidden="1">{#N/A,#N/A,FALSE,"Plan1";#N/A,#N/A,FALSE,"Plan2"}</definedName>
    <definedName name="kieret" localSheetId="2" hidden="1">{#N/A,#N/A,FALSE,"Plan1";#N/A,#N/A,FALSE,"Plan2"}</definedName>
    <definedName name="kieret" localSheetId="14" hidden="1">{#N/A,#N/A,FALSE,"Plan1";#N/A,#N/A,FALSE,"Plan2"}</definedName>
    <definedName name="kieret" localSheetId="1" hidden="1">{#N/A,#N/A,FALSE,"Plan1";#N/A,#N/A,FALSE,"Plan2"}</definedName>
    <definedName name="kieret" hidden="1">{#N/A,#N/A,FALSE,"Plan1";#N/A,#N/A,FALSE,"Plan2"}</definedName>
    <definedName name="kiweokwr" localSheetId="10" hidden="1">#REF!</definedName>
    <definedName name="kiweokwr" localSheetId="12" hidden="1">#REF!</definedName>
    <definedName name="kiweokwr" localSheetId="3" hidden="1">#REF!</definedName>
    <definedName name="kiweokwr" localSheetId="1" hidden="1">#REF!</definedName>
    <definedName name="kiweokwr" hidden="1">#REF!</definedName>
    <definedName name="kjchkfhsezk" localSheetId="10" hidden="1">{#N/A,#N/A,FALSE,"Plan1";#N/A,#N/A,FALSE,"Plan2"}</definedName>
    <definedName name="kjchkfhsezk" localSheetId="12" hidden="1">{#N/A,#N/A,FALSE,"Plan1";#N/A,#N/A,FALSE,"Plan2"}</definedName>
    <definedName name="kjchkfhsezk" localSheetId="3" hidden="1">{#N/A,#N/A,FALSE,"Plan1";#N/A,#N/A,FALSE,"Plan2"}</definedName>
    <definedName name="kjchkfhsezk" localSheetId="2" hidden="1">{#N/A,#N/A,FALSE,"Plan1";#N/A,#N/A,FALSE,"Plan2"}</definedName>
    <definedName name="kjchkfhsezk" localSheetId="14" hidden="1">{#N/A,#N/A,FALSE,"Plan1";#N/A,#N/A,FALSE,"Plan2"}</definedName>
    <definedName name="kjchkfhsezk" localSheetId="1" hidden="1">{#N/A,#N/A,FALSE,"Plan1";#N/A,#N/A,FALSE,"Plan2"}</definedName>
    <definedName name="kjchkfhsezk" hidden="1">{#N/A,#N/A,FALSE,"Plan1";#N/A,#N/A,FALSE,"Plan2"}</definedName>
    <definedName name="kjdghksef" localSheetId="10" hidden="1">{#N/A,#N/A,FALSE,"Plan1";#N/A,#N/A,FALSE,"Plan2"}</definedName>
    <definedName name="kjdghksef" localSheetId="12" hidden="1">{#N/A,#N/A,FALSE,"Plan1";#N/A,#N/A,FALSE,"Plan2"}</definedName>
    <definedName name="kjdghksef" localSheetId="3" hidden="1">{#N/A,#N/A,FALSE,"Plan1";#N/A,#N/A,FALSE,"Plan2"}</definedName>
    <definedName name="kjdghksef" localSheetId="2" hidden="1">{#N/A,#N/A,FALSE,"Plan1";#N/A,#N/A,FALSE,"Plan2"}</definedName>
    <definedName name="kjdghksef" localSheetId="14" hidden="1">{#N/A,#N/A,FALSE,"Plan1";#N/A,#N/A,FALSE,"Plan2"}</definedName>
    <definedName name="kjdghksef" localSheetId="1" hidden="1">{#N/A,#N/A,FALSE,"Plan1";#N/A,#N/A,FALSE,"Plan2"}</definedName>
    <definedName name="kjdghksef" hidden="1">{#N/A,#N/A,FALSE,"Plan1";#N/A,#N/A,FALSE,"Plan2"}</definedName>
    <definedName name="kjdkftyhtert" localSheetId="10" hidden="1">{#N/A,#N/A,FALSE,"Plan1";#N/A,#N/A,FALSE,"Plan2"}</definedName>
    <definedName name="kjdkftyhtert" localSheetId="12" hidden="1">{#N/A,#N/A,FALSE,"Plan1";#N/A,#N/A,FALSE,"Plan2"}</definedName>
    <definedName name="kjdkftyhtert" localSheetId="3" hidden="1">{#N/A,#N/A,FALSE,"Plan1";#N/A,#N/A,FALSE,"Plan2"}</definedName>
    <definedName name="kjdkftyhtert" localSheetId="2" hidden="1">{#N/A,#N/A,FALSE,"Plan1";#N/A,#N/A,FALSE,"Plan2"}</definedName>
    <definedName name="kjdkftyhtert" localSheetId="14" hidden="1">{#N/A,#N/A,FALSE,"Plan1";#N/A,#N/A,FALSE,"Plan2"}</definedName>
    <definedName name="kjdkftyhtert" localSheetId="1" hidden="1">{#N/A,#N/A,FALSE,"Plan1";#N/A,#N/A,FALSE,"Plan2"}</definedName>
    <definedName name="kjdkftyhtert" hidden="1">{#N/A,#N/A,FALSE,"Plan1";#N/A,#N/A,FALSE,"Plan2"}</definedName>
    <definedName name="kjdlfkjds" localSheetId="10" hidden="1">{#N/A,#N/A,FALSE,"Plan1";#N/A,#N/A,FALSE,"Plan2"}</definedName>
    <definedName name="kjdlfkjds" localSheetId="12" hidden="1">{#N/A,#N/A,FALSE,"Plan1";#N/A,#N/A,FALSE,"Plan2"}</definedName>
    <definedName name="kjdlfkjds" localSheetId="3" hidden="1">{#N/A,#N/A,FALSE,"Plan1";#N/A,#N/A,FALSE,"Plan2"}</definedName>
    <definedName name="kjdlfkjds" localSheetId="2" hidden="1">{#N/A,#N/A,FALSE,"Plan1";#N/A,#N/A,FALSE,"Plan2"}</definedName>
    <definedName name="kjdlfkjds" localSheetId="14" hidden="1">{#N/A,#N/A,FALSE,"Plan1";#N/A,#N/A,FALSE,"Plan2"}</definedName>
    <definedName name="kjdlfkjds" localSheetId="1" hidden="1">{#N/A,#N/A,FALSE,"Plan1";#N/A,#N/A,FALSE,"Plan2"}</definedName>
    <definedName name="kjdlfkjds" hidden="1">{#N/A,#N/A,FALSE,"Plan1";#N/A,#N/A,FALSE,"Plan2"}</definedName>
    <definedName name="kjdzhfytrfy" localSheetId="10" hidden="1">{#N/A,#N/A,FALSE,"Plan1";#N/A,#N/A,FALSE,"Plan2"}</definedName>
    <definedName name="kjdzhfytrfy" localSheetId="12" hidden="1">{#N/A,#N/A,FALSE,"Plan1";#N/A,#N/A,FALSE,"Plan2"}</definedName>
    <definedName name="kjdzhfytrfy" localSheetId="3" hidden="1">{#N/A,#N/A,FALSE,"Plan1";#N/A,#N/A,FALSE,"Plan2"}</definedName>
    <definedName name="kjdzhfytrfy" localSheetId="2" hidden="1">{#N/A,#N/A,FALSE,"Plan1";#N/A,#N/A,FALSE,"Plan2"}</definedName>
    <definedName name="kjdzhfytrfy" localSheetId="14" hidden="1">{#N/A,#N/A,FALSE,"Plan1";#N/A,#N/A,FALSE,"Plan2"}</definedName>
    <definedName name="kjdzhfytrfy" localSheetId="1" hidden="1">{#N/A,#N/A,FALSE,"Plan1";#N/A,#N/A,FALSE,"Plan2"}</definedName>
    <definedName name="kjdzhfytrfy" hidden="1">{#N/A,#N/A,FALSE,"Plan1";#N/A,#N/A,FALSE,"Plan2"}</definedName>
    <definedName name="kjhdfgjthdft" localSheetId="10" hidden="1">{#N/A,#N/A,FALSE,"Plan1";#N/A,#N/A,FALSE,"Plan2"}</definedName>
    <definedName name="kjhdfgjthdft" localSheetId="12" hidden="1">{#N/A,#N/A,FALSE,"Plan1";#N/A,#N/A,FALSE,"Plan2"}</definedName>
    <definedName name="kjhdfgjthdft" localSheetId="3" hidden="1">{#N/A,#N/A,FALSE,"Plan1";#N/A,#N/A,FALSE,"Plan2"}</definedName>
    <definedName name="kjhdfgjthdft" localSheetId="2" hidden="1">{#N/A,#N/A,FALSE,"Plan1";#N/A,#N/A,FALSE,"Plan2"}</definedName>
    <definedName name="kjhdfgjthdft" localSheetId="14" hidden="1">{#N/A,#N/A,FALSE,"Plan1";#N/A,#N/A,FALSE,"Plan2"}</definedName>
    <definedName name="kjhdfgjthdft" localSheetId="1" hidden="1">{#N/A,#N/A,FALSE,"Plan1";#N/A,#N/A,FALSE,"Plan2"}</definedName>
    <definedName name="kjhdfgjthdft" hidden="1">{#N/A,#N/A,FALSE,"Plan1";#N/A,#N/A,FALSE,"Plan2"}</definedName>
    <definedName name="kjhsdf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0" hidden="1">{#N/A,#N/A,FALSE,"Plan1";#N/A,#N/A,FALSE,"Plan2"}</definedName>
    <definedName name="kjhsiorf" localSheetId="12" hidden="1">{#N/A,#N/A,FALSE,"Plan1";#N/A,#N/A,FALSE,"Plan2"}</definedName>
    <definedName name="kjhsiorf" localSheetId="3" hidden="1">{#N/A,#N/A,FALSE,"Plan1";#N/A,#N/A,FALSE,"Plan2"}</definedName>
    <definedName name="kjhsiorf" localSheetId="2" hidden="1">{#N/A,#N/A,FALSE,"Plan1";#N/A,#N/A,FALSE,"Plan2"}</definedName>
    <definedName name="kjhsiorf" localSheetId="14" hidden="1">{#N/A,#N/A,FALSE,"Plan1";#N/A,#N/A,FALSE,"Plan2"}</definedName>
    <definedName name="kjhsiorf" localSheetId="1" hidden="1">{#N/A,#N/A,FALSE,"Plan1";#N/A,#N/A,FALSE,"Plan2"}</definedName>
    <definedName name="kjhsiorf" hidden="1">{#N/A,#N/A,FALSE,"Plan1";#N/A,#N/A,FALSE,"Plan2"}</definedName>
    <definedName name="KJ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0" hidden="1">{#N/A,#N/A,FALSE,"Plan1";#N/A,#N/A,FALSE,"Plan2"}</definedName>
    <definedName name="kjjwww" localSheetId="12" hidden="1">{#N/A,#N/A,FALSE,"Plan1";#N/A,#N/A,FALSE,"Plan2"}</definedName>
    <definedName name="kjjwww" localSheetId="3" hidden="1">{#N/A,#N/A,FALSE,"Plan1";#N/A,#N/A,FALSE,"Plan2"}</definedName>
    <definedName name="kjjwww" localSheetId="2" hidden="1">{#N/A,#N/A,FALSE,"Plan1";#N/A,#N/A,FALSE,"Plan2"}</definedName>
    <definedName name="kjjwww" localSheetId="14" hidden="1">{#N/A,#N/A,FALSE,"Plan1";#N/A,#N/A,FALSE,"Plan2"}</definedName>
    <definedName name="kjjwww" localSheetId="1" hidden="1">{#N/A,#N/A,FALSE,"Plan1";#N/A,#N/A,FALSE,"Plan2"}</definedName>
    <definedName name="kjjwww" hidden="1">{#N/A,#N/A,FALSE,"Plan1";#N/A,#N/A,FALSE,"Plan2"}</definedName>
    <definedName name="kjl" localSheetId="10" hidden="1">{#N/A,#N/A,FALSE,"ENG'G(보호계전기)"}</definedName>
    <definedName name="kjl" localSheetId="12" hidden="1">{#N/A,#N/A,FALSE,"ENG'G(보호계전기)"}</definedName>
    <definedName name="kjl" localSheetId="3" hidden="1">{#N/A,#N/A,FALSE,"ENG'G(보호계전기)"}</definedName>
    <definedName name="kjl" localSheetId="2" hidden="1">{#N/A,#N/A,FALSE,"ENG'G(보호계전기)"}</definedName>
    <definedName name="kjl" localSheetId="14" hidden="1">{#N/A,#N/A,FALSE,"ENG'G(보호계전기)"}</definedName>
    <definedName name="kjl" localSheetId="1" hidden="1">{#N/A,#N/A,FALSE,"ENG'G(보호계전기)"}</definedName>
    <definedName name="kjl" hidden="1">{#N/A,#N/A,FALSE,"ENG'G(보호계전기)"}</definedName>
    <definedName name="KJOI" localSheetId="10" hidden="1">{#N/A,#N/A,FALSE,"Plan1";#N/A,#N/A,FALSE,"Plan2"}</definedName>
    <definedName name="KJOI" localSheetId="12" hidden="1">{#N/A,#N/A,FALSE,"Plan1";#N/A,#N/A,FALSE,"Plan2"}</definedName>
    <definedName name="KJOI" localSheetId="3" hidden="1">{#N/A,#N/A,FALSE,"Plan1";#N/A,#N/A,FALSE,"Plan2"}</definedName>
    <definedName name="KJOI" localSheetId="2" hidden="1">{#N/A,#N/A,FALSE,"Plan1";#N/A,#N/A,FALSE,"Plan2"}</definedName>
    <definedName name="KJOI" localSheetId="14" hidden="1">{#N/A,#N/A,FALSE,"Plan1";#N/A,#N/A,FALSE,"Plan2"}</definedName>
    <definedName name="KJOI" localSheetId="1" hidden="1">{#N/A,#N/A,FALSE,"Plan1";#N/A,#N/A,FALSE,"Plan2"}</definedName>
    <definedName name="KJOI" hidden="1">{#N/A,#N/A,FALSE,"Plan1";#N/A,#N/A,FALSE,"Plan2"}</definedName>
    <definedName name="kjqwerw" localSheetId="10" hidden="1">{#N/A,#N/A,FALSE,"Plan1";#N/A,#N/A,FALSE,"Plan2"}</definedName>
    <definedName name="kjqwerw" localSheetId="12" hidden="1">{#N/A,#N/A,FALSE,"Plan1";#N/A,#N/A,FALSE,"Plan2"}</definedName>
    <definedName name="kjqwerw" localSheetId="3" hidden="1">{#N/A,#N/A,FALSE,"Plan1";#N/A,#N/A,FALSE,"Plan2"}</definedName>
    <definedName name="kjqwerw" localSheetId="2" hidden="1">{#N/A,#N/A,FALSE,"Plan1";#N/A,#N/A,FALSE,"Plan2"}</definedName>
    <definedName name="kjqwerw" localSheetId="14" hidden="1">{#N/A,#N/A,FALSE,"Plan1";#N/A,#N/A,FALSE,"Plan2"}</definedName>
    <definedName name="kjqwerw" localSheetId="1" hidden="1">{#N/A,#N/A,FALSE,"Plan1";#N/A,#N/A,FALSE,"Plan2"}</definedName>
    <definedName name="kjqwerw" hidden="1">{#N/A,#N/A,FALSE,"Plan1";#N/A,#N/A,FALSE,"Plan2"}</definedName>
    <definedName name="kjsfert" localSheetId="10" hidden="1">{#N/A,#N/A,FALSE,"Plan1";#N/A,#N/A,FALSE,"Plan2"}</definedName>
    <definedName name="kjsfert" localSheetId="12" hidden="1">{#N/A,#N/A,FALSE,"Plan1";#N/A,#N/A,FALSE,"Plan2"}</definedName>
    <definedName name="kjsfert" localSheetId="3" hidden="1">{#N/A,#N/A,FALSE,"Plan1";#N/A,#N/A,FALSE,"Plan2"}</definedName>
    <definedName name="kjsfert" localSheetId="2" hidden="1">{#N/A,#N/A,FALSE,"Plan1";#N/A,#N/A,FALSE,"Plan2"}</definedName>
    <definedName name="kjsfert" localSheetId="14" hidden="1">{#N/A,#N/A,FALSE,"Plan1";#N/A,#N/A,FALSE,"Plan2"}</definedName>
    <definedName name="kjsfert" localSheetId="1" hidden="1">{#N/A,#N/A,FALSE,"Plan1";#N/A,#N/A,FALSE,"Plan2"}</definedName>
    <definedName name="kjsfert" hidden="1">{#N/A,#N/A,FALSE,"Plan1";#N/A,#N/A,FALSE,"Plan2"}</definedName>
    <definedName name="KJXCFKR" localSheetId="10" hidden="1">{#N/A,#N/A,FALSE,"Plan1";#N/A,#N/A,FALSE,"Plan2"}</definedName>
    <definedName name="KJXCFKR" localSheetId="12" hidden="1">{#N/A,#N/A,FALSE,"Plan1";#N/A,#N/A,FALSE,"Plan2"}</definedName>
    <definedName name="KJXCFKR" localSheetId="3" hidden="1">{#N/A,#N/A,FALSE,"Plan1";#N/A,#N/A,FALSE,"Plan2"}</definedName>
    <definedName name="KJXCFKR" localSheetId="2" hidden="1">{#N/A,#N/A,FALSE,"Plan1";#N/A,#N/A,FALSE,"Plan2"}</definedName>
    <definedName name="KJXCFKR" localSheetId="14" hidden="1">{#N/A,#N/A,FALSE,"Plan1";#N/A,#N/A,FALSE,"Plan2"}</definedName>
    <definedName name="KJXCFKR" localSheetId="1" hidden="1">{#N/A,#N/A,FALSE,"Plan1";#N/A,#N/A,FALSE,"Plan2"}</definedName>
    <definedName name="KJXCFKR" hidden="1">{#N/A,#N/A,FALSE,"Plan1";#N/A,#N/A,FALSE,"Plan2"}</definedName>
    <definedName name="KJXDFD" localSheetId="10" hidden="1">{#N/A,#N/A,FALSE,"Plan1";#N/A,#N/A,FALSE,"Plan2"}</definedName>
    <definedName name="KJXDFD" localSheetId="12" hidden="1">{#N/A,#N/A,FALSE,"Plan1";#N/A,#N/A,FALSE,"Plan2"}</definedName>
    <definedName name="KJXDFD" localSheetId="3" hidden="1">{#N/A,#N/A,FALSE,"Plan1";#N/A,#N/A,FALSE,"Plan2"}</definedName>
    <definedName name="KJXDFD" localSheetId="2" hidden="1">{#N/A,#N/A,FALSE,"Plan1";#N/A,#N/A,FALSE,"Plan2"}</definedName>
    <definedName name="KJXDFD" localSheetId="14" hidden="1">{#N/A,#N/A,FALSE,"Plan1";#N/A,#N/A,FALSE,"Plan2"}</definedName>
    <definedName name="KJXDFD" localSheetId="1" hidden="1">{#N/A,#N/A,FALSE,"Plan1";#N/A,#N/A,FALSE,"Plan2"}</definedName>
    <definedName name="KJXDFD" hidden="1">{#N/A,#N/A,FALSE,"Plan1";#N/A,#N/A,FALSE,"Plan2"}</definedName>
    <definedName name="kjydhfkjghkjfh" localSheetId="10" hidden="1">#REF!</definedName>
    <definedName name="kjydhfkjghkjfh" localSheetId="12" hidden="1">#REF!</definedName>
    <definedName name="kjydhfkjghkjfh" localSheetId="3" hidden="1">#REF!</definedName>
    <definedName name="kjydhfkjghkjfh" localSheetId="1" hidden="1">#REF!</definedName>
    <definedName name="kjydhfkjghkjfh" hidden="1">#REF!</definedName>
    <definedName name="kk" localSheetId="12">#REF!</definedName>
    <definedName name="kk" localSheetId="3">#REF!</definedName>
    <definedName name="kk">#REF!</definedName>
    <definedName name="kk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0" hidden="1">{#N/A,#N/A,FALSE,"Plan1";#N/A,#N/A,FALSE,"Plan2"}</definedName>
    <definedName name="kkk" localSheetId="12" hidden="1">{#N/A,#N/A,FALSE,"Plan1";#N/A,#N/A,FALSE,"Plan2"}</definedName>
    <definedName name="kkk" localSheetId="3" hidden="1">{#N/A,#N/A,FALSE,"Plan1";#N/A,#N/A,FALSE,"Plan2"}</definedName>
    <definedName name="kkk" localSheetId="2" hidden="1">{#N/A,#N/A,FALSE,"Plan1";#N/A,#N/A,FALSE,"Plan2"}</definedName>
    <definedName name="kkk" localSheetId="14" hidden="1">{#N/A,#N/A,FALSE,"Plan1";#N/A,#N/A,FALSE,"Plan2"}</definedName>
    <definedName name="kkk" localSheetId="1" hidden="1">{#N/A,#N/A,FALSE,"Plan1";#N/A,#N/A,FALSE,"Plan2"}</definedName>
    <definedName name="kkk" hidden="1">{#N/A,#N/A,FALSE,"Plan1";#N/A,#N/A,FALSE,"Plan2"}</definedName>
    <definedName name="kkkkk" localSheetId="10" hidden="1">{#N/A,#N/A,FALSE,"Plan1";#N/A,#N/A,FALSE,"Plan2"}</definedName>
    <definedName name="kkkkk" localSheetId="12" hidden="1">{#N/A,#N/A,FALSE,"Plan1";#N/A,#N/A,FALSE,"Plan2"}</definedName>
    <definedName name="kkkkk" localSheetId="3" hidden="1">{#N/A,#N/A,FALSE,"Plan1";#N/A,#N/A,FALSE,"Plan2"}</definedName>
    <definedName name="kkkkk" localSheetId="2" hidden="1">{#N/A,#N/A,FALSE,"Plan1";#N/A,#N/A,FALSE,"Plan2"}</definedName>
    <definedName name="kkkkk" localSheetId="14" hidden="1">{#N/A,#N/A,FALSE,"Plan1";#N/A,#N/A,FALSE,"Plan2"}</definedName>
    <definedName name="kkkkk" localSheetId="1" hidden="1">{#N/A,#N/A,FALSE,"Plan1";#N/A,#N/A,FALSE,"Plan2"}</definedName>
    <definedName name="kkkkk" hidden="1">{#N/A,#N/A,FALSE,"Plan1";#N/A,#N/A,FALSE,"Plan2"}</definedName>
    <definedName name="kkkkkk" localSheetId="10" hidden="1">{#N/A,#N/A,FALSE,"Plan1";#N/A,#N/A,FALSE,"Plan2"}</definedName>
    <definedName name="kkkkkk" localSheetId="12" hidden="1">{#N/A,#N/A,FALSE,"Plan1";#N/A,#N/A,FALSE,"Plan2"}</definedName>
    <definedName name="kkkkkk" localSheetId="3" hidden="1">{#N/A,#N/A,FALSE,"Plan1";#N/A,#N/A,FALSE,"Plan2"}</definedName>
    <definedName name="kkkkkk" localSheetId="2" hidden="1">{#N/A,#N/A,FALSE,"Plan1";#N/A,#N/A,FALSE,"Plan2"}</definedName>
    <definedName name="kkkkkk" localSheetId="14" hidden="1">{#N/A,#N/A,FALSE,"Plan1";#N/A,#N/A,FALSE,"Plan2"}</definedName>
    <definedName name="kkkkkk" localSheetId="1" hidden="1">{#N/A,#N/A,FALSE,"Plan1";#N/A,#N/A,FALSE,"Plan2"}</definedName>
    <definedName name="kkkkkk" hidden="1">{#N/A,#N/A,FALSE,"Plan1";#N/A,#N/A,FALSE,"Plan2"}</definedName>
    <definedName name="kk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0" hidden="1">{#N/A,#N/A,FALSE,"Plan1";#N/A,#N/A,FALSE,"Plan2"}</definedName>
    <definedName name="kksaklçer" localSheetId="12" hidden="1">{#N/A,#N/A,FALSE,"Plan1";#N/A,#N/A,FALSE,"Plan2"}</definedName>
    <definedName name="kksaklçer" localSheetId="3" hidden="1">{#N/A,#N/A,FALSE,"Plan1";#N/A,#N/A,FALSE,"Plan2"}</definedName>
    <definedName name="kksaklçer" localSheetId="2" hidden="1">{#N/A,#N/A,FALSE,"Plan1";#N/A,#N/A,FALSE,"Plan2"}</definedName>
    <definedName name="kksaklçer" localSheetId="14" hidden="1">{#N/A,#N/A,FALSE,"Plan1";#N/A,#N/A,FALSE,"Plan2"}</definedName>
    <definedName name="kksaklçer" localSheetId="1" hidden="1">{#N/A,#N/A,FALSE,"Plan1";#N/A,#N/A,FALSE,"Plan2"}</definedName>
    <definedName name="kksaklçer" hidden="1">{#N/A,#N/A,FALSE,"Plan1";#N/A,#N/A,FALSE,"Plan2"}</definedName>
    <definedName name="kksarde" localSheetId="10" hidden="1">{#N/A,#N/A,FALSE,"Plan1";#N/A,#N/A,FALSE,"Plan2"}</definedName>
    <definedName name="kksarde" localSheetId="12" hidden="1">{#N/A,#N/A,FALSE,"Plan1";#N/A,#N/A,FALSE,"Plan2"}</definedName>
    <definedName name="kksarde" localSheetId="3" hidden="1">{#N/A,#N/A,FALSE,"Plan1";#N/A,#N/A,FALSE,"Plan2"}</definedName>
    <definedName name="kksarde" localSheetId="2" hidden="1">{#N/A,#N/A,FALSE,"Plan1";#N/A,#N/A,FALSE,"Plan2"}</definedName>
    <definedName name="kksarde" localSheetId="14" hidden="1">{#N/A,#N/A,FALSE,"Plan1";#N/A,#N/A,FALSE,"Plan2"}</definedName>
    <definedName name="kksarde" localSheetId="1" hidden="1">{#N/A,#N/A,FALSE,"Plan1";#N/A,#N/A,FALSE,"Plan2"}</definedName>
    <definedName name="kksarde" hidden="1">{#N/A,#N/A,FALSE,"Plan1";#N/A,#N/A,FALSE,"Plan2"}</definedName>
    <definedName name="klaskldjsw" localSheetId="10" hidden="1">{#N/A,#N/A,FALSE,"Plan1";#N/A,#N/A,FALSE,"Plan2"}</definedName>
    <definedName name="klaskldjsw" localSheetId="12" hidden="1">{#N/A,#N/A,FALSE,"Plan1";#N/A,#N/A,FALSE,"Plan2"}</definedName>
    <definedName name="klaskldjsw" localSheetId="3" hidden="1">{#N/A,#N/A,FALSE,"Plan1";#N/A,#N/A,FALSE,"Plan2"}</definedName>
    <definedName name="klaskldjsw" localSheetId="2" hidden="1">{#N/A,#N/A,FALSE,"Plan1";#N/A,#N/A,FALSE,"Plan2"}</definedName>
    <definedName name="klaskldjsw" localSheetId="14" hidden="1">{#N/A,#N/A,FALSE,"Plan1";#N/A,#N/A,FALSE,"Plan2"}</definedName>
    <definedName name="klaskldjsw" localSheetId="1" hidden="1">{#N/A,#N/A,FALSE,"Plan1";#N/A,#N/A,FALSE,"Plan2"}</definedName>
    <definedName name="klaskldjsw" hidden="1">{#N/A,#N/A,FALSE,"Plan1";#N/A,#N/A,FALSE,"Plan2"}</definedName>
    <definedName name="klçkop" localSheetId="10" hidden="1">{#N/A,#N/A,FALSE,"Plan1";#N/A,#N/A,FALSE,"Plan2"}</definedName>
    <definedName name="klçkop" localSheetId="12" hidden="1">{#N/A,#N/A,FALSE,"Plan1";#N/A,#N/A,FALSE,"Plan2"}</definedName>
    <definedName name="klçkop" localSheetId="3" hidden="1">{#N/A,#N/A,FALSE,"Plan1";#N/A,#N/A,FALSE,"Plan2"}</definedName>
    <definedName name="klçkop" localSheetId="2" hidden="1">{#N/A,#N/A,FALSE,"Plan1";#N/A,#N/A,FALSE,"Plan2"}</definedName>
    <definedName name="klçkop" localSheetId="14" hidden="1">{#N/A,#N/A,FALSE,"Plan1";#N/A,#N/A,FALSE,"Plan2"}</definedName>
    <definedName name="klçkop" localSheetId="1" hidden="1">{#N/A,#N/A,FALSE,"Plan1";#N/A,#N/A,FALSE,"Plan2"}</definedName>
    <definedName name="klçkop" hidden="1">{#N/A,#N/A,FALSE,"Plan1";#N/A,#N/A,FALSE,"Plan2"}</definedName>
    <definedName name="KLDFNTRDT" localSheetId="10" hidden="1">{#N/A,#N/A,FALSE,"Plan1";#N/A,#N/A,FALSE,"Plan2"}</definedName>
    <definedName name="KLDFNTRDT" localSheetId="12" hidden="1">{#N/A,#N/A,FALSE,"Plan1";#N/A,#N/A,FALSE,"Plan2"}</definedName>
    <definedName name="KLDFNTRDT" localSheetId="3" hidden="1">{#N/A,#N/A,FALSE,"Plan1";#N/A,#N/A,FALSE,"Plan2"}</definedName>
    <definedName name="KLDFNTRDT" localSheetId="2" hidden="1">{#N/A,#N/A,FALSE,"Plan1";#N/A,#N/A,FALSE,"Plan2"}</definedName>
    <definedName name="KLDFNTRDT" localSheetId="14" hidden="1">{#N/A,#N/A,FALSE,"Plan1";#N/A,#N/A,FALSE,"Plan2"}</definedName>
    <definedName name="KLDFNTRDT" localSheetId="1" hidden="1">{#N/A,#N/A,FALSE,"Plan1";#N/A,#N/A,FALSE,"Plan2"}</definedName>
    <definedName name="KLDFNTRDT" hidden="1">{#N/A,#N/A,FALSE,"Plan1";#N/A,#N/A,FALSE,"Plan2"}</definedName>
    <definedName name="klhjsdklhdf" localSheetId="10" hidden="1">{#N/A,#N/A,FALSE,"Plan1";#N/A,#N/A,FALSE,"Plan2"}</definedName>
    <definedName name="klhjsdklhdf" localSheetId="12" hidden="1">{#N/A,#N/A,FALSE,"Plan1";#N/A,#N/A,FALSE,"Plan2"}</definedName>
    <definedName name="klhjsdklhdf" localSheetId="3" hidden="1">{#N/A,#N/A,FALSE,"Plan1";#N/A,#N/A,FALSE,"Plan2"}</definedName>
    <definedName name="klhjsdklhdf" localSheetId="2" hidden="1">{#N/A,#N/A,FALSE,"Plan1";#N/A,#N/A,FALSE,"Plan2"}</definedName>
    <definedName name="klhjsdklhdf" localSheetId="14" hidden="1">{#N/A,#N/A,FALSE,"Plan1";#N/A,#N/A,FALSE,"Plan2"}</definedName>
    <definedName name="klhjsdklhdf" localSheetId="1" hidden="1">{#N/A,#N/A,FALSE,"Plan1";#N/A,#N/A,FALSE,"Plan2"}</definedName>
    <definedName name="klhjsdklhdf" hidden="1">{#N/A,#N/A,FALSE,"Plan1";#N/A,#N/A,FALSE,"Plan2"}</definedName>
    <definedName name="KLHSKLRHWE" localSheetId="10" hidden="1">{#N/A,#N/A,FALSE,"Plan1";#N/A,#N/A,FALSE,"Plan2"}</definedName>
    <definedName name="KLHSKLRHWE" localSheetId="12" hidden="1">{#N/A,#N/A,FALSE,"Plan1";#N/A,#N/A,FALSE,"Plan2"}</definedName>
    <definedName name="KLHSKLRHWE" localSheetId="3" hidden="1">{#N/A,#N/A,FALSE,"Plan1";#N/A,#N/A,FALSE,"Plan2"}</definedName>
    <definedName name="KLHSKLRHWE" localSheetId="2" hidden="1">{#N/A,#N/A,FALSE,"Plan1";#N/A,#N/A,FALSE,"Plan2"}</definedName>
    <definedName name="KLHSKLRHWE" localSheetId="14" hidden="1">{#N/A,#N/A,FALSE,"Plan1";#N/A,#N/A,FALSE,"Plan2"}</definedName>
    <definedName name="KLHSKLRHWE" localSheetId="1" hidden="1">{#N/A,#N/A,FALSE,"Plan1";#N/A,#N/A,FALSE,"Plan2"}</definedName>
    <definedName name="KLHSKLRHWE" hidden="1">{#N/A,#N/A,FALSE,"Plan1";#N/A,#N/A,FALSE,"Plan2"}</definedName>
    <definedName name="KLJASKJD" localSheetId="10" hidden="1">{#N/A,#N/A,FALSE,"Plan1";#N/A,#N/A,FALSE,"Plan2"}</definedName>
    <definedName name="KLJASKJD" localSheetId="12" hidden="1">{#N/A,#N/A,FALSE,"Plan1";#N/A,#N/A,FALSE,"Plan2"}</definedName>
    <definedName name="KLJASKJD" localSheetId="3" hidden="1">{#N/A,#N/A,FALSE,"Plan1";#N/A,#N/A,FALSE,"Plan2"}</definedName>
    <definedName name="KLJASKJD" localSheetId="2" hidden="1">{#N/A,#N/A,FALSE,"Plan1";#N/A,#N/A,FALSE,"Plan2"}</definedName>
    <definedName name="KLJASKJD" localSheetId="14" hidden="1">{#N/A,#N/A,FALSE,"Plan1";#N/A,#N/A,FALSE,"Plan2"}</definedName>
    <definedName name="KLJASKJD" localSheetId="1" hidden="1">{#N/A,#N/A,FALSE,"Plan1";#N/A,#N/A,FALSE,"Plan2"}</definedName>
    <definedName name="KLJASKJD" hidden="1">{#N/A,#N/A,FALSE,"Plan1";#N/A,#N/A,FALSE,"Plan2"}</definedName>
    <definedName name="KLJDXL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0" hidden="1">{#N/A,#N/A,FALSE,"Plan1";#N/A,#N/A,FALSE,"Plan2"}</definedName>
    <definedName name="kljeflwr" localSheetId="12" hidden="1">{#N/A,#N/A,FALSE,"Plan1";#N/A,#N/A,FALSE,"Plan2"}</definedName>
    <definedName name="kljeflwr" localSheetId="3" hidden="1">{#N/A,#N/A,FALSE,"Plan1";#N/A,#N/A,FALSE,"Plan2"}</definedName>
    <definedName name="kljeflwr" localSheetId="2" hidden="1">{#N/A,#N/A,FALSE,"Plan1";#N/A,#N/A,FALSE,"Plan2"}</definedName>
    <definedName name="kljeflwr" localSheetId="14" hidden="1">{#N/A,#N/A,FALSE,"Plan1";#N/A,#N/A,FALSE,"Plan2"}</definedName>
    <definedName name="kljeflwr" localSheetId="1" hidden="1">{#N/A,#N/A,FALSE,"Plan1";#N/A,#N/A,FALSE,"Plan2"}</definedName>
    <definedName name="kljeflwr" hidden="1">{#N/A,#N/A,FALSE,"Plan1";#N/A,#N/A,FALSE,"Plan2"}</definedName>
    <definedName name="kljflgjrf" localSheetId="10" hidden="1">{#N/A,#N/A,FALSE,"Plan1";#N/A,#N/A,FALSE,"Plan2"}</definedName>
    <definedName name="kljflgjrf" localSheetId="12" hidden="1">{#N/A,#N/A,FALSE,"Plan1";#N/A,#N/A,FALSE,"Plan2"}</definedName>
    <definedName name="kljflgjrf" localSheetId="3" hidden="1">{#N/A,#N/A,FALSE,"Plan1";#N/A,#N/A,FALSE,"Plan2"}</definedName>
    <definedName name="kljflgjrf" localSheetId="2" hidden="1">{#N/A,#N/A,FALSE,"Plan1";#N/A,#N/A,FALSE,"Plan2"}</definedName>
    <definedName name="kljflgjrf" localSheetId="14" hidden="1">{#N/A,#N/A,FALSE,"Plan1";#N/A,#N/A,FALSE,"Plan2"}</definedName>
    <definedName name="kljflgjrf" localSheetId="1" hidden="1">{#N/A,#N/A,FALSE,"Plan1";#N/A,#N/A,FALSE,"Plan2"}</definedName>
    <definedName name="kljflgjrf" hidden="1">{#N/A,#N/A,FALSE,"Plan1";#N/A,#N/A,FALSE,"Plan2"}</definedName>
    <definedName name="kljgfdfr" localSheetId="10" hidden="1">{#N/A,#N/A,FALSE,"Plan1";#N/A,#N/A,FALSE,"Plan2"}</definedName>
    <definedName name="kljgfdfr" localSheetId="12" hidden="1">{#N/A,#N/A,FALSE,"Plan1";#N/A,#N/A,FALSE,"Plan2"}</definedName>
    <definedName name="kljgfdfr" localSheetId="3" hidden="1">{#N/A,#N/A,FALSE,"Plan1";#N/A,#N/A,FALSE,"Plan2"}</definedName>
    <definedName name="kljgfdfr" localSheetId="2" hidden="1">{#N/A,#N/A,FALSE,"Plan1";#N/A,#N/A,FALSE,"Plan2"}</definedName>
    <definedName name="kljgfdfr" localSheetId="14" hidden="1">{#N/A,#N/A,FALSE,"Plan1";#N/A,#N/A,FALSE,"Plan2"}</definedName>
    <definedName name="kljgfdfr" localSheetId="1" hidden="1">{#N/A,#N/A,FALSE,"Plan1";#N/A,#N/A,FALSE,"Plan2"}</definedName>
    <definedName name="kljgfdfr" hidden="1">{#N/A,#N/A,FALSE,"Plan1";#N/A,#N/A,FALSE,"Plan2"}</definedName>
    <definedName name="kljgfjrt" localSheetId="10" hidden="1">{#N/A,#N/A,FALSE,"Plan1";#N/A,#N/A,FALSE,"Plan2"}</definedName>
    <definedName name="kljgfjrt" localSheetId="12" hidden="1">{#N/A,#N/A,FALSE,"Plan1";#N/A,#N/A,FALSE,"Plan2"}</definedName>
    <definedName name="kljgfjrt" localSheetId="3" hidden="1">{#N/A,#N/A,FALSE,"Plan1";#N/A,#N/A,FALSE,"Plan2"}</definedName>
    <definedName name="kljgfjrt" localSheetId="2" hidden="1">{#N/A,#N/A,FALSE,"Plan1";#N/A,#N/A,FALSE,"Plan2"}</definedName>
    <definedName name="kljgfjrt" localSheetId="14" hidden="1">{#N/A,#N/A,FALSE,"Plan1";#N/A,#N/A,FALSE,"Plan2"}</definedName>
    <definedName name="kljgfjrt" localSheetId="1" hidden="1">{#N/A,#N/A,FALSE,"Plan1";#N/A,#N/A,FALSE,"Plan2"}</definedName>
    <definedName name="kljgfjrt" hidden="1">{#N/A,#N/A,FALSE,"Plan1";#N/A,#N/A,FALSE,"Plan2"}</definedName>
    <definedName name="kljlkdfj" localSheetId="10" hidden="1">{#N/A,#N/A,FALSE,"Plan1";#N/A,#N/A,FALSE,"Plan2"}</definedName>
    <definedName name="kljlkdfj" localSheetId="12" hidden="1">{#N/A,#N/A,FALSE,"Plan1";#N/A,#N/A,FALSE,"Plan2"}</definedName>
    <definedName name="kljlkdfj" localSheetId="3" hidden="1">{#N/A,#N/A,FALSE,"Plan1";#N/A,#N/A,FALSE,"Plan2"}</definedName>
    <definedName name="kljlkdfj" localSheetId="2" hidden="1">{#N/A,#N/A,FALSE,"Plan1";#N/A,#N/A,FALSE,"Plan2"}</definedName>
    <definedName name="kljlkdfj" localSheetId="14" hidden="1">{#N/A,#N/A,FALSE,"Plan1";#N/A,#N/A,FALSE,"Plan2"}</definedName>
    <definedName name="kljlkdfj" localSheetId="1" hidden="1">{#N/A,#N/A,FALSE,"Plan1";#N/A,#N/A,FALSE,"Plan2"}</definedName>
    <definedName name="kljlkdfj" hidden="1">{#N/A,#N/A,FALSE,"Plan1";#N/A,#N/A,FALSE,"Plan2"}</definedName>
    <definedName name="kljsakjfr" localSheetId="10" hidden="1">{#N/A,#N/A,FALSE,"Plan1";#N/A,#N/A,FALSE,"Plan2"}</definedName>
    <definedName name="kljsakjfr" localSheetId="12" hidden="1">{#N/A,#N/A,FALSE,"Plan1";#N/A,#N/A,FALSE,"Plan2"}</definedName>
    <definedName name="kljsakjfr" localSheetId="3" hidden="1">{#N/A,#N/A,FALSE,"Plan1";#N/A,#N/A,FALSE,"Plan2"}</definedName>
    <definedName name="kljsakjfr" localSheetId="2" hidden="1">{#N/A,#N/A,FALSE,"Plan1";#N/A,#N/A,FALSE,"Plan2"}</definedName>
    <definedName name="kljsakjfr" localSheetId="14" hidden="1">{#N/A,#N/A,FALSE,"Plan1";#N/A,#N/A,FALSE,"Plan2"}</definedName>
    <definedName name="kljsakjfr" localSheetId="1" hidden="1">{#N/A,#N/A,FALSE,"Plan1";#N/A,#N/A,FALSE,"Plan2"}</definedName>
    <definedName name="kljsakjfr" hidden="1">{#N/A,#N/A,FALSE,"Plan1";#N/A,#N/A,FALSE,"Plan2"}</definedName>
    <definedName name="kljsdje" localSheetId="10" hidden="1">{#N/A,#N/A,FALSE,"Plan1";#N/A,#N/A,FALSE,"Plan2"}</definedName>
    <definedName name="kljsdje" localSheetId="12" hidden="1">{#N/A,#N/A,FALSE,"Plan1";#N/A,#N/A,FALSE,"Plan2"}</definedName>
    <definedName name="kljsdje" localSheetId="3" hidden="1">{#N/A,#N/A,FALSE,"Plan1";#N/A,#N/A,FALSE,"Plan2"}</definedName>
    <definedName name="kljsdje" localSheetId="2" hidden="1">{#N/A,#N/A,FALSE,"Plan1";#N/A,#N/A,FALSE,"Plan2"}</definedName>
    <definedName name="kljsdje" localSheetId="14" hidden="1">{#N/A,#N/A,FALSE,"Plan1";#N/A,#N/A,FALSE,"Plan2"}</definedName>
    <definedName name="kljsdje" localSheetId="1" hidden="1">{#N/A,#N/A,FALSE,"Plan1";#N/A,#N/A,FALSE,"Plan2"}</definedName>
    <definedName name="kljsdje" hidden="1">{#N/A,#N/A,FALSE,"Plan1";#N/A,#N/A,FALSE,"Plan2"}</definedName>
    <definedName name="kljsfwe" localSheetId="10" hidden="1">{#N/A,#N/A,FALSE,"Plan1";#N/A,#N/A,FALSE,"Plan2"}</definedName>
    <definedName name="kljsfwe" localSheetId="12" hidden="1">{#N/A,#N/A,FALSE,"Plan1";#N/A,#N/A,FALSE,"Plan2"}</definedName>
    <definedName name="kljsfwe" localSheetId="3" hidden="1">{#N/A,#N/A,FALSE,"Plan1";#N/A,#N/A,FALSE,"Plan2"}</definedName>
    <definedName name="kljsfwe" localSheetId="2" hidden="1">{#N/A,#N/A,FALSE,"Plan1";#N/A,#N/A,FALSE,"Plan2"}</definedName>
    <definedName name="kljsfwe" localSheetId="14" hidden="1">{#N/A,#N/A,FALSE,"Plan1";#N/A,#N/A,FALSE,"Plan2"}</definedName>
    <definedName name="kljsfwe" localSheetId="1" hidden="1">{#N/A,#N/A,FALSE,"Plan1";#N/A,#N/A,FALSE,"Plan2"}</definedName>
    <definedName name="kljsfwe" hidden="1">{#N/A,#N/A,FALSE,"Plan1";#N/A,#N/A,FALSE,"Plan2"}</definedName>
    <definedName name="klk" localSheetId="10" hidden="1">{#N/A,#N/A,FALSE,"Plan1";#N/A,#N/A,FALSE,"Plan2"}</definedName>
    <definedName name="klk" localSheetId="12" hidden="1">{#N/A,#N/A,FALSE,"Plan1";#N/A,#N/A,FALSE,"Plan2"}</definedName>
    <definedName name="klk" localSheetId="3" hidden="1">{#N/A,#N/A,FALSE,"Plan1";#N/A,#N/A,FALSE,"Plan2"}</definedName>
    <definedName name="klk" localSheetId="2" hidden="1">{#N/A,#N/A,FALSE,"Plan1";#N/A,#N/A,FALSE,"Plan2"}</definedName>
    <definedName name="klk" localSheetId="14" hidden="1">{#N/A,#N/A,FALSE,"Plan1";#N/A,#N/A,FALSE,"Plan2"}</definedName>
    <definedName name="klk" localSheetId="1" hidden="1">{#N/A,#N/A,FALSE,"Plan1";#N/A,#N/A,FALSE,"Plan2"}</definedName>
    <definedName name="klk" hidden="1">{#N/A,#N/A,FALSE,"Plan1";#N/A,#N/A,FALSE,"Plan2"}</definedName>
    <definedName name="KLKKLKÇJÇ" localSheetId="10" hidden="1">{#N/A,#N/A,FALSE,"Plan1";#N/A,#N/A,FALSE,"Plan2"}</definedName>
    <definedName name="KLKKLKÇJÇ" localSheetId="12" hidden="1">{#N/A,#N/A,FALSE,"Plan1";#N/A,#N/A,FALSE,"Plan2"}</definedName>
    <definedName name="KLKKLKÇJÇ" localSheetId="3" hidden="1">{#N/A,#N/A,FALSE,"Plan1";#N/A,#N/A,FALSE,"Plan2"}</definedName>
    <definedName name="KLKKLKÇJÇ" localSheetId="2" hidden="1">{#N/A,#N/A,FALSE,"Plan1";#N/A,#N/A,FALSE,"Plan2"}</definedName>
    <definedName name="KLKKLKÇJÇ" localSheetId="14" hidden="1">{#N/A,#N/A,FALSE,"Plan1";#N/A,#N/A,FALSE,"Plan2"}</definedName>
    <definedName name="KLKKLKÇJÇ" localSheetId="1" hidden="1">{#N/A,#N/A,FALSE,"Plan1";#N/A,#N/A,FALSE,"Plan2"}</definedName>
    <definedName name="KLKKLKÇJÇ" hidden="1">{#N/A,#N/A,FALSE,"Plan1";#N/A,#N/A,FALSE,"Plan2"}</definedName>
    <definedName name="KLSDFT" localSheetId="10" hidden="1">{#N/A,#N/A,FALSE,"Plan1";#N/A,#N/A,FALSE,"Plan2"}</definedName>
    <definedName name="KLSDFT" localSheetId="12" hidden="1">{#N/A,#N/A,FALSE,"Plan1";#N/A,#N/A,FALSE,"Plan2"}</definedName>
    <definedName name="KLSDFT" localSheetId="3" hidden="1">{#N/A,#N/A,FALSE,"Plan1";#N/A,#N/A,FALSE,"Plan2"}</definedName>
    <definedName name="KLSDFT" localSheetId="2" hidden="1">{#N/A,#N/A,FALSE,"Plan1";#N/A,#N/A,FALSE,"Plan2"}</definedName>
    <definedName name="KLSDFT" localSheetId="14" hidden="1">{#N/A,#N/A,FALSE,"Plan1";#N/A,#N/A,FALSE,"Plan2"}</definedName>
    <definedName name="KLSDFT" localSheetId="1" hidden="1">{#N/A,#N/A,FALSE,"Plan1";#N/A,#N/A,FALSE,"Plan2"}</definedName>
    <definedName name="KLSDFT" hidden="1">{#N/A,#N/A,FALSE,"Plan1";#N/A,#N/A,FALSE,"Plan2"}</definedName>
    <definedName name="KLSDHSJKHF" localSheetId="10" hidden="1">{#N/A,#N/A,FALSE,"Plan1";#N/A,#N/A,FALSE,"Plan2"}</definedName>
    <definedName name="KLSDHSJKHF" localSheetId="12" hidden="1">{#N/A,#N/A,FALSE,"Plan1";#N/A,#N/A,FALSE,"Plan2"}</definedName>
    <definedName name="KLSDHSJKHF" localSheetId="3" hidden="1">{#N/A,#N/A,FALSE,"Plan1";#N/A,#N/A,FALSE,"Plan2"}</definedName>
    <definedName name="KLSDHSJKHF" localSheetId="2" hidden="1">{#N/A,#N/A,FALSE,"Plan1";#N/A,#N/A,FALSE,"Plan2"}</definedName>
    <definedName name="KLSDHSJKHF" localSheetId="14" hidden="1">{#N/A,#N/A,FALSE,"Plan1";#N/A,#N/A,FALSE,"Plan2"}</definedName>
    <definedName name="KLSDHSJKHF" localSheetId="1" hidden="1">{#N/A,#N/A,FALSE,"Plan1";#N/A,#N/A,FALSE,"Plan2"}</definedName>
    <definedName name="KLSDHSJKHF" hidden="1">{#N/A,#N/A,FALSE,"Plan1";#N/A,#N/A,FALSE,"Plan2"}</definedName>
    <definedName name="klsdkre" localSheetId="10" hidden="1">{#N/A,#N/A,FALSE,"Plan1";#N/A,#N/A,FALSE,"Plan2"}</definedName>
    <definedName name="klsdkre" localSheetId="12" hidden="1">{#N/A,#N/A,FALSE,"Plan1";#N/A,#N/A,FALSE,"Plan2"}</definedName>
    <definedName name="klsdkre" localSheetId="3" hidden="1">{#N/A,#N/A,FALSE,"Plan1";#N/A,#N/A,FALSE,"Plan2"}</definedName>
    <definedName name="klsdkre" localSheetId="2" hidden="1">{#N/A,#N/A,FALSE,"Plan1";#N/A,#N/A,FALSE,"Plan2"}</definedName>
    <definedName name="klsdkre" localSheetId="14" hidden="1">{#N/A,#N/A,FALSE,"Plan1";#N/A,#N/A,FALSE,"Plan2"}</definedName>
    <definedName name="klsdkre" localSheetId="1" hidden="1">{#N/A,#N/A,FALSE,"Plan1";#N/A,#N/A,FALSE,"Plan2"}</definedName>
    <definedName name="klsdkre" hidden="1">{#N/A,#N/A,FALSE,"Plan1";#N/A,#N/A,FALSE,"Plan2"}</definedName>
    <definedName name="KLSIDJE" localSheetId="10" hidden="1">{#N/A,#N/A,FALSE,"Plan1";#N/A,#N/A,FALSE,"Plan2"}</definedName>
    <definedName name="KLSIDJE" localSheetId="12" hidden="1">{#N/A,#N/A,FALSE,"Plan1";#N/A,#N/A,FALSE,"Plan2"}</definedName>
    <definedName name="KLSIDJE" localSheetId="3" hidden="1">{#N/A,#N/A,FALSE,"Plan1";#N/A,#N/A,FALSE,"Plan2"}</definedName>
    <definedName name="KLSIDJE" localSheetId="2" hidden="1">{#N/A,#N/A,FALSE,"Plan1";#N/A,#N/A,FALSE,"Plan2"}</definedName>
    <definedName name="KLSIDJE" localSheetId="14" hidden="1">{#N/A,#N/A,FALSE,"Plan1";#N/A,#N/A,FALSE,"Plan2"}</definedName>
    <definedName name="KLSIDJE" localSheetId="1" hidden="1">{#N/A,#N/A,FALSE,"Plan1";#N/A,#N/A,FALSE,"Plan2"}</definedName>
    <definedName name="KLSIDJE" hidden="1">{#N/A,#N/A,FALSE,"Plan1";#N/A,#N/A,FALSE,"Plan2"}</definedName>
    <definedName name="klsjarsf" localSheetId="10" hidden="1">{#N/A,#N/A,FALSE,"Plan1";#N/A,#N/A,FALSE,"Plan2"}</definedName>
    <definedName name="klsjarsf" localSheetId="12" hidden="1">{#N/A,#N/A,FALSE,"Plan1";#N/A,#N/A,FALSE,"Plan2"}</definedName>
    <definedName name="klsjarsf" localSheetId="3" hidden="1">{#N/A,#N/A,FALSE,"Plan1";#N/A,#N/A,FALSE,"Plan2"}</definedName>
    <definedName name="klsjarsf" localSheetId="2" hidden="1">{#N/A,#N/A,FALSE,"Plan1";#N/A,#N/A,FALSE,"Plan2"}</definedName>
    <definedName name="klsjarsf" localSheetId="14" hidden="1">{#N/A,#N/A,FALSE,"Plan1";#N/A,#N/A,FALSE,"Plan2"}</definedName>
    <definedName name="klsjarsf" localSheetId="1" hidden="1">{#N/A,#N/A,FALSE,"Plan1";#N/A,#N/A,FALSE,"Plan2"}</definedName>
    <definedName name="klsjarsf" hidden="1">{#N/A,#N/A,FALSE,"Plan1";#N/A,#N/A,FALSE,"Plan2"}</definedName>
    <definedName name="klsjdwe" localSheetId="10" hidden="1">#REF!</definedName>
    <definedName name="klsjdwe" localSheetId="12" hidden="1">#REF!</definedName>
    <definedName name="klsjdwe" localSheetId="3" hidden="1">#REF!</definedName>
    <definedName name="klsjdwe" localSheetId="1" hidden="1">#REF!</definedName>
    <definedName name="klsjdwe" hidden="1">#REF!</definedName>
    <definedName name="klxhjfdkhser" localSheetId="10" hidden="1">{#N/A,#N/A,FALSE,"Plan1";#N/A,#N/A,FALSE,"Plan2"}</definedName>
    <definedName name="klxhjfdkhser" localSheetId="12" hidden="1">{#N/A,#N/A,FALSE,"Plan1";#N/A,#N/A,FALSE,"Plan2"}</definedName>
    <definedName name="klxhjfdkhser" localSheetId="3" hidden="1">{#N/A,#N/A,FALSE,"Plan1";#N/A,#N/A,FALSE,"Plan2"}</definedName>
    <definedName name="klxhjfdkhser" localSheetId="2" hidden="1">{#N/A,#N/A,FALSE,"Plan1";#N/A,#N/A,FALSE,"Plan2"}</definedName>
    <definedName name="klxhjfdkhser" localSheetId="14" hidden="1">{#N/A,#N/A,FALSE,"Plan1";#N/A,#N/A,FALSE,"Plan2"}</definedName>
    <definedName name="klxhjfdkhser" localSheetId="1" hidden="1">{#N/A,#N/A,FALSE,"Plan1";#N/A,#N/A,FALSE,"Plan2"}</definedName>
    <definedName name="klxhjfdkhser" hidden="1">{#N/A,#N/A,FALSE,"Plan1";#N/A,#N/A,FALSE,"Plan2"}</definedName>
    <definedName name="kopipnsdfne" localSheetId="10" hidden="1">{#N/A,#N/A,FALSE,"Plan1";#N/A,#N/A,FALSE,"Plan2"}</definedName>
    <definedName name="kopipnsdfne" localSheetId="12" hidden="1">{#N/A,#N/A,FALSE,"Plan1";#N/A,#N/A,FALSE,"Plan2"}</definedName>
    <definedName name="kopipnsdfne" localSheetId="3" hidden="1">{#N/A,#N/A,FALSE,"Plan1";#N/A,#N/A,FALSE,"Plan2"}</definedName>
    <definedName name="kopipnsdfne" localSheetId="2" hidden="1">{#N/A,#N/A,FALSE,"Plan1";#N/A,#N/A,FALSE,"Plan2"}</definedName>
    <definedName name="kopipnsdfne" localSheetId="14" hidden="1">{#N/A,#N/A,FALSE,"Plan1";#N/A,#N/A,FALSE,"Plan2"}</definedName>
    <definedName name="kopipnsdfne" localSheetId="1" hidden="1">{#N/A,#N/A,FALSE,"Plan1";#N/A,#N/A,FALSE,"Plan2"}</definedName>
    <definedName name="kopipnsdfne" hidden="1">{#N/A,#N/A,FALSE,"Plan1";#N/A,#N/A,FALSE,"Plan2"}</definedName>
    <definedName name="kp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0" hidden="1">{#N/A,#N/A,FALSE,"Plan1";#N/A,#N/A,FALSE,"Plan2"}</definedName>
    <definedName name="KSDLDF" localSheetId="12" hidden="1">{#N/A,#N/A,FALSE,"Plan1";#N/A,#N/A,FALSE,"Plan2"}</definedName>
    <definedName name="KSDLDF" localSheetId="3" hidden="1">{#N/A,#N/A,FALSE,"Plan1";#N/A,#N/A,FALSE,"Plan2"}</definedName>
    <definedName name="KSDLDF" localSheetId="2" hidden="1">{#N/A,#N/A,FALSE,"Plan1";#N/A,#N/A,FALSE,"Plan2"}</definedName>
    <definedName name="KSDLDF" localSheetId="14" hidden="1">{#N/A,#N/A,FALSE,"Plan1";#N/A,#N/A,FALSE,"Plan2"}</definedName>
    <definedName name="KSDLDF" localSheetId="1" hidden="1">{#N/A,#N/A,FALSE,"Plan1";#N/A,#N/A,FALSE,"Plan2"}</definedName>
    <definedName name="KSDLDF" hidden="1">{#N/A,#N/A,FALSE,"Plan1";#N/A,#N/A,FALSE,"Plan2"}</definedName>
    <definedName name="ksdlkfsçzd" localSheetId="10" hidden="1">{#N/A,#N/A,FALSE,"Plan1";#N/A,#N/A,FALSE,"Plan2"}</definedName>
    <definedName name="ksdlkfsçzd" localSheetId="12" hidden="1">{#N/A,#N/A,FALSE,"Plan1";#N/A,#N/A,FALSE,"Plan2"}</definedName>
    <definedName name="ksdlkfsçzd" localSheetId="3" hidden="1">{#N/A,#N/A,FALSE,"Plan1";#N/A,#N/A,FALSE,"Plan2"}</definedName>
    <definedName name="ksdlkfsçzd" localSheetId="2" hidden="1">{#N/A,#N/A,FALSE,"Plan1";#N/A,#N/A,FALSE,"Plan2"}</definedName>
    <definedName name="ksdlkfsçzd" localSheetId="14" hidden="1">{#N/A,#N/A,FALSE,"Plan1";#N/A,#N/A,FALSE,"Plan2"}</definedName>
    <definedName name="ksdlkfsçzd" localSheetId="1" hidden="1">{#N/A,#N/A,FALSE,"Plan1";#N/A,#N/A,FALSE,"Plan2"}</definedName>
    <definedName name="ksdlkfsçzd" hidden="1">{#N/A,#N/A,FALSE,"Plan1";#N/A,#N/A,FALSE,"Plan2"}</definedName>
    <definedName name="KSDNFK" localSheetId="3">#REF!</definedName>
    <definedName name="KSDNFK">#REF!</definedName>
    <definedName name="ksdoçierfe" localSheetId="10" hidden="1">{#N/A,#N/A,FALSE,"Plan1";#N/A,#N/A,FALSE,"Plan2"}</definedName>
    <definedName name="ksdoçierfe" localSheetId="12" hidden="1">{#N/A,#N/A,FALSE,"Plan1";#N/A,#N/A,FALSE,"Plan2"}</definedName>
    <definedName name="ksdoçierfe" localSheetId="3" hidden="1">{#N/A,#N/A,FALSE,"Plan1";#N/A,#N/A,FALSE,"Plan2"}</definedName>
    <definedName name="ksdoçierfe" localSheetId="2" hidden="1">{#N/A,#N/A,FALSE,"Plan1";#N/A,#N/A,FALSE,"Plan2"}</definedName>
    <definedName name="ksdoçierfe" localSheetId="14" hidden="1">{#N/A,#N/A,FALSE,"Plan1";#N/A,#N/A,FALSE,"Plan2"}</definedName>
    <definedName name="ksdoçierfe" localSheetId="1" hidden="1">{#N/A,#N/A,FALSE,"Plan1";#N/A,#N/A,FALSE,"Plan2"}</definedName>
    <definedName name="ksdoçierfe" hidden="1">{#N/A,#N/A,FALSE,"Plan1";#N/A,#N/A,FALSE,"Plan2"}</definedName>
    <definedName name="ksdtrdrkf" localSheetId="10" hidden="1">{#N/A,#N/A,FALSE,"Plan1";#N/A,#N/A,FALSE,"Plan2"}</definedName>
    <definedName name="ksdtrdrkf" localSheetId="12" hidden="1">{#N/A,#N/A,FALSE,"Plan1";#N/A,#N/A,FALSE,"Plan2"}</definedName>
    <definedName name="ksdtrdrkf" localSheetId="3" hidden="1">{#N/A,#N/A,FALSE,"Plan1";#N/A,#N/A,FALSE,"Plan2"}</definedName>
    <definedName name="ksdtrdrkf" localSheetId="2" hidden="1">{#N/A,#N/A,FALSE,"Plan1";#N/A,#N/A,FALSE,"Plan2"}</definedName>
    <definedName name="ksdtrdrkf" localSheetId="14" hidden="1">{#N/A,#N/A,FALSE,"Plan1";#N/A,#N/A,FALSE,"Plan2"}</definedName>
    <definedName name="ksdtrdrkf" localSheetId="1" hidden="1">{#N/A,#N/A,FALSE,"Plan1";#N/A,#N/A,FALSE,"Plan2"}</definedName>
    <definedName name="ksdtrdrkf" hidden="1">{#N/A,#N/A,FALSE,"Plan1";#N/A,#N/A,FALSE,"Plan2"}</definedName>
    <definedName name="KSFÇJDFJL" localSheetId="10" hidden="1">{#N/A,#N/A,FALSE,"Plan1";#N/A,#N/A,FALSE,"Plan2"}</definedName>
    <definedName name="KSFÇJDFJL" localSheetId="12" hidden="1">{#N/A,#N/A,FALSE,"Plan1";#N/A,#N/A,FALSE,"Plan2"}</definedName>
    <definedName name="KSFÇJDFJL" localSheetId="3" hidden="1">{#N/A,#N/A,FALSE,"Plan1";#N/A,#N/A,FALSE,"Plan2"}</definedName>
    <definedName name="KSFÇJDFJL" localSheetId="2" hidden="1">{#N/A,#N/A,FALSE,"Plan1";#N/A,#N/A,FALSE,"Plan2"}</definedName>
    <definedName name="KSFÇJDFJL" localSheetId="14" hidden="1">{#N/A,#N/A,FALSE,"Plan1";#N/A,#N/A,FALSE,"Plan2"}</definedName>
    <definedName name="KSFÇJDFJL" localSheetId="1" hidden="1">{#N/A,#N/A,FALSE,"Plan1";#N/A,#N/A,FALSE,"Plan2"}</definedName>
    <definedName name="KSFÇJDFJL" hidden="1">{#N/A,#N/A,FALSE,"Plan1";#N/A,#N/A,FALSE,"Plan2"}</definedName>
    <definedName name="ksfhse" localSheetId="10" hidden="1">{#N/A,#N/A,FALSE,"Plan1";#N/A,#N/A,FALSE,"Plan2"}</definedName>
    <definedName name="ksfhse" localSheetId="12" hidden="1">{#N/A,#N/A,FALSE,"Plan1";#N/A,#N/A,FALSE,"Plan2"}</definedName>
    <definedName name="ksfhse" localSheetId="3" hidden="1">{#N/A,#N/A,FALSE,"Plan1";#N/A,#N/A,FALSE,"Plan2"}</definedName>
    <definedName name="ksfhse" localSheetId="2" hidden="1">{#N/A,#N/A,FALSE,"Plan1";#N/A,#N/A,FALSE,"Plan2"}</definedName>
    <definedName name="ksfhse" localSheetId="14" hidden="1">{#N/A,#N/A,FALSE,"Plan1";#N/A,#N/A,FALSE,"Plan2"}</definedName>
    <definedName name="ksfhse" localSheetId="1" hidden="1">{#N/A,#N/A,FALSE,"Plan1";#N/A,#N/A,FALSE,"Plan2"}</definedName>
    <definedName name="ksfhse" hidden="1">{#N/A,#N/A,FALSE,"Plan1";#N/A,#N/A,FALSE,"Plan2"}</definedName>
    <definedName name="KSRKOE" localSheetId="10" hidden="1">{#N/A,#N/A,FALSE,"Plan1";#N/A,#N/A,FALSE,"Plan2"}</definedName>
    <definedName name="KSRKOE" localSheetId="12" hidden="1">{#N/A,#N/A,FALSE,"Plan1";#N/A,#N/A,FALSE,"Plan2"}</definedName>
    <definedName name="KSRKOE" localSheetId="3" hidden="1">{#N/A,#N/A,FALSE,"Plan1";#N/A,#N/A,FALSE,"Plan2"}</definedName>
    <definedName name="KSRKOE" localSheetId="2" hidden="1">{#N/A,#N/A,FALSE,"Plan1";#N/A,#N/A,FALSE,"Plan2"}</definedName>
    <definedName name="KSRKOE" localSheetId="14" hidden="1">{#N/A,#N/A,FALSE,"Plan1";#N/A,#N/A,FALSE,"Plan2"}</definedName>
    <definedName name="KSRKOE" localSheetId="1" hidden="1">{#N/A,#N/A,FALSE,"Plan1";#N/A,#N/A,FALSE,"Plan2"}</definedName>
    <definedName name="KSRKOE" hidden="1">{#N/A,#N/A,FALSE,"Plan1";#N/A,#N/A,FALSE,"Plan2"}</definedName>
    <definedName name="KSWKE" localSheetId="10" hidden="1">{#N/A,#N/A,FALSE,"Plan1";#N/A,#N/A,FALSE,"Plan2"}</definedName>
    <definedName name="KSWKE" localSheetId="12" hidden="1">{#N/A,#N/A,FALSE,"Plan1";#N/A,#N/A,FALSE,"Plan2"}</definedName>
    <definedName name="KSWKE" localSheetId="3" hidden="1">{#N/A,#N/A,FALSE,"Plan1";#N/A,#N/A,FALSE,"Plan2"}</definedName>
    <definedName name="KSWKE" localSheetId="2" hidden="1">{#N/A,#N/A,FALSE,"Plan1";#N/A,#N/A,FALSE,"Plan2"}</definedName>
    <definedName name="KSWKE" localSheetId="14" hidden="1">{#N/A,#N/A,FALSE,"Plan1";#N/A,#N/A,FALSE,"Plan2"}</definedName>
    <definedName name="KSWKE" localSheetId="1" hidden="1">{#N/A,#N/A,FALSE,"Plan1";#N/A,#N/A,FALSE,"Plan2"}</definedName>
    <definedName name="KSWKE" hidden="1">{#N/A,#N/A,FALSE,"Plan1";#N/A,#N/A,FALSE,"Plan2"}</definedName>
    <definedName name="kubus" localSheetId="12">#REF!</definedName>
    <definedName name="kubus" localSheetId="3">#REF!</definedName>
    <definedName name="kubus" localSheetId="22">#REF!</definedName>
    <definedName name="kubus" localSheetId="21">#REF!</definedName>
    <definedName name="kubus">#REF!</definedName>
    <definedName name="kubus1" localSheetId="3">#REF!</definedName>
    <definedName name="kubus1" localSheetId="22">#REF!</definedName>
    <definedName name="kubus1" localSheetId="21">#REF!</definedName>
    <definedName name="kubus1">#REF!</definedName>
    <definedName name="kysdusf" localSheetId="10" hidden="1">{#N/A,#N/A,FALSE,"Plan1";#N/A,#N/A,FALSE,"Plan2"}</definedName>
    <definedName name="kysdusf" localSheetId="12" hidden="1">{#N/A,#N/A,FALSE,"Plan1";#N/A,#N/A,FALSE,"Plan2"}</definedName>
    <definedName name="kysdusf" localSheetId="3" hidden="1">{#N/A,#N/A,FALSE,"Plan1";#N/A,#N/A,FALSE,"Plan2"}</definedName>
    <definedName name="kysdusf" localSheetId="2" hidden="1">{#N/A,#N/A,FALSE,"Plan1";#N/A,#N/A,FALSE,"Plan2"}</definedName>
    <definedName name="kysdusf" localSheetId="14" hidden="1">{#N/A,#N/A,FALSE,"Plan1";#N/A,#N/A,FALSE,"Plan2"}</definedName>
    <definedName name="kysdusf" localSheetId="1" hidden="1">{#N/A,#N/A,FALSE,"Plan1";#N/A,#N/A,FALSE,"Plan2"}</definedName>
    <definedName name="kysdusf" hidden="1">{#N/A,#N/A,FALSE,"Plan1";#N/A,#N/A,FALSE,"Plan2"}</definedName>
    <definedName name="kzslçdkçle" localSheetId="10" hidden="1">{#N/A,#N/A,FALSE,"Plan1";#N/A,#N/A,FALSE,"Plan2"}</definedName>
    <definedName name="kzslçdkçle" localSheetId="12" hidden="1">{#N/A,#N/A,FALSE,"Plan1";#N/A,#N/A,FALSE,"Plan2"}</definedName>
    <definedName name="kzslçdkçle" localSheetId="3" hidden="1">{#N/A,#N/A,FALSE,"Plan1";#N/A,#N/A,FALSE,"Plan2"}</definedName>
    <definedName name="kzslçdkçle" localSheetId="2" hidden="1">{#N/A,#N/A,FALSE,"Plan1";#N/A,#N/A,FALSE,"Plan2"}</definedName>
    <definedName name="kzslçdkçle" localSheetId="14" hidden="1">{#N/A,#N/A,FALSE,"Plan1";#N/A,#N/A,FALSE,"Plan2"}</definedName>
    <definedName name="kzslçdkçle" localSheetId="1" hidden="1">{#N/A,#N/A,FALSE,"Plan1";#N/A,#N/A,FALSE,"Plan2"}</definedName>
    <definedName name="kzslçdkçle" hidden="1">{#N/A,#N/A,FALSE,"Plan1";#N/A,#N/A,FALSE,"Plan2"}</definedName>
    <definedName name="L_" localSheetId="12">#REF!</definedName>
    <definedName name="L_" localSheetId="3">#REF!</definedName>
    <definedName name="L_" localSheetId="22">#REF!</definedName>
    <definedName name="L_">#REF!</definedName>
    <definedName name="LAEKWRK" localSheetId="10" hidden="1">{#N/A,#N/A,FALSE,"Plan1";#N/A,#N/A,FALSE,"Plan2"}</definedName>
    <definedName name="LAEKWRK" localSheetId="12" hidden="1">{#N/A,#N/A,FALSE,"Plan1";#N/A,#N/A,FALSE,"Plan2"}</definedName>
    <definedName name="LAEKWRK" localSheetId="3" hidden="1">{#N/A,#N/A,FALSE,"Plan1";#N/A,#N/A,FALSE,"Plan2"}</definedName>
    <definedName name="LAEKWRK" localSheetId="2" hidden="1">{#N/A,#N/A,FALSE,"Plan1";#N/A,#N/A,FALSE,"Plan2"}</definedName>
    <definedName name="LAEKWRK" localSheetId="14" hidden="1">{#N/A,#N/A,FALSE,"Plan1";#N/A,#N/A,FALSE,"Plan2"}</definedName>
    <definedName name="LAEKWRK" localSheetId="1" hidden="1">{#N/A,#N/A,FALSE,"Plan1";#N/A,#N/A,FALSE,"Plan2"}</definedName>
    <definedName name="LAEKWRK" hidden="1">{#N/A,#N/A,FALSE,"Plan1";#N/A,#N/A,FALSE,"Plan2"}</definedName>
    <definedName name="laeqwep" localSheetId="10" hidden="1">#REF!</definedName>
    <definedName name="laeqwep" localSheetId="12" hidden="1">#REF!</definedName>
    <definedName name="laeqwep" localSheetId="3" hidden="1">#REF!</definedName>
    <definedName name="laeqwep" localSheetId="1" hidden="1">#REF!</definedName>
    <definedName name="laeqwep" hidden="1">#REF!</definedName>
    <definedName name="LAKDEWRF" localSheetId="10" hidden="1">{#N/A,#N/A,FALSE,"Plan1";#N/A,#N/A,FALSE,"Plan2"}</definedName>
    <definedName name="LAKDEWRF" localSheetId="12" hidden="1">{#N/A,#N/A,FALSE,"Plan1";#N/A,#N/A,FALSE,"Plan2"}</definedName>
    <definedName name="LAKDEWRF" localSheetId="3" hidden="1">{#N/A,#N/A,FALSE,"Plan1";#N/A,#N/A,FALSE,"Plan2"}</definedName>
    <definedName name="LAKDEWRF" localSheetId="2" hidden="1">{#N/A,#N/A,FALSE,"Plan1";#N/A,#N/A,FALSE,"Plan2"}</definedName>
    <definedName name="LAKDEWRF" localSheetId="14" hidden="1">{#N/A,#N/A,FALSE,"Plan1";#N/A,#N/A,FALSE,"Plan2"}</definedName>
    <definedName name="LAKDEWRF" localSheetId="1" hidden="1">{#N/A,#N/A,FALSE,"Plan1";#N/A,#N/A,FALSE,"Plan2"}</definedName>
    <definedName name="LAKDEWRF" hidden="1">{#N/A,#N/A,FALSE,"Plan1";#N/A,#N/A,FALSE,"Plan2"}</definedName>
    <definedName name="Lancamentos" localSheetId="3">#REF!</definedName>
    <definedName name="Lancamentos">#REF!</definedName>
    <definedName name="LARGURA" localSheetId="3">#REF!</definedName>
    <definedName name="LARGURA" localSheetId="22">#REF!</definedName>
    <definedName name="LARGURA" localSheetId="21">#REF!</definedName>
    <definedName name="LARGURA">#REF!</definedName>
    <definedName name="LASÇDSRLF" localSheetId="10" hidden="1">{#N/A,#N/A,FALSE,"Plan1";#N/A,#N/A,FALSE,"Plan2"}</definedName>
    <definedName name="LASÇDSRLF" localSheetId="12" hidden="1">{#N/A,#N/A,FALSE,"Plan1";#N/A,#N/A,FALSE,"Plan2"}</definedName>
    <definedName name="LASÇDSRLF" localSheetId="3" hidden="1">{#N/A,#N/A,FALSE,"Plan1";#N/A,#N/A,FALSE,"Plan2"}</definedName>
    <definedName name="LASÇDSRLF" localSheetId="2" hidden="1">{#N/A,#N/A,FALSE,"Plan1";#N/A,#N/A,FALSE,"Plan2"}</definedName>
    <definedName name="LASÇDSRLF" localSheetId="14" hidden="1">{#N/A,#N/A,FALSE,"Plan1";#N/A,#N/A,FALSE,"Plan2"}</definedName>
    <definedName name="LASÇDSRLF" localSheetId="1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10" hidden="1">{#N/A,#N/A,FALSE,"Plan1";#N/A,#N/A,FALSE,"Plan2"}</definedName>
    <definedName name="lasrlswer" localSheetId="12" hidden="1">{#N/A,#N/A,FALSE,"Plan1";#N/A,#N/A,FALSE,"Plan2"}</definedName>
    <definedName name="lasrlswer" localSheetId="3" hidden="1">{#N/A,#N/A,FALSE,"Plan1";#N/A,#N/A,FALSE,"Plan2"}</definedName>
    <definedName name="lasrlswer" localSheetId="2" hidden="1">{#N/A,#N/A,FALSE,"Plan1";#N/A,#N/A,FALSE,"Plan2"}</definedName>
    <definedName name="lasrlswer" localSheetId="14" hidden="1">{#N/A,#N/A,FALSE,"Plan1";#N/A,#N/A,FALSE,"Plan2"}</definedName>
    <definedName name="lasrlswer" localSheetId="1" hidden="1">{#N/A,#N/A,FALSE,"Plan1";#N/A,#N/A,FALSE,"Plan2"}</definedName>
    <definedName name="lasrlswer" hidden="1">{#N/A,#N/A,FALSE,"Plan1";#N/A,#N/A,FALSE,"Plan2"}</definedName>
    <definedName name="LAZER" localSheetId="3">#REF!</definedName>
    <definedName name="LAZER">#REF!</definedName>
    <definedName name="lbla1" localSheetId="10" hidden="1">#REF!</definedName>
    <definedName name="lbla1" localSheetId="3" hidden="1">#REF!</definedName>
    <definedName name="lbla1" hidden="1">#REF!</definedName>
    <definedName name="lbla10" localSheetId="10" hidden="1">#REF!</definedName>
    <definedName name="lbla10" localSheetId="3" hidden="1">#REF!</definedName>
    <definedName name="lbla10" hidden="1">#REF!</definedName>
    <definedName name="lbla11" localSheetId="10" hidden="1">#REF!</definedName>
    <definedName name="lbla11" localSheetId="3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10" hidden="1">{#N/A,#N/A,FALSE,"Plan1";#N/A,#N/A,FALSE,"Plan2"}</definedName>
    <definedName name="lçadple4r" localSheetId="12" hidden="1">{#N/A,#N/A,FALSE,"Plan1";#N/A,#N/A,FALSE,"Plan2"}</definedName>
    <definedName name="lçadple4r" localSheetId="3" hidden="1">{#N/A,#N/A,FALSE,"Plan1";#N/A,#N/A,FALSE,"Plan2"}</definedName>
    <definedName name="lçadple4r" localSheetId="2" hidden="1">{#N/A,#N/A,FALSE,"Plan1";#N/A,#N/A,FALSE,"Plan2"}</definedName>
    <definedName name="lçadple4r" localSheetId="14" hidden="1">{#N/A,#N/A,FALSE,"Plan1";#N/A,#N/A,FALSE,"Plan2"}</definedName>
    <definedName name="lçadple4r" localSheetId="1" hidden="1">{#N/A,#N/A,FALSE,"Plan1";#N/A,#N/A,FALSE,"Plan2"}</definedName>
    <definedName name="lçadple4r" hidden="1">{#N/A,#N/A,FALSE,"Plan1";#N/A,#N/A,FALSE,"Plan2"}</definedName>
    <definedName name="lçasser" localSheetId="10" hidden="1">{#N/A,#N/A,FALSE,"Plan1";#N/A,#N/A,FALSE,"Plan2"}</definedName>
    <definedName name="lçasser" localSheetId="12" hidden="1">{#N/A,#N/A,FALSE,"Plan1";#N/A,#N/A,FALSE,"Plan2"}</definedName>
    <definedName name="lçasser" localSheetId="3" hidden="1">{#N/A,#N/A,FALSE,"Plan1";#N/A,#N/A,FALSE,"Plan2"}</definedName>
    <definedName name="lçasser" localSheetId="2" hidden="1">{#N/A,#N/A,FALSE,"Plan1";#N/A,#N/A,FALSE,"Plan2"}</definedName>
    <definedName name="lçasser" localSheetId="14" hidden="1">{#N/A,#N/A,FALSE,"Plan1";#N/A,#N/A,FALSE,"Plan2"}</definedName>
    <definedName name="lçasser" localSheetId="1" hidden="1">{#N/A,#N/A,FALSE,"Plan1";#N/A,#N/A,FALSE,"Plan2"}</definedName>
    <definedName name="lçasser" hidden="1">{#N/A,#N/A,FALSE,"Plan1";#N/A,#N/A,FALSE,"Plan2"}</definedName>
    <definedName name="lcdgjtklfrn" localSheetId="10" hidden="1">{#N/A,#N/A,FALSE,"Plan1";#N/A,#N/A,FALSE,"Plan2"}</definedName>
    <definedName name="lcdgjtklfrn" localSheetId="12" hidden="1">{#N/A,#N/A,FALSE,"Plan1";#N/A,#N/A,FALSE,"Plan2"}</definedName>
    <definedName name="lcdgjtklfrn" localSheetId="3" hidden="1">{#N/A,#N/A,FALSE,"Plan1";#N/A,#N/A,FALSE,"Plan2"}</definedName>
    <definedName name="lcdgjtklfrn" localSheetId="2" hidden="1">{#N/A,#N/A,FALSE,"Plan1";#N/A,#N/A,FALSE,"Plan2"}</definedName>
    <definedName name="lcdgjtklfrn" localSheetId="14" hidden="1">{#N/A,#N/A,FALSE,"Plan1";#N/A,#N/A,FALSE,"Plan2"}</definedName>
    <definedName name="lcdgjtklfrn" localSheetId="1" hidden="1">{#N/A,#N/A,FALSE,"Plan1";#N/A,#N/A,FALSE,"Plan2"}</definedName>
    <definedName name="lcdgjtklfrn" hidden="1">{#N/A,#N/A,FALSE,"Plan1";#N/A,#N/A,FALSE,"Plan2"}</definedName>
    <definedName name="lçfklsdkçaer" localSheetId="10" hidden="1">{#N/A,#N/A,FALSE,"Plan1";#N/A,#N/A,FALSE,"Plan2"}</definedName>
    <definedName name="lçfklsdkçaer" localSheetId="12" hidden="1">{#N/A,#N/A,FALSE,"Plan1";#N/A,#N/A,FALSE,"Plan2"}</definedName>
    <definedName name="lçfklsdkçaer" localSheetId="3" hidden="1">{#N/A,#N/A,FALSE,"Plan1";#N/A,#N/A,FALSE,"Plan2"}</definedName>
    <definedName name="lçfklsdkçaer" localSheetId="2" hidden="1">{#N/A,#N/A,FALSE,"Plan1";#N/A,#N/A,FALSE,"Plan2"}</definedName>
    <definedName name="lçfklsdkçaer" localSheetId="14" hidden="1">{#N/A,#N/A,FALSE,"Plan1";#N/A,#N/A,FALSE,"Plan2"}</definedName>
    <definedName name="lçfklsdkçaer" localSheetId="1" hidden="1">{#N/A,#N/A,FALSE,"Plan1";#N/A,#N/A,FALSE,"Plan2"}</definedName>
    <definedName name="lçfklsdkçaer" hidden="1">{#N/A,#N/A,FALSE,"Plan1";#N/A,#N/A,FALSE,"Plan2"}</definedName>
    <definedName name="lçjkgf" localSheetId="10" hidden="1">{#N/A,#N/A,FALSE,"Plan1";#N/A,#N/A,FALSE,"Plan2"}</definedName>
    <definedName name="lçjkgf" localSheetId="12" hidden="1">{#N/A,#N/A,FALSE,"Plan1";#N/A,#N/A,FALSE,"Plan2"}</definedName>
    <definedName name="lçjkgf" localSheetId="3" hidden="1">{#N/A,#N/A,FALSE,"Plan1";#N/A,#N/A,FALSE,"Plan2"}</definedName>
    <definedName name="lçjkgf" localSheetId="2" hidden="1">{#N/A,#N/A,FALSE,"Plan1";#N/A,#N/A,FALSE,"Plan2"}</definedName>
    <definedName name="lçjkgf" localSheetId="14" hidden="1">{#N/A,#N/A,FALSE,"Plan1";#N/A,#N/A,FALSE,"Plan2"}</definedName>
    <definedName name="lçjkgf" localSheetId="1" hidden="1">{#N/A,#N/A,FALSE,"Plan1";#N/A,#N/A,FALSE,"Plan2"}</definedName>
    <definedName name="lçjkgf" hidden="1">{#N/A,#N/A,FALSE,"Plan1";#N/A,#N/A,FALSE,"Plan2"}</definedName>
    <definedName name="LÇJSLDFJ" localSheetId="10" hidden="1">{#N/A,#N/A,FALSE,"Plan1";#N/A,#N/A,FALSE,"Plan2"}</definedName>
    <definedName name="LÇJSLDFJ" localSheetId="12" hidden="1">{#N/A,#N/A,FALSE,"Plan1";#N/A,#N/A,FALSE,"Plan2"}</definedName>
    <definedName name="LÇJSLDFJ" localSheetId="3" hidden="1">{#N/A,#N/A,FALSE,"Plan1";#N/A,#N/A,FALSE,"Plan2"}</definedName>
    <definedName name="LÇJSLDFJ" localSheetId="2" hidden="1">{#N/A,#N/A,FALSE,"Plan1";#N/A,#N/A,FALSE,"Plan2"}</definedName>
    <definedName name="LÇJSLDFJ" localSheetId="14" hidden="1">{#N/A,#N/A,FALSE,"Plan1";#N/A,#N/A,FALSE,"Plan2"}</definedName>
    <definedName name="LÇJSLDFJ" localSheetId="1" hidden="1">{#N/A,#N/A,FALSE,"Plan1";#N/A,#N/A,FALSE,"Plan2"}</definedName>
    <definedName name="LÇJSLDFJ" hidden="1">{#N/A,#N/A,FALSE,"Plan1";#N/A,#N/A,FALSE,"Plan2"}</definedName>
    <definedName name="LÇKÇSDRLK" localSheetId="10" hidden="1">{#N/A,#N/A,FALSE,"Plan1";#N/A,#N/A,FALSE,"Plan2"}</definedName>
    <definedName name="LÇKÇSDRLK" localSheetId="12" hidden="1">{#N/A,#N/A,FALSE,"Plan1";#N/A,#N/A,FALSE,"Plan2"}</definedName>
    <definedName name="LÇKÇSDRLK" localSheetId="3" hidden="1">{#N/A,#N/A,FALSE,"Plan1";#N/A,#N/A,FALSE,"Plan2"}</definedName>
    <definedName name="LÇKÇSDRLK" localSheetId="2" hidden="1">{#N/A,#N/A,FALSE,"Plan1";#N/A,#N/A,FALSE,"Plan2"}</definedName>
    <definedName name="LÇKÇSDRLK" localSheetId="14" hidden="1">{#N/A,#N/A,FALSE,"Plan1";#N/A,#N/A,FALSE,"Plan2"}</definedName>
    <definedName name="LÇKÇSDRLK" localSheetId="1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0" hidden="1">{#N/A,#N/A,FALSE,"Plan1";#N/A,#N/A,FALSE,"Plan2"}</definedName>
    <definedName name="lçlfklçdglfdgt" localSheetId="12" hidden="1">{#N/A,#N/A,FALSE,"Plan1";#N/A,#N/A,FALSE,"Plan2"}</definedName>
    <definedName name="lçlfklçdglfdgt" localSheetId="3" hidden="1">{#N/A,#N/A,FALSE,"Plan1";#N/A,#N/A,FALSE,"Plan2"}</definedName>
    <definedName name="lçlfklçdglfdgt" localSheetId="2" hidden="1">{#N/A,#N/A,FALSE,"Plan1";#N/A,#N/A,FALSE,"Plan2"}</definedName>
    <definedName name="lçlfklçdglfdgt" localSheetId="14" hidden="1">{#N/A,#N/A,FALSE,"Plan1";#N/A,#N/A,FALSE,"Plan2"}</definedName>
    <definedName name="lçlfklçdglfdgt" localSheetId="1" hidden="1">{#N/A,#N/A,FALSE,"Plan1";#N/A,#N/A,FALSE,"Plan2"}</definedName>
    <definedName name="lçlfklçdglfdgt" hidden="1">{#N/A,#N/A,FALSE,"Plan1";#N/A,#N/A,FALSE,"Plan2"}</definedName>
    <definedName name="lçslrr4r" localSheetId="10" hidden="1">{#N/A,#N/A,FALSE,"Plan1";#N/A,#N/A,FALSE,"Plan2"}</definedName>
    <definedName name="lçslrr4r" localSheetId="12" hidden="1">{#N/A,#N/A,FALSE,"Plan1";#N/A,#N/A,FALSE,"Plan2"}</definedName>
    <definedName name="lçslrr4r" localSheetId="3" hidden="1">{#N/A,#N/A,FALSE,"Plan1";#N/A,#N/A,FALSE,"Plan2"}</definedName>
    <definedName name="lçslrr4r" localSheetId="2" hidden="1">{#N/A,#N/A,FALSE,"Plan1";#N/A,#N/A,FALSE,"Plan2"}</definedName>
    <definedName name="lçslrr4r" localSheetId="14" hidden="1">{#N/A,#N/A,FALSE,"Plan1";#N/A,#N/A,FALSE,"Plan2"}</definedName>
    <definedName name="lçslrr4r" localSheetId="1" hidden="1">{#N/A,#N/A,FALSE,"Plan1";#N/A,#N/A,FALSE,"Plan2"}</definedName>
    <definedName name="lçslrr4r" hidden="1">{#N/A,#N/A,FALSE,"Plan1";#N/A,#N/A,FALSE,"Plan2"}</definedName>
    <definedName name="ldfjgry" localSheetId="10" hidden="1">{#N/A,#N/A,FALSE,"Plan1";#N/A,#N/A,FALSE,"Plan2"}</definedName>
    <definedName name="ldfjgry" localSheetId="12" hidden="1">{#N/A,#N/A,FALSE,"Plan1";#N/A,#N/A,FALSE,"Plan2"}</definedName>
    <definedName name="ldfjgry" localSheetId="3" hidden="1">{#N/A,#N/A,FALSE,"Plan1";#N/A,#N/A,FALSE,"Plan2"}</definedName>
    <definedName name="ldfjgry" localSheetId="2" hidden="1">{#N/A,#N/A,FALSE,"Plan1";#N/A,#N/A,FALSE,"Plan2"}</definedName>
    <definedName name="ldfjgry" localSheetId="14" hidden="1">{#N/A,#N/A,FALSE,"Plan1";#N/A,#N/A,FALSE,"Plan2"}</definedName>
    <definedName name="ldfjgry" localSheetId="1" hidden="1">{#N/A,#N/A,FALSE,"Plan1";#N/A,#N/A,FALSE,"Plan2"}</definedName>
    <definedName name="ldfjgry" hidden="1">{#N/A,#N/A,FALSE,"Plan1";#N/A,#N/A,FALSE,"Plan2"}</definedName>
    <definedName name="ldfjgtilrf" localSheetId="10" hidden="1">{#N/A,#N/A,FALSE,"Plan1";#N/A,#N/A,FALSE,"Plan2"}</definedName>
    <definedName name="ldfjgtilrf" localSheetId="12" hidden="1">{#N/A,#N/A,FALSE,"Plan1";#N/A,#N/A,FALSE,"Plan2"}</definedName>
    <definedName name="ldfjgtilrf" localSheetId="3" hidden="1">{#N/A,#N/A,FALSE,"Plan1";#N/A,#N/A,FALSE,"Plan2"}</definedName>
    <definedName name="ldfjgtilrf" localSheetId="2" hidden="1">{#N/A,#N/A,FALSE,"Plan1";#N/A,#N/A,FALSE,"Plan2"}</definedName>
    <definedName name="ldfjgtilrf" localSheetId="14" hidden="1">{#N/A,#N/A,FALSE,"Plan1";#N/A,#N/A,FALSE,"Plan2"}</definedName>
    <definedName name="ldfjgtilrf" localSheetId="1" hidden="1">{#N/A,#N/A,FALSE,"Plan1";#N/A,#N/A,FALSE,"Plan2"}</definedName>
    <definedName name="ldfjgtilrf" hidden="1">{#N/A,#N/A,FALSE,"Plan1";#N/A,#N/A,FALSE,"Plan2"}</definedName>
    <definedName name="ldk" localSheetId="10" hidden="1">{#N/A,#N/A,FALSE,"Plan1";#N/A,#N/A,FALSE,"Plan2"}</definedName>
    <definedName name="ldk" localSheetId="12" hidden="1">{#N/A,#N/A,FALSE,"Plan1";#N/A,#N/A,FALSE,"Plan2"}</definedName>
    <definedName name="ldk" localSheetId="3" hidden="1">{#N/A,#N/A,FALSE,"Plan1";#N/A,#N/A,FALSE,"Plan2"}</definedName>
    <definedName name="ldk" localSheetId="2" hidden="1">{#N/A,#N/A,FALSE,"Plan1";#N/A,#N/A,FALSE,"Plan2"}</definedName>
    <definedName name="ldk" localSheetId="14" hidden="1">{#N/A,#N/A,FALSE,"Plan1";#N/A,#N/A,FALSE,"Plan2"}</definedName>
    <definedName name="ldk" localSheetId="1" hidden="1">{#N/A,#N/A,FALSE,"Plan1";#N/A,#N/A,FALSE,"Plan2"}</definedName>
    <definedName name="ldk" hidden="1">{#N/A,#N/A,FALSE,"Plan1";#N/A,#N/A,FALSE,"Plan2"}</definedName>
    <definedName name="ldkgkdfjgkh" localSheetId="10" hidden="1">{#N/A,#N/A,FALSE,"Plan1";#N/A,#N/A,FALSE,"Plan2"}</definedName>
    <definedName name="ldkgkdfjgkh" localSheetId="12" hidden="1">{#N/A,#N/A,FALSE,"Plan1";#N/A,#N/A,FALSE,"Plan2"}</definedName>
    <definedName name="ldkgkdfjgkh" localSheetId="3" hidden="1">{#N/A,#N/A,FALSE,"Plan1";#N/A,#N/A,FALSE,"Plan2"}</definedName>
    <definedName name="ldkgkdfjgkh" localSheetId="2" hidden="1">{#N/A,#N/A,FALSE,"Plan1";#N/A,#N/A,FALSE,"Plan2"}</definedName>
    <definedName name="ldkgkdfjgkh" localSheetId="14" hidden="1">{#N/A,#N/A,FALSE,"Plan1";#N/A,#N/A,FALSE,"Plan2"}</definedName>
    <definedName name="ldkgkdfjgkh" localSheetId="1" hidden="1">{#N/A,#N/A,FALSE,"Plan1";#N/A,#N/A,FALSE,"Plan2"}</definedName>
    <definedName name="ldkgkdfjgkh" hidden="1">{#N/A,#N/A,FALSE,"Plan1";#N/A,#N/A,FALSE,"Plan2"}</definedName>
    <definedName name="LDTJGR" localSheetId="10" hidden="1">{#N/A,#N/A,FALSE,"Plan1";#N/A,#N/A,FALSE,"Plan2"}</definedName>
    <definedName name="LDTJGR" localSheetId="12" hidden="1">{#N/A,#N/A,FALSE,"Plan1";#N/A,#N/A,FALSE,"Plan2"}</definedName>
    <definedName name="LDTJGR" localSheetId="3" hidden="1">{#N/A,#N/A,FALSE,"Plan1";#N/A,#N/A,FALSE,"Plan2"}</definedName>
    <definedName name="LDTJGR" localSheetId="2" hidden="1">{#N/A,#N/A,FALSE,"Plan1";#N/A,#N/A,FALSE,"Plan2"}</definedName>
    <definedName name="LDTJGR" localSheetId="14" hidden="1">{#N/A,#N/A,FALSE,"Plan1";#N/A,#N/A,FALSE,"Plan2"}</definedName>
    <definedName name="LDTJGR" localSheetId="1" hidden="1">{#N/A,#N/A,FALSE,"Plan1";#N/A,#N/A,FALSE,"Plan2"}</definedName>
    <definedName name="LDTJGR" hidden="1">{#N/A,#N/A,FALSE,"Plan1";#N/A,#N/A,FALSE,"Plan2"}</definedName>
    <definedName name="Leg" localSheetId="10" hidden="1">#REF!</definedName>
    <definedName name="Leg" localSheetId="12" hidden="1">#REF!</definedName>
    <definedName name="Leg" localSheetId="3" hidden="1">#REF!</definedName>
    <definedName name="Leg" localSheetId="1" hidden="1">#REF!</definedName>
    <definedName name="Leg" hidden="1">#REF!</definedName>
    <definedName name="legr_cdi" localSheetId="12">#REF!</definedName>
    <definedName name="legr_cdi" localSheetId="3">#REF!</definedName>
    <definedName name="legr_cdi">#REF!</definedName>
    <definedName name="legr_hist" localSheetId="3">#REF!</definedName>
    <definedName name="legr_hist">#REF!</definedName>
    <definedName name="legr_uss" localSheetId="3">#REF!</definedName>
    <definedName name="legr_uss">#REF!</definedName>
    <definedName name="LEK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3">#REF!</definedName>
    <definedName name="LEVANTAMENTO">#REF!</definedName>
    <definedName name="lfjdjrt" localSheetId="10" hidden="1">{#N/A,#N/A,FALSE,"Plan1";#N/A,#N/A,FALSE,"Plan2"}</definedName>
    <definedName name="lfjdjrt" localSheetId="12" hidden="1">{#N/A,#N/A,FALSE,"Plan1";#N/A,#N/A,FALSE,"Plan2"}</definedName>
    <definedName name="lfjdjrt" localSheetId="3" hidden="1">{#N/A,#N/A,FALSE,"Plan1";#N/A,#N/A,FALSE,"Plan2"}</definedName>
    <definedName name="lfjdjrt" localSheetId="2" hidden="1">{#N/A,#N/A,FALSE,"Plan1";#N/A,#N/A,FALSE,"Plan2"}</definedName>
    <definedName name="lfjdjrt" localSheetId="14" hidden="1">{#N/A,#N/A,FALSE,"Plan1";#N/A,#N/A,FALSE,"Plan2"}</definedName>
    <definedName name="lfjdjrt" localSheetId="1" hidden="1">{#N/A,#N/A,FALSE,"Plan1";#N/A,#N/A,FALSE,"Plan2"}</definedName>
    <definedName name="lfjdjrt" hidden="1">{#N/A,#N/A,FALSE,"Plan1";#N/A,#N/A,FALSE,"Plan2"}</definedName>
    <definedName name="LI" localSheetId="12">#REF!</definedName>
    <definedName name="LI" localSheetId="3">#REF!</definedName>
    <definedName name="LI" localSheetId="22">#REF!</definedName>
    <definedName name="LI">#REF!</definedName>
    <definedName name="LIDER_OPER" localSheetId="3">#REF!</definedName>
    <definedName name="LIDER_OPER">#REF!</definedName>
    <definedName name="lidfjgklruf" localSheetId="10" hidden="1">{#N/A,#N/A,FALSE,"Plan1";#N/A,#N/A,FALSE,"Plan2"}</definedName>
    <definedName name="lidfjgklruf" localSheetId="12" hidden="1">{#N/A,#N/A,FALSE,"Plan1";#N/A,#N/A,FALSE,"Plan2"}</definedName>
    <definedName name="lidfjgklruf" localSheetId="3" hidden="1">{#N/A,#N/A,FALSE,"Plan1";#N/A,#N/A,FALSE,"Plan2"}</definedName>
    <definedName name="lidfjgklruf" localSheetId="2" hidden="1">{#N/A,#N/A,FALSE,"Plan1";#N/A,#N/A,FALSE,"Plan2"}</definedName>
    <definedName name="lidfjgklruf" localSheetId="14" hidden="1">{#N/A,#N/A,FALSE,"Plan1";#N/A,#N/A,FALSE,"Plan2"}</definedName>
    <definedName name="lidfjgklruf" localSheetId="1" hidden="1">{#N/A,#N/A,FALSE,"Plan1";#N/A,#N/A,FALSE,"Plan2"}</definedName>
    <definedName name="lidfjgklruf" hidden="1">{#N/A,#N/A,FALSE,"Plan1";#N/A,#N/A,FALSE,"Plan2"}</definedName>
    <definedName name="LII" localSheetId="12">#REF!</definedName>
    <definedName name="LII" localSheetId="3">#REF!</definedName>
    <definedName name="LII" localSheetId="22">#REF!</definedName>
    <definedName name="LII">#REF!</definedName>
    <definedName name="LIII" localSheetId="3">#REF!</definedName>
    <definedName name="LIII" localSheetId="22">#REF!</definedName>
    <definedName name="LIII">#REF!</definedName>
    <definedName name="LIMBO" localSheetId="3">#REF!</definedName>
    <definedName name="LIMBO">#REF!</definedName>
    <definedName name="limcount" hidden="1">3</definedName>
    <definedName name="LIN" localSheetId="3">#REF!</definedName>
    <definedName name="LIN">#REF!</definedName>
    <definedName name="list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3">#REF!</definedName>
    <definedName name="LISTA">#REF!</definedName>
    <definedName name="LISTA_CONTAS" localSheetId="3">#REF!</definedName>
    <definedName name="LISTA_CONTAS">#REF!</definedName>
    <definedName name="lista_empresa" localSheetId="12">OFFSET(INDEX(#REF!,MATCH(#REF!,#REF!,0)),1,0,COUNTA(#REF!)-1)</definedName>
    <definedName name="lista_empresa" localSheetId="3">OFFSET(INDEX(#REF!,MATCH(#REF!,#REF!,0)),1,0,COUNTA(#REF!)-1)</definedName>
    <definedName name="lista_empresa">OFFSET(INDEX(#REF!,MATCH(#REF!,#REF!,0)),1,0,COUNTA(#REF!)-1)</definedName>
    <definedName name="LISTA_FORNECEDORES" localSheetId="3">#REF!</definedName>
    <definedName name="LISTA_FORNECEDORES">#REF!</definedName>
    <definedName name="LISTSEL" localSheetId="3">#REF!</definedName>
    <definedName name="LISTSEL">#REF!</definedName>
    <definedName name="listt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2">#REF!</definedName>
    <definedName name="LIV" localSheetId="3">#REF!</definedName>
    <definedName name="LIV" localSheetId="22">#REF!</definedName>
    <definedName name="LIV">#REF!</definedName>
    <definedName name="LIX" localSheetId="3">#REF!</definedName>
    <definedName name="LIX" localSheetId="22">#REF!</definedName>
    <definedName name="LIX">#REF!</definedName>
    <definedName name="ljdfkgyt" localSheetId="10" hidden="1">{#N/A,#N/A,FALSE,"Plan1";#N/A,#N/A,FALSE,"Plan2"}</definedName>
    <definedName name="ljdfkgyt" localSheetId="12" hidden="1">{#N/A,#N/A,FALSE,"Plan1";#N/A,#N/A,FALSE,"Plan2"}</definedName>
    <definedName name="ljdfkgyt" localSheetId="3" hidden="1">{#N/A,#N/A,FALSE,"Plan1";#N/A,#N/A,FALSE,"Plan2"}</definedName>
    <definedName name="ljdfkgyt" localSheetId="2" hidden="1">{#N/A,#N/A,FALSE,"Plan1";#N/A,#N/A,FALSE,"Plan2"}</definedName>
    <definedName name="ljdfkgyt" localSheetId="14" hidden="1">{#N/A,#N/A,FALSE,"Plan1";#N/A,#N/A,FALSE,"Plan2"}</definedName>
    <definedName name="ljdfkgyt" localSheetId="1" hidden="1">{#N/A,#N/A,FALSE,"Plan1";#N/A,#N/A,FALSE,"Plan2"}</definedName>
    <definedName name="ljdfkgyt" hidden="1">{#N/A,#N/A,FALSE,"Plan1";#N/A,#N/A,FALSE,"Plan2"}</definedName>
    <definedName name="LJDFLJRL" localSheetId="10" hidden="1">{#N/A,#N/A,FALSE,"Plan1";#N/A,#N/A,FALSE,"Plan2"}</definedName>
    <definedName name="LJDFLJRL" localSheetId="12" hidden="1">{#N/A,#N/A,FALSE,"Plan1";#N/A,#N/A,FALSE,"Plan2"}</definedName>
    <definedName name="LJDFLJRL" localSheetId="3" hidden="1">{#N/A,#N/A,FALSE,"Plan1";#N/A,#N/A,FALSE,"Plan2"}</definedName>
    <definedName name="LJDFLJRL" localSheetId="2" hidden="1">{#N/A,#N/A,FALSE,"Plan1";#N/A,#N/A,FALSE,"Plan2"}</definedName>
    <definedName name="LJDFLJRL" localSheetId="14" hidden="1">{#N/A,#N/A,FALSE,"Plan1";#N/A,#N/A,FALSE,"Plan2"}</definedName>
    <definedName name="LJDFLJRL" localSheetId="1" hidden="1">{#N/A,#N/A,FALSE,"Plan1";#N/A,#N/A,FALSE,"Plan2"}</definedName>
    <definedName name="LJDFLJRL" hidden="1">{#N/A,#N/A,FALSE,"Plan1";#N/A,#N/A,FALSE,"Plan2"}</definedName>
    <definedName name="ljsdfrd" localSheetId="10" hidden="1">{#N/A,#N/A,FALSE,"Plan1";#N/A,#N/A,FALSE,"Plan2"}</definedName>
    <definedName name="ljsdfrd" localSheetId="12" hidden="1">{#N/A,#N/A,FALSE,"Plan1";#N/A,#N/A,FALSE,"Plan2"}</definedName>
    <definedName name="ljsdfrd" localSheetId="3" hidden="1">{#N/A,#N/A,FALSE,"Plan1";#N/A,#N/A,FALSE,"Plan2"}</definedName>
    <definedName name="ljsdfrd" localSheetId="2" hidden="1">{#N/A,#N/A,FALSE,"Plan1";#N/A,#N/A,FALSE,"Plan2"}</definedName>
    <definedName name="ljsdfrd" localSheetId="14" hidden="1">{#N/A,#N/A,FALSE,"Plan1";#N/A,#N/A,FALSE,"Plan2"}</definedName>
    <definedName name="ljsdfrd" localSheetId="1" hidden="1">{#N/A,#N/A,FALSE,"Plan1";#N/A,#N/A,FALSE,"Plan2"}</definedName>
    <definedName name="ljsdfrd" hidden="1">{#N/A,#N/A,FALSE,"Plan1";#N/A,#N/A,FALSE,"Plan2"}</definedName>
    <definedName name="LJSFLDJDLKFJG" localSheetId="10" hidden="1">#REF!</definedName>
    <definedName name="LJSFLDJDLKFJG" localSheetId="12" hidden="1">#REF!</definedName>
    <definedName name="LJSFLDJDLKFJG" localSheetId="3" hidden="1">#REF!</definedName>
    <definedName name="LJSFLDJDLKFJG" localSheetId="1" hidden="1">#REF!</definedName>
    <definedName name="LJSFLDJDLKFJG" hidden="1">#REF!</definedName>
    <definedName name="LK" localSheetId="10" hidden="1">{#N/A,#N/A,TRUE,"Quinzena 01 à 15-04-98 "}</definedName>
    <definedName name="LK" localSheetId="12" hidden="1">{#N/A,#N/A,TRUE,"Quinzena 01 à 15-04-98 "}</definedName>
    <definedName name="LK" localSheetId="3" hidden="1">{#N/A,#N/A,TRUE,"Quinzena 01 à 15-04-98 "}</definedName>
    <definedName name="LK" localSheetId="2" hidden="1">{#N/A,#N/A,TRUE,"Quinzena 01 à 15-04-98 "}</definedName>
    <definedName name="LK" localSheetId="14" hidden="1">{#N/A,#N/A,TRUE,"Quinzena 01 à 15-04-98 "}</definedName>
    <definedName name="LK" localSheetId="1" hidden="1">{#N/A,#N/A,TRUE,"Quinzena 01 à 15-04-98 "}</definedName>
    <definedName name="LK" hidden="1">{#N/A,#N/A,TRUE,"Quinzena 01 à 15-04-98 "}</definedName>
    <definedName name="lkasdkeo" localSheetId="10" hidden="1">{#N/A,#N/A,FALSE,"Plan1";#N/A,#N/A,FALSE,"Plan2"}</definedName>
    <definedName name="lkasdkeo" localSheetId="12" hidden="1">{#N/A,#N/A,FALSE,"Plan1";#N/A,#N/A,FALSE,"Plan2"}</definedName>
    <definedName name="lkasdkeo" localSheetId="3" hidden="1">{#N/A,#N/A,FALSE,"Plan1";#N/A,#N/A,FALSE,"Plan2"}</definedName>
    <definedName name="lkasdkeo" localSheetId="2" hidden="1">{#N/A,#N/A,FALSE,"Plan1";#N/A,#N/A,FALSE,"Plan2"}</definedName>
    <definedName name="lkasdkeo" localSheetId="14" hidden="1">{#N/A,#N/A,FALSE,"Plan1";#N/A,#N/A,FALSE,"Plan2"}</definedName>
    <definedName name="lkasdkeo" localSheetId="1" hidden="1">{#N/A,#N/A,FALSE,"Plan1";#N/A,#N/A,FALSE,"Plan2"}</definedName>
    <definedName name="lkasdkeo" hidden="1">{#N/A,#N/A,FALSE,"Plan1";#N/A,#N/A,FALSE,"Plan2"}</definedName>
    <definedName name="lkdeas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0" hidden="1">{#N/A,#N/A,FALSE,"Plan1";#N/A,#N/A,FALSE,"Plan2"}</definedName>
    <definedName name="lkdzxfsdrf" localSheetId="12" hidden="1">{#N/A,#N/A,FALSE,"Plan1";#N/A,#N/A,FALSE,"Plan2"}</definedName>
    <definedName name="lkdzxfsdrf" localSheetId="3" hidden="1">{#N/A,#N/A,FALSE,"Plan1";#N/A,#N/A,FALSE,"Plan2"}</definedName>
    <definedName name="lkdzxfsdrf" localSheetId="2" hidden="1">{#N/A,#N/A,FALSE,"Plan1";#N/A,#N/A,FALSE,"Plan2"}</definedName>
    <definedName name="lkdzxfsdrf" localSheetId="14" hidden="1">{#N/A,#N/A,FALSE,"Plan1";#N/A,#N/A,FALSE,"Plan2"}</definedName>
    <definedName name="lkdzxfsdrf" localSheetId="1" hidden="1">{#N/A,#N/A,FALSE,"Plan1";#N/A,#N/A,FALSE,"Plan2"}</definedName>
    <definedName name="lkdzxfsdrf" hidden="1">{#N/A,#N/A,FALSE,"Plan1";#N/A,#N/A,FALSE,"Plan2"}</definedName>
    <definedName name="lkfdkçtktr" localSheetId="10" hidden="1">{#N/A,#N/A,FALSE,"Plan1";#N/A,#N/A,FALSE,"Plan2"}</definedName>
    <definedName name="lkfdkçtktr" localSheetId="12" hidden="1">{#N/A,#N/A,FALSE,"Plan1";#N/A,#N/A,FALSE,"Plan2"}</definedName>
    <definedName name="lkfdkçtktr" localSheetId="3" hidden="1">{#N/A,#N/A,FALSE,"Plan1";#N/A,#N/A,FALSE,"Plan2"}</definedName>
    <definedName name="lkfdkçtktr" localSheetId="2" hidden="1">{#N/A,#N/A,FALSE,"Plan1";#N/A,#N/A,FALSE,"Plan2"}</definedName>
    <definedName name="lkfdkçtktr" localSheetId="14" hidden="1">{#N/A,#N/A,FALSE,"Plan1";#N/A,#N/A,FALSE,"Plan2"}</definedName>
    <definedName name="lkfdkçtktr" localSheetId="1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10" hidden="1">{#N/A,#N/A,FALSE,"Plan1";#N/A,#N/A,FALSE,"Plan2"}</definedName>
    <definedName name="LKSSDKÇ\E" localSheetId="12" hidden="1">{#N/A,#N/A,FALSE,"Plan1";#N/A,#N/A,FALSE,"Plan2"}</definedName>
    <definedName name="LKSSDKÇ\E" localSheetId="3" hidden="1">{#N/A,#N/A,FALSE,"Plan1";#N/A,#N/A,FALSE,"Plan2"}</definedName>
    <definedName name="LKSSDKÇ\E" localSheetId="2" hidden="1">{#N/A,#N/A,FALSE,"Plan1";#N/A,#N/A,FALSE,"Plan2"}</definedName>
    <definedName name="LKSSDKÇ\E" localSheetId="14" hidden="1">{#N/A,#N/A,FALSE,"Plan1";#N/A,#N/A,FALSE,"Plan2"}</definedName>
    <definedName name="LKSSDKÇ\E" localSheetId="1" hidden="1">{#N/A,#N/A,FALSE,"Plan1";#N/A,#N/A,FALSE,"Plan2"}</definedName>
    <definedName name="LKSSDKÇ\E" hidden="1">{#N/A,#N/A,FALSE,"Plan1";#N/A,#N/A,FALSE,"Plan2"}</definedName>
    <definedName name="lkt" localSheetId="10" hidden="1">{#N/A,#N/A,FALSE,"Plan1";#N/A,#N/A,FALSE,"Plan2"}</definedName>
    <definedName name="lkt" localSheetId="12" hidden="1">{#N/A,#N/A,FALSE,"Plan1";#N/A,#N/A,FALSE,"Plan2"}</definedName>
    <definedName name="lkt" localSheetId="3" hidden="1">{#N/A,#N/A,FALSE,"Plan1";#N/A,#N/A,FALSE,"Plan2"}</definedName>
    <definedName name="lkt" localSheetId="2" hidden="1">{#N/A,#N/A,FALSE,"Plan1";#N/A,#N/A,FALSE,"Plan2"}</definedName>
    <definedName name="lkt" localSheetId="14" hidden="1">{#N/A,#N/A,FALSE,"Plan1";#N/A,#N/A,FALSE,"Plan2"}</definedName>
    <definedName name="lkt" localSheetId="1" hidden="1">{#N/A,#N/A,FALSE,"Plan1";#N/A,#N/A,FALSE,"Plan2"}</definedName>
    <definedName name="lkt" hidden="1">{#N/A,#N/A,FALSE,"Plan1";#N/A,#N/A,FALSE,"Plan2"}</definedName>
    <definedName name="lktlyklt" localSheetId="10" hidden="1">{#N/A,#N/A,FALSE,"Plan1";#N/A,#N/A,FALSE,"Plan2"}</definedName>
    <definedName name="lktlyklt" localSheetId="12" hidden="1">{#N/A,#N/A,FALSE,"Plan1";#N/A,#N/A,FALSE,"Plan2"}</definedName>
    <definedName name="lktlyklt" localSheetId="3" hidden="1">{#N/A,#N/A,FALSE,"Plan1";#N/A,#N/A,FALSE,"Plan2"}</definedName>
    <definedName name="lktlyklt" localSheetId="2" hidden="1">{#N/A,#N/A,FALSE,"Plan1";#N/A,#N/A,FALSE,"Plan2"}</definedName>
    <definedName name="lktlyklt" localSheetId="14" hidden="1">{#N/A,#N/A,FALSE,"Plan1";#N/A,#N/A,FALSE,"Plan2"}</definedName>
    <definedName name="lktlyklt" localSheetId="1" hidden="1">{#N/A,#N/A,FALSE,"Plan1";#N/A,#N/A,FALSE,"Plan2"}</definedName>
    <definedName name="lktlyklt" hidden="1">{#N/A,#N/A,FALSE,"Plan1";#N/A,#N/A,FALSE,"Plan2"}</definedName>
    <definedName name="LKTTYT" localSheetId="10" hidden="1">{#N/A,#N/A,FALSE,"Plan1";#N/A,#N/A,FALSE,"Plan2"}</definedName>
    <definedName name="LKTTYT" localSheetId="12" hidden="1">{#N/A,#N/A,FALSE,"Plan1";#N/A,#N/A,FALSE,"Plan2"}</definedName>
    <definedName name="LKTTYT" localSheetId="3" hidden="1">{#N/A,#N/A,FALSE,"Plan1";#N/A,#N/A,FALSE,"Plan2"}</definedName>
    <definedName name="LKTTYT" localSheetId="2" hidden="1">{#N/A,#N/A,FALSE,"Plan1";#N/A,#N/A,FALSE,"Plan2"}</definedName>
    <definedName name="LKTTYT" localSheetId="14" hidden="1">{#N/A,#N/A,FALSE,"Plan1";#N/A,#N/A,FALSE,"Plan2"}</definedName>
    <definedName name="LKTTYT" localSheetId="1" hidden="1">{#N/A,#N/A,FALSE,"Plan1";#N/A,#N/A,FALSE,"Plan2"}</definedName>
    <definedName name="LKTTYT" hidden="1">{#N/A,#N/A,FALSE,"Plan1";#N/A,#N/A,FALSE,"Plan2"}</definedName>
    <definedName name="llgg" localSheetId="10" hidden="1">{#N/A,#N/A,FALSE,"Plan1";#N/A,#N/A,FALSE,"Plan2"}</definedName>
    <definedName name="llgg" localSheetId="12" hidden="1">{#N/A,#N/A,FALSE,"Plan1";#N/A,#N/A,FALSE,"Plan2"}</definedName>
    <definedName name="llgg" localSheetId="3" hidden="1">{#N/A,#N/A,FALSE,"Plan1";#N/A,#N/A,FALSE,"Plan2"}</definedName>
    <definedName name="llgg" localSheetId="2" hidden="1">{#N/A,#N/A,FALSE,"Plan1";#N/A,#N/A,FALSE,"Plan2"}</definedName>
    <definedName name="llgg" localSheetId="14" hidden="1">{#N/A,#N/A,FALSE,"Plan1";#N/A,#N/A,FALSE,"Plan2"}</definedName>
    <definedName name="llgg" localSheetId="1" hidden="1">{#N/A,#N/A,FALSE,"Plan1";#N/A,#N/A,FALSE,"Plan2"}</definedName>
    <definedName name="llgg" hidden="1">{#N/A,#N/A,FALSE,"Plan1";#N/A,#N/A,FALSE,"Plan2"}</definedName>
    <definedName name="LLL" localSheetId="10" hidden="1">{#N/A,#N/A,FALSE,"Plan1";#N/A,#N/A,FALSE,"Plan2"}</definedName>
    <definedName name="LLL" localSheetId="12" hidden="1">{#N/A,#N/A,FALSE,"Plan1";#N/A,#N/A,FALSE,"Plan2"}</definedName>
    <definedName name="LLL" localSheetId="3" hidden="1">{#N/A,#N/A,FALSE,"Plan1";#N/A,#N/A,FALSE,"Plan2"}</definedName>
    <definedName name="LLL" localSheetId="2" hidden="1">{#N/A,#N/A,FALSE,"Plan1";#N/A,#N/A,FALSE,"Plan2"}</definedName>
    <definedName name="LLL" localSheetId="14" hidden="1">{#N/A,#N/A,FALSE,"Plan1";#N/A,#N/A,FALSE,"Plan2"}</definedName>
    <definedName name="LLL" localSheetId="1" hidden="1">{#N/A,#N/A,FALSE,"Plan1";#N/A,#N/A,FALSE,"Plan2"}</definedName>
    <definedName name="LLL" hidden="1">{#N/A,#N/A,FALSE,"Plan1";#N/A,#N/A,FALSE,"Plan2"}</definedName>
    <definedName name="LM_AR" localSheetId="10" hidden="1">{#N/A,#N/A,FALSE,"F-01"}</definedName>
    <definedName name="LM_AR" localSheetId="12" hidden="1">{#N/A,#N/A,FALSE,"F-01"}</definedName>
    <definedName name="LM_AR" localSheetId="3" hidden="1">{#N/A,#N/A,FALSE,"F-01"}</definedName>
    <definedName name="LM_AR" localSheetId="2" hidden="1">{#N/A,#N/A,FALSE,"F-01"}</definedName>
    <definedName name="LM_AR" localSheetId="14" hidden="1">{#N/A,#N/A,FALSE,"F-01"}</definedName>
    <definedName name="LM_AR" localSheetId="1" hidden="1">{#N/A,#N/A,FALSE,"F-01"}</definedName>
    <definedName name="LM_AR" hidden="1">{#N/A,#N/A,FALSE,"F-01"}</definedName>
    <definedName name="LM_AT" localSheetId="10" hidden="1">{#N/A,#N/A,FALSE,"F-01"}</definedName>
    <definedName name="LM_AT" localSheetId="12" hidden="1">{#N/A,#N/A,FALSE,"F-01"}</definedName>
    <definedName name="LM_AT" localSheetId="3" hidden="1">{#N/A,#N/A,FALSE,"F-01"}</definedName>
    <definedName name="LM_AT" localSheetId="2" hidden="1">{#N/A,#N/A,FALSE,"F-01"}</definedName>
    <definedName name="LM_AT" localSheetId="14" hidden="1">{#N/A,#N/A,FALSE,"F-01"}</definedName>
    <definedName name="LM_AT" localSheetId="1" hidden="1">{#N/A,#N/A,FALSE,"F-01"}</definedName>
    <definedName name="LM_AT" hidden="1">{#N/A,#N/A,FALSE,"F-01"}</definedName>
    <definedName name="LM_INC" localSheetId="10" hidden="1">{#N/A,#N/A,FALSE,"F-01"}</definedName>
    <definedName name="LM_INC" localSheetId="12" hidden="1">{#N/A,#N/A,FALSE,"F-01"}</definedName>
    <definedName name="LM_INC" localSheetId="3" hidden="1">{#N/A,#N/A,FALSE,"F-01"}</definedName>
    <definedName name="LM_INC" localSheetId="2" hidden="1">{#N/A,#N/A,FALSE,"F-01"}</definedName>
    <definedName name="LM_INC" localSheetId="14" hidden="1">{#N/A,#N/A,FALSE,"F-01"}</definedName>
    <definedName name="LM_INC" localSheetId="1" hidden="1">{#N/A,#N/A,FALSE,"F-01"}</definedName>
    <definedName name="LM_INC" hidden="1">{#N/A,#N/A,FALSE,"F-01"}</definedName>
    <definedName name="LMPAS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2">#REF!</definedName>
    <definedName name="LOCALMENU" localSheetId="3">#REF!</definedName>
    <definedName name="LOCALMENU" localSheetId="22">#REF!</definedName>
    <definedName name="LOCALMENU" localSheetId="21">#REF!</definedName>
    <definedName name="LOCALMENU">#REF!</definedName>
    <definedName name="LOCALOBRA" localSheetId="3">#REF!</definedName>
    <definedName name="LOCALOBRA">#REF!</definedName>
    <definedName name="LS" localSheetId="15">#REF!</definedName>
    <definedName name="LS" localSheetId="10">#REF!</definedName>
    <definedName name="LS" localSheetId="5">#REF!</definedName>
    <definedName name="LS" localSheetId="6">#REF!</definedName>
    <definedName name="LS" localSheetId="12">#REF!</definedName>
    <definedName name="LS" localSheetId="3">#REF!</definedName>
    <definedName name="LS" localSheetId="1">#REF!</definedName>
    <definedName name="LS" localSheetId="22">#REF!</definedName>
    <definedName name="LS" localSheetId="21">#REF!</definedName>
    <definedName name="LS" localSheetId="13">#REF!</definedName>
    <definedName name="LS" localSheetId="0">#REF!</definedName>
    <definedName name="LS">#REF!</definedName>
    <definedName name="LSDFKLDKFTR" localSheetId="10" hidden="1">{#N/A,#N/A,FALSE,"Plan1";#N/A,#N/A,FALSE,"Plan2"}</definedName>
    <definedName name="LSDFKLDKFTR" localSheetId="12" hidden="1">{#N/A,#N/A,FALSE,"Plan1";#N/A,#N/A,FALSE,"Plan2"}</definedName>
    <definedName name="LSDFKLDKFTR" localSheetId="3" hidden="1">{#N/A,#N/A,FALSE,"Plan1";#N/A,#N/A,FALSE,"Plan2"}</definedName>
    <definedName name="LSDFKLDKFTR" localSheetId="2" hidden="1">{#N/A,#N/A,FALSE,"Plan1";#N/A,#N/A,FALSE,"Plan2"}</definedName>
    <definedName name="LSDFKLDKFTR" localSheetId="14" hidden="1">{#N/A,#N/A,FALSE,"Plan1";#N/A,#N/A,FALSE,"Plan2"}</definedName>
    <definedName name="LSDFKLDKFTR" localSheetId="1" hidden="1">{#N/A,#N/A,FALSE,"Plan1";#N/A,#N/A,FALSE,"Plan2"}</definedName>
    <definedName name="LSDFKLDKFTR" hidden="1">{#N/A,#N/A,FALSE,"Plan1";#N/A,#N/A,FALSE,"Plan2"}</definedName>
    <definedName name="lsdjs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0" hidden="1">{#N/A,#N/A,FALSE,"Plan1";#N/A,#N/A,FALSE,"Plan2"}</definedName>
    <definedName name="lsdkljfkg" localSheetId="12" hidden="1">{#N/A,#N/A,FALSE,"Plan1";#N/A,#N/A,FALSE,"Plan2"}</definedName>
    <definedName name="lsdkljfkg" localSheetId="3" hidden="1">{#N/A,#N/A,FALSE,"Plan1";#N/A,#N/A,FALSE,"Plan2"}</definedName>
    <definedName name="lsdkljfkg" localSheetId="2" hidden="1">{#N/A,#N/A,FALSE,"Plan1";#N/A,#N/A,FALSE,"Plan2"}</definedName>
    <definedName name="lsdkljfkg" localSheetId="14" hidden="1">{#N/A,#N/A,FALSE,"Plan1";#N/A,#N/A,FALSE,"Plan2"}</definedName>
    <definedName name="lsdkljfkg" localSheetId="1" hidden="1">{#N/A,#N/A,FALSE,"Plan1";#N/A,#N/A,FALSE,"Plan2"}</definedName>
    <definedName name="lsdkljfkg" hidden="1">{#N/A,#N/A,FALSE,"Plan1";#N/A,#N/A,FALSE,"Plan2"}</definedName>
    <definedName name="lsdsder" localSheetId="10" hidden="1">{#N/A,#N/A,FALSE,"Plan1";#N/A,#N/A,FALSE,"Plan2"}</definedName>
    <definedName name="lsdsder" localSheetId="12" hidden="1">{#N/A,#N/A,FALSE,"Plan1";#N/A,#N/A,FALSE,"Plan2"}</definedName>
    <definedName name="lsdsder" localSheetId="3" hidden="1">{#N/A,#N/A,FALSE,"Plan1";#N/A,#N/A,FALSE,"Plan2"}</definedName>
    <definedName name="lsdsder" localSheetId="2" hidden="1">{#N/A,#N/A,FALSE,"Plan1";#N/A,#N/A,FALSE,"Plan2"}</definedName>
    <definedName name="lsdsder" localSheetId="14" hidden="1">{#N/A,#N/A,FALSE,"Plan1";#N/A,#N/A,FALSE,"Plan2"}</definedName>
    <definedName name="lsdsder" localSheetId="1" hidden="1">{#N/A,#N/A,FALSE,"Plan1";#N/A,#N/A,FALSE,"Plan2"}</definedName>
    <definedName name="lsdsder" hidden="1">{#N/A,#N/A,FALSE,"Plan1";#N/A,#N/A,FALSE,"Plan2"}</definedName>
    <definedName name="ltj6ljyhdjhngças" localSheetId="10" hidden="1">{#N/A,#N/A,FALSE,"Plan1";#N/A,#N/A,FALSE,"Plan2"}</definedName>
    <definedName name="ltj6ljyhdjhngças" localSheetId="12" hidden="1">{#N/A,#N/A,FALSE,"Plan1";#N/A,#N/A,FALSE,"Plan2"}</definedName>
    <definedName name="ltj6ljyhdjhngças" localSheetId="3" hidden="1">{#N/A,#N/A,FALSE,"Plan1";#N/A,#N/A,FALSE,"Plan2"}</definedName>
    <definedName name="ltj6ljyhdjhngças" localSheetId="2" hidden="1">{#N/A,#N/A,FALSE,"Plan1";#N/A,#N/A,FALSE,"Plan2"}</definedName>
    <definedName name="ltj6ljyhdjhngças" localSheetId="14" hidden="1">{#N/A,#N/A,FALSE,"Plan1";#N/A,#N/A,FALSE,"Plan2"}</definedName>
    <definedName name="ltj6ljyhdjhngças" localSheetId="1" hidden="1">{#N/A,#N/A,FALSE,"Plan1";#N/A,#N/A,FALSE,"Plan2"}</definedName>
    <definedName name="ltj6ljyhdjhngças" hidden="1">{#N/A,#N/A,FALSE,"Plan1";#N/A,#N/A,FALSE,"Plan2"}</definedName>
    <definedName name="LUCRO" localSheetId="3">#REF!</definedName>
    <definedName name="LUCRO">#REF!</definedName>
    <definedName name="luis_cdi" localSheetId="3">#REF!</definedName>
    <definedName name="luis_cdi">#REF!</definedName>
    <definedName name="luis_hist" localSheetId="3">#REF!</definedName>
    <definedName name="luis_hist">#REF!</definedName>
    <definedName name="luis_uss" localSheetId="3">#REF!</definedName>
    <definedName name="luis_uss">#REF!</definedName>
    <definedName name="LV" localSheetId="3">#REF!</definedName>
    <definedName name="LV" localSheetId="22">#REF!</definedName>
    <definedName name="LV">#REF!</definedName>
    <definedName name="LVI" localSheetId="3">#REF!</definedName>
    <definedName name="LVI" localSheetId="22">#REF!</definedName>
    <definedName name="LVI">#REF!</definedName>
    <definedName name="LVII" localSheetId="3">#REF!</definedName>
    <definedName name="LVII" localSheetId="22">#REF!</definedName>
    <definedName name="LVII">#REF!</definedName>
    <definedName name="LVIII" localSheetId="3">#REF!</definedName>
    <definedName name="LVIII" localSheetId="22">#REF!</definedName>
    <definedName name="LVIII">#REF!</definedName>
    <definedName name="lwaeddew" localSheetId="10" hidden="1">#REF!</definedName>
    <definedName name="lwaeddew" localSheetId="1" hidden="1">#REF!</definedName>
    <definedName name="lwaeddew" hidden="1">#REF!</definedName>
    <definedName name="LXX" localSheetId="3">#REF!</definedName>
    <definedName name="LXX" localSheetId="22">#REF!</definedName>
    <definedName name="LXX">#REF!</definedName>
    <definedName name="LXXI" localSheetId="3">#REF!</definedName>
    <definedName name="LXXI" localSheetId="22">#REF!</definedName>
    <definedName name="LXXI">#REF!</definedName>
    <definedName name="LXXII" localSheetId="3">#REF!</definedName>
    <definedName name="LXXII" localSheetId="22">#REF!</definedName>
    <definedName name="LXXII">#REF!</definedName>
    <definedName name="LXXIII" localSheetId="3">#REF!</definedName>
    <definedName name="LXXIII" localSheetId="22">#REF!</definedName>
    <definedName name="LXXIII">#REF!</definedName>
    <definedName name="LXXIV" localSheetId="3">#REF!</definedName>
    <definedName name="LXXIV" localSheetId="22">#REF!</definedName>
    <definedName name="LXXIV">#REF!</definedName>
    <definedName name="LXXIX" localSheetId="3">#REF!</definedName>
    <definedName name="LXXIX" localSheetId="22">#REF!</definedName>
    <definedName name="LXXIX">#REF!</definedName>
    <definedName name="LXXV" localSheetId="3">#REF!</definedName>
    <definedName name="LXXV" localSheetId="22">#REF!</definedName>
    <definedName name="LXXV">#REF!</definedName>
    <definedName name="LXXVI" localSheetId="3">#REF!</definedName>
    <definedName name="LXXVI" localSheetId="22">#REF!</definedName>
    <definedName name="LXXVI">#REF!</definedName>
    <definedName name="LXXVII" localSheetId="3">#REF!</definedName>
    <definedName name="LXXVII" localSheetId="22">#REF!</definedName>
    <definedName name="LXXVII">#REF!</definedName>
    <definedName name="LXXVIII" localSheetId="3">#REF!</definedName>
    <definedName name="LXXVIII" localSheetId="22">#REF!</definedName>
    <definedName name="LXXVIII">#REF!</definedName>
    <definedName name="LXXX" localSheetId="3">#REF!</definedName>
    <definedName name="LXXX" localSheetId="22">#REF!</definedName>
    <definedName name="LXXX">#REF!</definedName>
    <definedName name="LXXXI" localSheetId="3">#REF!</definedName>
    <definedName name="LXXXI" localSheetId="22">#REF!</definedName>
    <definedName name="LXXXI">#REF!</definedName>
    <definedName name="LXXXII" localSheetId="3">#REF!</definedName>
    <definedName name="LXXXII" localSheetId="22">#REF!</definedName>
    <definedName name="LXXXII">#REF!</definedName>
    <definedName name="LXXXIII" localSheetId="3">#REF!</definedName>
    <definedName name="LXXXIII" localSheetId="22">#REF!</definedName>
    <definedName name="LXXXIII">#REF!</definedName>
    <definedName name="LXXXIV" localSheetId="3">#REF!</definedName>
    <definedName name="LXXXIV" localSheetId="22">#REF!</definedName>
    <definedName name="LXXXIV">#REF!</definedName>
    <definedName name="LXXXV" localSheetId="3">#REF!</definedName>
    <definedName name="LXXXV" localSheetId="22">#REF!</definedName>
    <definedName name="LXXXV">#REF!</definedName>
    <definedName name="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3">#REF!</definedName>
    <definedName name="MADRI">#REF!</definedName>
    <definedName name="mai17RJ" localSheetId="3">#REF!</definedName>
    <definedName name="mai17RJ">#REF!</definedName>
    <definedName name="MAIO" localSheetId="3">#REF!</definedName>
    <definedName name="MAIO">#REF!</definedName>
    <definedName name="MAIO2001" localSheetId="3">#REF!</definedName>
    <definedName name="MAIO2001">#REF!</definedName>
    <definedName name="MAISAP" localSheetId="10" hidden="1">{#N/A,#N/A,FALSE,"Plan1";#N/A,#N/A,FALSE,"Plan2"}</definedName>
    <definedName name="MAISAP" localSheetId="12" hidden="1">{#N/A,#N/A,FALSE,"Plan1";#N/A,#N/A,FALSE,"Plan2"}</definedName>
    <definedName name="MAISAP" localSheetId="3" hidden="1">{#N/A,#N/A,FALSE,"Plan1";#N/A,#N/A,FALSE,"Plan2"}</definedName>
    <definedName name="MAISAP" localSheetId="2" hidden="1">{#N/A,#N/A,FALSE,"Plan1";#N/A,#N/A,FALSE,"Plan2"}</definedName>
    <definedName name="MAISAP" localSheetId="14" hidden="1">{#N/A,#N/A,FALSE,"Plan1";#N/A,#N/A,FALSE,"Plan2"}</definedName>
    <definedName name="MAISAP" localSheetId="1" hidden="1">{#N/A,#N/A,FALSE,"Plan1";#N/A,#N/A,FALSE,"Plan2"}</definedName>
    <definedName name="MAISAP" hidden="1">{#N/A,#N/A,FALSE,"Plan1";#N/A,#N/A,FALSE,"Plan2"}</definedName>
    <definedName name="MAN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3">#REF!</definedName>
    <definedName name="MAO_DE_OBRA">#REF!</definedName>
    <definedName name="mar17RJ" localSheetId="3">#REF!</definedName>
    <definedName name="mar17RJ">#REF!</definedName>
    <definedName name="MARCAX" localSheetId="3">#REF!</definedName>
    <definedName name="MARCAX">#REF!</definedName>
    <definedName name="MARÇO" localSheetId="3">#REF!</definedName>
    <definedName name="MARÇO">#REF!</definedName>
    <definedName name="MARÇO2001" localSheetId="3">#REF!</definedName>
    <definedName name="MARÇO2001">#REF!</definedName>
    <definedName name="martha" localSheetId="3">#REF!</definedName>
    <definedName name="martha">#REF!</definedName>
    <definedName name="MAST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3">#REF!</definedName>
    <definedName name="MATERIAL">#REF!</definedName>
    <definedName name="mattubcu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0" hidden="1">{#N/A,#N/A,FALSE,"Plan1";#N/A,#N/A,FALSE,"Plan2"}</definedName>
    <definedName name="MAURILIO" localSheetId="12" hidden="1">{#N/A,#N/A,FALSE,"Plan1";#N/A,#N/A,FALSE,"Plan2"}</definedName>
    <definedName name="MAURILIO" localSheetId="3" hidden="1">{#N/A,#N/A,FALSE,"Plan1";#N/A,#N/A,FALSE,"Plan2"}</definedName>
    <definedName name="MAURILIO" localSheetId="2" hidden="1">{#N/A,#N/A,FALSE,"Plan1";#N/A,#N/A,FALSE,"Plan2"}</definedName>
    <definedName name="MAURILIO" localSheetId="14" hidden="1">{#N/A,#N/A,FALSE,"Plan1";#N/A,#N/A,FALSE,"Plan2"}</definedName>
    <definedName name="MAURILIO" localSheetId="1" hidden="1">{#N/A,#N/A,FALSE,"Plan1";#N/A,#N/A,FALSE,"Plan2"}</definedName>
    <definedName name="MAURILIO" hidden="1">{#N/A,#N/A,FALSE,"Plan1";#N/A,#N/A,FALSE,"Plan2"}</definedName>
    <definedName name="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3">#REF!</definedName>
    <definedName name="MCMV">#REF!</definedName>
    <definedName name="mdfgtr" localSheetId="10" hidden="1">{#N/A,#N/A,FALSE,"Plan1";#N/A,#N/A,FALSE,"Plan2"}</definedName>
    <definedName name="mdfgtr" localSheetId="12" hidden="1">{#N/A,#N/A,FALSE,"Plan1";#N/A,#N/A,FALSE,"Plan2"}</definedName>
    <definedName name="mdfgtr" localSheetId="3" hidden="1">{#N/A,#N/A,FALSE,"Plan1";#N/A,#N/A,FALSE,"Plan2"}</definedName>
    <definedName name="mdfgtr" localSheetId="2" hidden="1">{#N/A,#N/A,FALSE,"Plan1";#N/A,#N/A,FALSE,"Plan2"}</definedName>
    <definedName name="mdfgtr" localSheetId="14" hidden="1">{#N/A,#N/A,FALSE,"Plan1";#N/A,#N/A,FALSE,"Plan2"}</definedName>
    <definedName name="mdfgtr" localSheetId="1" hidden="1">{#N/A,#N/A,FALSE,"Plan1";#N/A,#N/A,FALSE,"Plan2"}</definedName>
    <definedName name="mdfgtr" hidden="1">{#N/A,#N/A,FALSE,"Plan1";#N/A,#N/A,FALSE,"Plan2"}</definedName>
    <definedName name="MDSÇLFJKJSD" localSheetId="10" hidden="1">{#N/A,#N/A,FALSE,"Plan1";#N/A,#N/A,FALSE,"Plan2"}</definedName>
    <definedName name="MDSÇLFJKJSD" localSheetId="12" hidden="1">{#N/A,#N/A,FALSE,"Plan1";#N/A,#N/A,FALSE,"Plan2"}</definedName>
    <definedName name="MDSÇLFJKJSD" localSheetId="3" hidden="1">{#N/A,#N/A,FALSE,"Plan1";#N/A,#N/A,FALSE,"Plan2"}</definedName>
    <definedName name="MDSÇLFJKJSD" localSheetId="2" hidden="1">{#N/A,#N/A,FALSE,"Plan1";#N/A,#N/A,FALSE,"Plan2"}</definedName>
    <definedName name="MDSÇLFJKJSD" localSheetId="14" hidden="1">{#N/A,#N/A,FALSE,"Plan1";#N/A,#N/A,FALSE,"Plan2"}</definedName>
    <definedName name="MDSÇLFJKJSD" localSheetId="1" hidden="1">{#N/A,#N/A,FALSE,"Plan1";#N/A,#N/A,FALSE,"Plan2"}</definedName>
    <definedName name="MDSÇLFJKJSD" hidden="1">{#N/A,#N/A,FALSE,"Plan1";#N/A,#N/A,FALSE,"Plan2"}</definedName>
    <definedName name="ME" localSheetId="10" hidden="1">{"HW",#N/A,FALSE,"1998"}</definedName>
    <definedName name="ME" localSheetId="12" hidden="1">{"HW",#N/A,FALSE,"1998"}</definedName>
    <definedName name="ME" localSheetId="3" hidden="1">{"HW",#N/A,FALSE,"1998"}</definedName>
    <definedName name="ME" localSheetId="2" hidden="1">{"HW",#N/A,FALSE,"1998"}</definedName>
    <definedName name="ME" localSheetId="14" hidden="1">{"HW",#N/A,FALSE,"1998"}</definedName>
    <definedName name="ME" localSheetId="1" hidden="1">{"HW",#N/A,FALSE,"1998"}</definedName>
    <definedName name="ME" hidden="1">{"HW",#N/A,FALSE,"1998"}</definedName>
    <definedName name="Medido_Fin_Medições" localSheetId="3">#REF!</definedName>
    <definedName name="Medido_Fin_Medições">#REF!</definedName>
    <definedName name="melo_cdi" localSheetId="3">#REF!</definedName>
    <definedName name="melo_cdi">#REF!</definedName>
    <definedName name="melo_hist" localSheetId="3">#REF!</definedName>
    <definedName name="melo_hist">#REF!</definedName>
    <definedName name="melo_uss" localSheetId="3">#REF!</definedName>
    <definedName name="melo_uss">#REF!</definedName>
    <definedName name="MEMÓRIA" localSheetId="3">#REF!</definedName>
    <definedName name="MEMÓRIA">#REF!</definedName>
    <definedName name="memória2" localSheetId="3">#REF!</definedName>
    <definedName name="memória2">#REF!</definedName>
    <definedName name="mensal" localSheetId="3">#REF!</definedName>
    <definedName name="mensal">#REF!</definedName>
    <definedName name="MENU" localSheetId="7">#REF!</definedName>
    <definedName name="MENU" localSheetId="15">#REF!</definedName>
    <definedName name="MENU" localSheetId="10">#REF!</definedName>
    <definedName name="MENU" localSheetId="6">#REF!</definedName>
    <definedName name="MENU" localSheetId="3">#REF!</definedName>
    <definedName name="MENU" localSheetId="4">#REF!</definedName>
    <definedName name="MENU" localSheetId="1">#REF!</definedName>
    <definedName name="MENU" localSheetId="22">#REF!</definedName>
    <definedName name="MENU" localSheetId="13">#REF!</definedName>
    <definedName name="MENU">#REF!</definedName>
    <definedName name="MENU1" localSheetId="10">#REF!</definedName>
    <definedName name="MENU1" localSheetId="6">#REF!</definedName>
    <definedName name="MENU1" localSheetId="3">#REF!</definedName>
    <definedName name="MENU1" localSheetId="4">#REF!</definedName>
    <definedName name="MENU1" localSheetId="1">#REF!</definedName>
    <definedName name="MENU1" localSheetId="22">#REF!</definedName>
    <definedName name="MENU1">#REF!</definedName>
    <definedName name="MENU2" localSheetId="10">#REF!</definedName>
    <definedName name="MENU2" localSheetId="6">#REF!</definedName>
    <definedName name="MENU2" localSheetId="3">#REF!</definedName>
    <definedName name="MENU2" localSheetId="4">#REF!</definedName>
    <definedName name="MENU2" localSheetId="1">#REF!</definedName>
    <definedName name="MENU2" localSheetId="22">#REF!</definedName>
    <definedName name="MENU2">#REF!</definedName>
    <definedName name="MENU3" localSheetId="10">#REF!</definedName>
    <definedName name="MENU3" localSheetId="6">#REF!</definedName>
    <definedName name="MENU3" localSheetId="3">#REF!</definedName>
    <definedName name="MENU3" localSheetId="4">#REF!</definedName>
    <definedName name="MENU3" localSheetId="1">#REF!</definedName>
    <definedName name="MENU3" localSheetId="22">#REF!</definedName>
    <definedName name="MENU3">#REF!</definedName>
    <definedName name="MENU4" localSheetId="10">#REF!</definedName>
    <definedName name="MENU4" localSheetId="6">#REF!</definedName>
    <definedName name="MENU4" localSheetId="3">#REF!</definedName>
    <definedName name="MENU4" localSheetId="4">#REF!</definedName>
    <definedName name="MENU4" localSheetId="1">#REF!</definedName>
    <definedName name="MENU4" localSheetId="22">#REF!</definedName>
    <definedName name="MENU4">#REF!</definedName>
    <definedName name="MENU5" localSheetId="10">#REF!</definedName>
    <definedName name="MENU5" localSheetId="6">#REF!</definedName>
    <definedName name="MENU5" localSheetId="3">#REF!</definedName>
    <definedName name="MENU5" localSheetId="4">#REF!</definedName>
    <definedName name="MENU5" localSheetId="1">#REF!</definedName>
    <definedName name="MENU5" localSheetId="22">#REF!</definedName>
    <definedName name="MENU5">#REF!</definedName>
    <definedName name="MENU6" localSheetId="10">#REF!</definedName>
    <definedName name="MENU6" localSheetId="6">#REF!</definedName>
    <definedName name="MENU6" localSheetId="3">#REF!</definedName>
    <definedName name="MENU6" localSheetId="4">#REF!</definedName>
    <definedName name="MENU6" localSheetId="1">#REF!</definedName>
    <definedName name="MENU6" localSheetId="22">#REF!</definedName>
    <definedName name="MENU6">#REF!</definedName>
    <definedName name="MENUBOM" localSheetId="3">#REF!</definedName>
    <definedName name="MENUBOM">#REF!</definedName>
    <definedName name="MENUEQP" localSheetId="3">#REF!</definedName>
    <definedName name="MENUEQP">#REF!</definedName>
    <definedName name="MENUFIM" localSheetId="3">#REF!</definedName>
    <definedName name="MENUFIM">#REF!</definedName>
    <definedName name="MENUMED" localSheetId="3">#REF!</definedName>
    <definedName name="MENUMED">#REF!</definedName>
    <definedName name="MENUOBRA" localSheetId="3">#REF!</definedName>
    <definedName name="MENUOBRA">#REF!</definedName>
    <definedName name="MENUOUT" localSheetId="3">#REF!</definedName>
    <definedName name="MENUOUT">#REF!</definedName>
    <definedName name="MENUOUTRO" localSheetId="3">#REF!</definedName>
    <definedName name="MENUOUTRO">#REF!</definedName>
    <definedName name="menures" localSheetId="3">#REF!</definedName>
    <definedName name="menures">#REF!</definedName>
    <definedName name="Mês_data_base" localSheetId="3">#REF!</definedName>
    <definedName name="Mês_data_base">#REF!</definedName>
    <definedName name="Mês_Medição_Fin_Medições" localSheetId="3">#REF!</definedName>
    <definedName name="Mês_Medição_Fin_Medições">#REF!</definedName>
    <definedName name="mes_relatorio" localSheetId="3">#REF!</definedName>
    <definedName name="mes_relatorio">#REF!</definedName>
    <definedName name="Meses" localSheetId="3">#REF!</definedName>
    <definedName name="Meses">#REF!</definedName>
    <definedName name="MESTR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3">#REF!</definedName>
    <definedName name="meta_venda">#REF!</definedName>
    <definedName name="MetaBP" localSheetId="3">#REF!</definedName>
    <definedName name="MetaBP">#REF!</definedName>
    <definedName name="MILENA" localSheetId="10" hidden="1">#REF!</definedName>
    <definedName name="MILENA" localSheetId="1" hidden="1">#REF!</definedName>
    <definedName name="MILENA" hidden="1">#REF!</definedName>
    <definedName name="Minha_Casa_Minha_Vida" localSheetId="3">#REF!</definedName>
    <definedName name="Minha_Casa_Minha_Vida">#REF!</definedName>
    <definedName name="MLMÇLKJKI" localSheetId="10" hidden="1">{#N/A,#N/A,FALSE,"Plan1";#N/A,#N/A,FALSE,"Plan2"}</definedName>
    <definedName name="MLMÇLKJKI" localSheetId="12" hidden="1">{#N/A,#N/A,FALSE,"Plan1";#N/A,#N/A,FALSE,"Plan2"}</definedName>
    <definedName name="MLMÇLKJKI" localSheetId="3" hidden="1">{#N/A,#N/A,FALSE,"Plan1";#N/A,#N/A,FALSE,"Plan2"}</definedName>
    <definedName name="MLMÇLKJKI" localSheetId="2" hidden="1">{#N/A,#N/A,FALSE,"Plan1";#N/A,#N/A,FALSE,"Plan2"}</definedName>
    <definedName name="MLMÇLKJKI" localSheetId="14" hidden="1">{#N/A,#N/A,FALSE,"Plan1";#N/A,#N/A,FALSE,"Plan2"}</definedName>
    <definedName name="MLMÇLKJKI" localSheetId="1" hidden="1">{#N/A,#N/A,FALSE,"Plan1";#N/A,#N/A,FALSE,"Plan2"}</definedName>
    <definedName name="MLMÇLKJKI" hidden="1">{#N/A,#N/A,FALSE,"Plan1";#N/A,#N/A,FALSE,"Plan2"}</definedName>
    <definedName name="M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0" hidden="1">{"tabela",#N/A,FALSE,"Tabela";"decoração",#N/A,FALSE,"Decor.";"Informações",#N/A,FALSE,"Inform."}</definedName>
    <definedName name="mmmmm" localSheetId="12" hidden="1">{"tabela",#N/A,FALSE,"Tabela";"decoração",#N/A,FALSE,"Decor.";"Informações",#N/A,FALSE,"Inform."}</definedName>
    <definedName name="mmmmm" localSheetId="3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localSheetId="14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0" hidden="1">{#N/A,#N/A,FALSE,"Plan1";#N/A,#N/A,FALSE,"Plan2"}</definedName>
    <definedName name="MNBXFKGS" localSheetId="12" hidden="1">{#N/A,#N/A,FALSE,"Plan1";#N/A,#N/A,FALSE,"Plan2"}</definedName>
    <definedName name="MNBXFKGS" localSheetId="3" hidden="1">{#N/A,#N/A,FALSE,"Plan1";#N/A,#N/A,FALSE,"Plan2"}</definedName>
    <definedName name="MNBXFKGS" localSheetId="2" hidden="1">{#N/A,#N/A,FALSE,"Plan1";#N/A,#N/A,FALSE,"Plan2"}</definedName>
    <definedName name="MNBXFKGS" localSheetId="14" hidden="1">{#N/A,#N/A,FALSE,"Plan1";#N/A,#N/A,FALSE,"Plan2"}</definedName>
    <definedName name="MNBXFKGS" localSheetId="1" hidden="1">{#N/A,#N/A,FALSE,"Plan1";#N/A,#N/A,FALSE,"Plan2"}</definedName>
    <definedName name="MNBXFKGS" hidden="1">{#N/A,#N/A,FALSE,"Plan1";#N/A,#N/A,FALSE,"Plan2"}</definedName>
    <definedName name="mncvbgcvmc" localSheetId="10" hidden="1">{#N/A,#N/A,FALSE,"Plan1";#N/A,#N/A,FALSE,"Plan2"}</definedName>
    <definedName name="mncvbgcvmc" localSheetId="12" hidden="1">{#N/A,#N/A,FALSE,"Plan1";#N/A,#N/A,FALSE,"Plan2"}</definedName>
    <definedName name="mncvbgcvmc" localSheetId="3" hidden="1">{#N/A,#N/A,FALSE,"Plan1";#N/A,#N/A,FALSE,"Plan2"}</definedName>
    <definedName name="mncvbgcvmc" localSheetId="2" hidden="1">{#N/A,#N/A,FALSE,"Plan1";#N/A,#N/A,FALSE,"Plan2"}</definedName>
    <definedName name="mncvbgcvmc" localSheetId="14" hidden="1">{#N/A,#N/A,FALSE,"Plan1";#N/A,#N/A,FALSE,"Plan2"}</definedName>
    <definedName name="mncvbgcvmc" localSheetId="1" hidden="1">{#N/A,#N/A,FALSE,"Plan1";#N/A,#N/A,FALSE,"Plan2"}</definedName>
    <definedName name="mncvbgcvmc" hidden="1">{#N/A,#N/A,FALSE,"Plan1";#N/A,#N/A,FALSE,"Plan2"}</definedName>
    <definedName name="MNDKZSFNCEA" localSheetId="10" hidden="1">{#N/A,#N/A,FALSE,"Plan1";#N/A,#N/A,FALSE,"Plan2"}</definedName>
    <definedName name="MNDKZSFNCEA" localSheetId="12" hidden="1">{#N/A,#N/A,FALSE,"Plan1";#N/A,#N/A,FALSE,"Plan2"}</definedName>
    <definedName name="MNDKZSFNCEA" localSheetId="3" hidden="1">{#N/A,#N/A,FALSE,"Plan1";#N/A,#N/A,FALSE,"Plan2"}</definedName>
    <definedName name="MNDKZSFNCEA" localSheetId="2" hidden="1">{#N/A,#N/A,FALSE,"Plan1";#N/A,#N/A,FALSE,"Plan2"}</definedName>
    <definedName name="MNDKZSFNCEA" localSheetId="14" hidden="1">{#N/A,#N/A,FALSE,"Plan1";#N/A,#N/A,FALSE,"Plan2"}</definedName>
    <definedName name="MNDKZSFNCEA" localSheetId="1" hidden="1">{#N/A,#N/A,FALSE,"Plan1";#N/A,#N/A,FALSE,"Plan2"}</definedName>
    <definedName name="MNDKZSFNCEA" hidden="1">{#N/A,#N/A,FALSE,"Plan1";#N/A,#N/A,FALSE,"Plan2"}</definedName>
    <definedName name="mnhdshfgfhd" localSheetId="10" hidden="1">{#N/A,#N/A,FALSE,"Plan1";#N/A,#N/A,FALSE,"Plan2"}</definedName>
    <definedName name="mnhdshfgfhd" localSheetId="12" hidden="1">{#N/A,#N/A,FALSE,"Plan1";#N/A,#N/A,FALSE,"Plan2"}</definedName>
    <definedName name="mnhdshfgfhd" localSheetId="3" hidden="1">{#N/A,#N/A,FALSE,"Plan1";#N/A,#N/A,FALSE,"Plan2"}</definedName>
    <definedName name="mnhdshfgfhd" localSheetId="2" hidden="1">{#N/A,#N/A,FALSE,"Plan1";#N/A,#N/A,FALSE,"Plan2"}</definedName>
    <definedName name="mnhdshfgfhd" localSheetId="14" hidden="1">{#N/A,#N/A,FALSE,"Plan1";#N/A,#N/A,FALSE,"Plan2"}</definedName>
    <definedName name="mnhdshfgfhd" localSheetId="1" hidden="1">{#N/A,#N/A,FALSE,"Plan1";#N/A,#N/A,FALSE,"Plan2"}</definedName>
    <definedName name="mnhdshfgfhd" hidden="1">{#N/A,#N/A,FALSE,"Plan1";#N/A,#N/A,FALSE,"Plan2"}</definedName>
    <definedName name="mo" localSheetId="10">#REF!</definedName>
    <definedName name="mo" localSheetId="6">#REF!</definedName>
    <definedName name="mo" localSheetId="12">#REF!</definedName>
    <definedName name="mo" localSheetId="3">#REF!</definedName>
    <definedName name="mo" localSheetId="4">#REF!</definedName>
    <definedName name="mo" localSheetId="1">#REF!</definedName>
    <definedName name="mo">#REF!</definedName>
    <definedName name="mobr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0" hidden="1">{#N/A,#N/A,FALSE,"cdi";#N/A,#N/A,FALSE,"debent";#N/A,#N/A,FALSE,"fdos";#N/A,#N/A,FALSE,"resumo"}</definedName>
    <definedName name="Modelo1" localSheetId="12" hidden="1">{#N/A,#N/A,FALSE,"cdi";#N/A,#N/A,FALSE,"debent";#N/A,#N/A,FALSE,"fdos";#N/A,#N/A,FALSE,"resumo"}</definedName>
    <definedName name="Modelo1" localSheetId="3" hidden="1">{#N/A,#N/A,FALSE,"cdi";#N/A,#N/A,FALSE,"debent";#N/A,#N/A,FALSE,"fdos";#N/A,#N/A,FALSE,"resumo"}</definedName>
    <definedName name="Modelo1" localSheetId="2" hidden="1">{#N/A,#N/A,FALSE,"cdi";#N/A,#N/A,FALSE,"debent";#N/A,#N/A,FALSE,"fdos";#N/A,#N/A,FALSE,"resumo"}</definedName>
    <definedName name="Modelo1" localSheetId="14" hidden="1">{#N/A,#N/A,FALSE,"cdi";#N/A,#N/A,FALSE,"debent";#N/A,#N/A,FALSE,"fdos";#N/A,#N/A,FALSE,"resumo"}</definedName>
    <definedName name="Modelo1" localSheetId="1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10" hidden="1">{#N/A,#N/A,FALSE,"cdi";#N/A,#N/A,FALSE,"debent";#N/A,#N/A,FALSE,"fdos";#N/A,#N/A,FALSE,"resumo"}</definedName>
    <definedName name="Modelo1a" localSheetId="12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14" hidden="1">{#N/A,#N/A,FALSE,"cdi";#N/A,#N/A,FALSE,"debent";#N/A,#N/A,FALSE,"fdos";#N/A,#N/A,FALSE,"resumo"}</definedName>
    <definedName name="Modelo1a" localSheetId="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3">#REF!</definedName>
    <definedName name="módulo">#REF!</definedName>
    <definedName name="mond_cdi" localSheetId="3">#REF!</definedName>
    <definedName name="mond_cdi">#REF!</definedName>
    <definedName name="mond_hist" localSheetId="3">#REF!</definedName>
    <definedName name="mond_hist">#REF!</definedName>
    <definedName name="mond_uss" localSheetId="3">#REF!</definedName>
    <definedName name="mond_uss">#REF!</definedName>
    <definedName name="MP" localSheetId="10" hidden="1">{#N/A,#N/A,FALSE,"CCTV"}</definedName>
    <definedName name="MP" localSheetId="12" hidden="1">{#N/A,#N/A,FALSE,"CCTV"}</definedName>
    <definedName name="MP" localSheetId="3" hidden="1">{#N/A,#N/A,FALSE,"CCTV"}</definedName>
    <definedName name="MP" localSheetId="2" hidden="1">{#N/A,#N/A,FALSE,"CCTV"}</definedName>
    <definedName name="MP" localSheetId="14" hidden="1">{#N/A,#N/A,FALSE,"CCTV"}</definedName>
    <definedName name="MP" localSheetId="1" hidden="1">{#N/A,#N/A,FALSE,"CCTV"}</definedName>
    <definedName name="MP" hidden="1">{#N/A,#N/A,FALSE,"CCTV"}</definedName>
    <definedName name="MSDFJKDT" hidden="1">25</definedName>
    <definedName name="MSDRFSWER" localSheetId="10" hidden="1">{"Econ Consolidado",#N/A,FALSE,"Econ Consol";"Fluxo de Caixa",#N/A,FALSE,"Fluxo Caixa";"Investimentos",#N/A,FALSE,"Investimentos"}</definedName>
    <definedName name="MSDRFSWER" localSheetId="12" hidden="1">{"Econ Consolidado",#N/A,FALSE,"Econ Consol";"Fluxo de Caixa",#N/A,FALSE,"Fluxo Caixa";"Investimentos",#N/A,FALSE,"Investimentos"}</definedName>
    <definedName name="MSDRFSWER" localSheetId="3" hidden="1">{"Econ Consolidado",#N/A,FALSE,"Econ Consol";"Fluxo de Caixa",#N/A,FALSE,"Fluxo Caixa";"Investimentos",#N/A,FALSE,"Investimentos"}</definedName>
    <definedName name="MSDRFSWER" localSheetId="2" hidden="1">{"Econ Consolidado",#N/A,FALSE,"Econ Consol";"Fluxo de Caixa",#N/A,FALSE,"Fluxo Caixa";"Investimentos",#N/A,FALSE,"Investimentos"}</definedName>
    <definedName name="MSDRFSWER" localSheetId="14" hidden="1">{"Econ Consolidado",#N/A,FALSE,"Econ Consol";"Fluxo de Caixa",#N/A,FALSE,"Fluxo Caixa";"Investimentos",#N/A,FALSE,"Investimentos"}</definedName>
    <definedName name="MSDRFSWER" localSheetId="1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3">#REF!</definedName>
    <definedName name="MURBOMB">#REF!</definedName>
    <definedName name="mzshdjshjs" localSheetId="10" hidden="1">{#N/A,#N/A,FALSE,"Plan1";#N/A,#N/A,FALSE,"Plan2"}</definedName>
    <definedName name="mzshdjshjs" localSheetId="12" hidden="1">{#N/A,#N/A,FALSE,"Plan1";#N/A,#N/A,FALSE,"Plan2"}</definedName>
    <definedName name="mzshdjshjs" localSheetId="3" hidden="1">{#N/A,#N/A,FALSE,"Plan1";#N/A,#N/A,FALSE,"Plan2"}</definedName>
    <definedName name="mzshdjshjs" localSheetId="2" hidden="1">{#N/A,#N/A,FALSE,"Plan1";#N/A,#N/A,FALSE,"Plan2"}</definedName>
    <definedName name="mzshdjshjs" localSheetId="14" hidden="1">{#N/A,#N/A,FALSE,"Plan1";#N/A,#N/A,FALSE,"Plan2"}</definedName>
    <definedName name="mzshdjshjs" localSheetId="1" hidden="1">{#N/A,#N/A,FALSE,"Plan1";#N/A,#N/A,FALSE,"Plan2"}</definedName>
    <definedName name="mzshdjshjs" hidden="1">{#N/A,#N/A,FALSE,"Plan1";#N/A,#N/A,FALSE,"Plan2"}</definedName>
    <definedName name="na" localSheetId="10" hidden="1">{#N/A,#N/A,FALSE,"$170M Cash";#N/A,#N/A,FALSE,"$250M Cash";#N/A,#N/A,FALSE,"$325M Cash"}</definedName>
    <definedName name="na" localSheetId="12" hidden="1">{#N/A,#N/A,FALSE,"$170M Cash";#N/A,#N/A,FALSE,"$250M Cash";#N/A,#N/A,FALSE,"$325M Cash"}</definedName>
    <definedName name="na" localSheetId="3" hidden="1">{#N/A,#N/A,FALSE,"$170M Cash";#N/A,#N/A,FALSE,"$250M Cash";#N/A,#N/A,FALSE,"$325M Cash"}</definedName>
    <definedName name="na" localSheetId="2" hidden="1">{#N/A,#N/A,FALSE,"$170M Cash";#N/A,#N/A,FALSE,"$250M Cash";#N/A,#N/A,FALSE,"$325M Cash"}</definedName>
    <definedName name="na" localSheetId="14" hidden="1">{#N/A,#N/A,FALSE,"$170M Cash";#N/A,#N/A,FALSE,"$250M Cash";#N/A,#N/A,FALSE,"$325M Cash"}</definedName>
    <definedName name="na" localSheetId="1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10" hidden="1">{#N/A,#N/A,FALSE,"Plan1";#N/A,#N/A,FALSE,"Plan2"}</definedName>
    <definedName name="ncdgrdhrtg" localSheetId="12" hidden="1">{#N/A,#N/A,FALSE,"Plan1";#N/A,#N/A,FALSE,"Plan2"}</definedName>
    <definedName name="ncdgrdhrtg" localSheetId="3" hidden="1">{#N/A,#N/A,FALSE,"Plan1";#N/A,#N/A,FALSE,"Plan2"}</definedName>
    <definedName name="ncdgrdhrtg" localSheetId="2" hidden="1">{#N/A,#N/A,FALSE,"Plan1";#N/A,#N/A,FALSE,"Plan2"}</definedName>
    <definedName name="ncdgrdhrtg" localSheetId="14" hidden="1">{#N/A,#N/A,FALSE,"Plan1";#N/A,#N/A,FALSE,"Plan2"}</definedName>
    <definedName name="ncdgrdhrtg" localSheetId="1" hidden="1">{#N/A,#N/A,FALSE,"Plan1";#N/A,#N/A,FALSE,"Plan2"}</definedName>
    <definedName name="ncdgrdhrtg" hidden="1">{#N/A,#N/A,FALSE,"Plan1";#N/A,#N/A,FALSE,"Plan2"}</definedName>
    <definedName name="nchngdfhgdh" localSheetId="10" hidden="1">{#N/A,#N/A,FALSE,"Plan1";#N/A,#N/A,FALSE,"Plan2"}</definedName>
    <definedName name="nchngdfhgdh" localSheetId="12" hidden="1">{#N/A,#N/A,FALSE,"Plan1";#N/A,#N/A,FALSE,"Plan2"}</definedName>
    <definedName name="nchngdfhgdh" localSheetId="3" hidden="1">{#N/A,#N/A,FALSE,"Plan1";#N/A,#N/A,FALSE,"Plan2"}</definedName>
    <definedName name="nchngdfhgdh" localSheetId="2" hidden="1">{#N/A,#N/A,FALSE,"Plan1";#N/A,#N/A,FALSE,"Plan2"}</definedName>
    <definedName name="nchngdfhgdh" localSheetId="14" hidden="1">{#N/A,#N/A,FALSE,"Plan1";#N/A,#N/A,FALSE,"Plan2"}</definedName>
    <definedName name="nchngdfhgdh" localSheetId="1" hidden="1">{#N/A,#N/A,FALSE,"Plan1";#N/A,#N/A,FALSE,"Plan2"}</definedName>
    <definedName name="nchngdfhgdh" hidden="1">{#N/A,#N/A,FALSE,"Plan1";#N/A,#N/A,FALSE,"Plan2"}</definedName>
    <definedName name="NCJFKNGJHF" localSheetId="10" hidden="1">{#N/A,#N/A,FALSE,"Plan1";#N/A,#N/A,FALSE,"Plan2"}</definedName>
    <definedName name="NCJFKNGJHF" localSheetId="12" hidden="1">{#N/A,#N/A,FALSE,"Plan1";#N/A,#N/A,FALSE,"Plan2"}</definedName>
    <definedName name="NCJFKNGJHF" localSheetId="3" hidden="1">{#N/A,#N/A,FALSE,"Plan1";#N/A,#N/A,FALSE,"Plan2"}</definedName>
    <definedName name="NCJFKNGJHF" localSheetId="2" hidden="1">{#N/A,#N/A,FALSE,"Plan1";#N/A,#N/A,FALSE,"Plan2"}</definedName>
    <definedName name="NCJFKNGJHF" localSheetId="14" hidden="1">{#N/A,#N/A,FALSE,"Plan1";#N/A,#N/A,FALSE,"Plan2"}</definedName>
    <definedName name="NCJFKNGJHF" localSheetId="1" hidden="1">{#N/A,#N/A,FALSE,"Plan1";#N/A,#N/A,FALSE,"Plan2"}</definedName>
    <definedName name="NCJFKNGJHF" hidden="1">{#N/A,#N/A,FALSE,"Plan1";#N/A,#N/A,FALSE,"Plan2"}</definedName>
    <definedName name="NDATA" localSheetId="3">#REF!</definedName>
    <definedName name="NDATA">#REF!</definedName>
    <definedName name="ndcxhgdhf" localSheetId="10" hidden="1">{#N/A,#N/A,FALSE,"Plan1";#N/A,#N/A,FALSE,"Plan2"}</definedName>
    <definedName name="ndcxhgdhf" localSheetId="12" hidden="1">{#N/A,#N/A,FALSE,"Plan1";#N/A,#N/A,FALSE,"Plan2"}</definedName>
    <definedName name="ndcxhgdhf" localSheetId="3" hidden="1">{#N/A,#N/A,FALSE,"Plan1";#N/A,#N/A,FALSE,"Plan2"}</definedName>
    <definedName name="ndcxhgdhf" localSheetId="2" hidden="1">{#N/A,#N/A,FALSE,"Plan1";#N/A,#N/A,FALSE,"Plan2"}</definedName>
    <definedName name="ndcxhgdhf" localSheetId="14" hidden="1">{#N/A,#N/A,FALSE,"Plan1";#N/A,#N/A,FALSE,"Plan2"}</definedName>
    <definedName name="ndcxhgdhf" localSheetId="1" hidden="1">{#N/A,#N/A,FALSE,"Plan1";#N/A,#N/A,FALSE,"Plan2"}</definedName>
    <definedName name="ndcxhgdhf" hidden="1">{#N/A,#N/A,FALSE,"Plan1";#N/A,#N/A,FALSE,"Plan2"}</definedName>
    <definedName name="ndfjnjkrhdgt" localSheetId="10" hidden="1">{#N/A,#N/A,FALSE,"Plan1";#N/A,#N/A,FALSE,"Plan2"}</definedName>
    <definedName name="ndfjnjkrhdgt" localSheetId="12" hidden="1">{#N/A,#N/A,FALSE,"Plan1";#N/A,#N/A,FALSE,"Plan2"}</definedName>
    <definedName name="ndfjnjkrhdgt" localSheetId="3" hidden="1">{#N/A,#N/A,FALSE,"Plan1";#N/A,#N/A,FALSE,"Plan2"}</definedName>
    <definedName name="ndfjnjkrhdgt" localSheetId="2" hidden="1">{#N/A,#N/A,FALSE,"Plan1";#N/A,#N/A,FALSE,"Plan2"}</definedName>
    <definedName name="ndfjnjkrhdgt" localSheetId="14" hidden="1">{#N/A,#N/A,FALSE,"Plan1";#N/A,#N/A,FALSE,"Plan2"}</definedName>
    <definedName name="ndfjnjkrhdgt" localSheetId="1" hidden="1">{#N/A,#N/A,FALSE,"Plan1";#N/A,#N/A,FALSE,"Plan2"}</definedName>
    <definedName name="ndfjnjkrhdgt" hidden="1">{#N/A,#N/A,FALSE,"Plan1";#N/A,#N/A,FALSE,"Plan2"}</definedName>
    <definedName name="ndfkghkjthfyst" localSheetId="10" hidden="1">{#N/A,#N/A,FALSE,"Plan1";#N/A,#N/A,FALSE,"Plan2"}</definedName>
    <definedName name="ndfkghkjthfyst" localSheetId="12" hidden="1">{#N/A,#N/A,FALSE,"Plan1";#N/A,#N/A,FALSE,"Plan2"}</definedName>
    <definedName name="ndfkghkjthfyst" localSheetId="3" hidden="1">{#N/A,#N/A,FALSE,"Plan1";#N/A,#N/A,FALSE,"Plan2"}</definedName>
    <definedName name="ndfkghkjthfyst" localSheetId="2" hidden="1">{#N/A,#N/A,FALSE,"Plan1";#N/A,#N/A,FALSE,"Plan2"}</definedName>
    <definedName name="ndfkghkjthfyst" localSheetId="14" hidden="1">{#N/A,#N/A,FALSE,"Plan1";#N/A,#N/A,FALSE,"Plan2"}</definedName>
    <definedName name="ndfkghkjthfyst" localSheetId="1" hidden="1">{#N/A,#N/A,FALSE,"Plan1";#N/A,#N/A,FALSE,"Plan2"}</definedName>
    <definedName name="ndfkghkjthfyst" hidden="1">{#N/A,#N/A,FALSE,"Plan1";#N/A,#N/A,FALSE,"Plan2"}</definedName>
    <definedName name="ndfldslvjnvberugberqubquierbv" localSheetId="3">#REF!</definedName>
    <definedName name="ndfldslvjnvberugberqubquierbv">#REF!</definedName>
    <definedName name="NDJGKFKGHUFG" localSheetId="10" hidden="1">{#N/A,#N/A,FALSE,"Plan1";#N/A,#N/A,FALSE,"Plan2"}</definedName>
    <definedName name="NDJGKFKGHUFG" localSheetId="12" hidden="1">{#N/A,#N/A,FALSE,"Plan1";#N/A,#N/A,FALSE,"Plan2"}</definedName>
    <definedName name="NDJGKFKGHUFG" localSheetId="3" hidden="1">{#N/A,#N/A,FALSE,"Plan1";#N/A,#N/A,FALSE,"Plan2"}</definedName>
    <definedName name="NDJGKFKGHUFG" localSheetId="2" hidden="1">{#N/A,#N/A,FALSE,"Plan1";#N/A,#N/A,FALSE,"Plan2"}</definedName>
    <definedName name="NDJGKFKGHUFG" localSheetId="14" hidden="1">{#N/A,#N/A,FALSE,"Plan1";#N/A,#N/A,FALSE,"Plan2"}</definedName>
    <definedName name="NDJGKFKGHUFG" localSheetId="1" hidden="1">{#N/A,#N/A,FALSE,"Plan1";#N/A,#N/A,FALSE,"Plan2"}</definedName>
    <definedName name="NDJGKFKGHUFG" hidden="1">{#N/A,#N/A,FALSE,"Plan1";#N/A,#N/A,FALSE,"Plan2"}</definedName>
    <definedName name="ndrjkt" localSheetId="10" hidden="1">{#N/A,#N/A,FALSE,"Plan1";#N/A,#N/A,FALSE,"Plan2"}</definedName>
    <definedName name="ndrjkt" localSheetId="12" hidden="1">{#N/A,#N/A,FALSE,"Plan1";#N/A,#N/A,FALSE,"Plan2"}</definedName>
    <definedName name="ndrjkt" localSheetId="3" hidden="1">{#N/A,#N/A,FALSE,"Plan1";#N/A,#N/A,FALSE,"Plan2"}</definedName>
    <definedName name="ndrjkt" localSheetId="2" hidden="1">{#N/A,#N/A,FALSE,"Plan1";#N/A,#N/A,FALSE,"Plan2"}</definedName>
    <definedName name="ndrjkt" localSheetId="14" hidden="1">{#N/A,#N/A,FALSE,"Plan1";#N/A,#N/A,FALSE,"Plan2"}</definedName>
    <definedName name="ndrjkt" localSheetId="1" hidden="1">{#N/A,#N/A,FALSE,"Plan1";#N/A,#N/A,FALSE,"Plan2"}</definedName>
    <definedName name="ndrjkt" hidden="1">{#N/A,#N/A,FALSE,"Plan1";#N/A,#N/A,FALSE,"Plan2"}</definedName>
    <definedName name="new" localSheetId="10" hidden="1">{#N/A,#N/A,FALSE,"Global by BU";#N/A,#N/A,FALSE,"U.S. by BU";#N/A,#N/A,FALSE,"Canada by BU";#N/A,#N/A,FALSE,"Europe by BU";#N/A,#N/A,FALSE,"Asia by BU";#N/A,#N/A,FALSE,"Cala by BU"}</definedName>
    <definedName name="new" localSheetId="12" hidden="1">{#N/A,#N/A,FALSE,"Global by BU";#N/A,#N/A,FALSE,"U.S. by BU";#N/A,#N/A,FALSE,"Canada by BU";#N/A,#N/A,FALSE,"Europe by BU";#N/A,#N/A,FALSE,"Asia by BU";#N/A,#N/A,FALSE,"Cala by BU"}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14" hidden="1">{#N/A,#N/A,FALSE,"Global by BU";#N/A,#N/A,FALSE,"U.S. by BU";#N/A,#N/A,FALSE,"Canada by BU";#N/A,#N/A,FALSE,"Europe by BU";#N/A,#N/A,FALSE,"Asia by BU";#N/A,#N/A,FALSE,"Cala by BU"}</definedName>
    <definedName name="new" localSheetId="1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10" hidden="1">{#N/A,#N/A,FALSE,"CCTV"}</definedName>
    <definedName name="NEWNAME" localSheetId="12" hidden="1">{#N/A,#N/A,FALSE,"CCTV"}</definedName>
    <definedName name="NEWNAME" localSheetId="3" hidden="1">{#N/A,#N/A,FALSE,"CCTV"}</definedName>
    <definedName name="NEWNAME" localSheetId="2" hidden="1">{#N/A,#N/A,FALSE,"CCTV"}</definedName>
    <definedName name="NEWNAME" localSheetId="14" hidden="1">{#N/A,#N/A,FALSE,"CCTV"}</definedName>
    <definedName name="NEWNAME" localSheetId="1" hidden="1">{#N/A,#N/A,FALSE,"CCTV"}</definedName>
    <definedName name="NEWNAME" hidden="1">{#N/A,#N/A,FALSE,"CCTV"}</definedName>
    <definedName name="nfgjkhvhfghn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0" hidden="1">{#N/A,#N/A,FALSE,"Plan1";#N/A,#N/A,FALSE,"Plan2"}</definedName>
    <definedName name="nfkhdjkthde" localSheetId="12" hidden="1">{#N/A,#N/A,FALSE,"Plan1";#N/A,#N/A,FALSE,"Plan2"}</definedName>
    <definedName name="nfkhdjkthde" localSheetId="3" hidden="1">{#N/A,#N/A,FALSE,"Plan1";#N/A,#N/A,FALSE,"Plan2"}</definedName>
    <definedName name="nfkhdjkthde" localSheetId="2" hidden="1">{#N/A,#N/A,FALSE,"Plan1";#N/A,#N/A,FALSE,"Plan2"}</definedName>
    <definedName name="nfkhdjkthde" localSheetId="14" hidden="1">{#N/A,#N/A,FALSE,"Plan1";#N/A,#N/A,FALSE,"Plan2"}</definedName>
    <definedName name="nfkhdjkthde" localSheetId="1" hidden="1">{#N/A,#N/A,FALSE,"Plan1";#N/A,#N/A,FALSE,"Plan2"}</definedName>
    <definedName name="nfkhdjkthde" hidden="1">{#N/A,#N/A,FALSE,"Plan1";#N/A,#N/A,FALSE,"Plan2"}</definedName>
    <definedName name="n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0" hidden="1">{#N/A,#N/A,FALSE,"Plan1";#N/A,#N/A,FALSE,"Plan2"}</definedName>
    <definedName name="NHJHFDSHF" localSheetId="12" hidden="1">{#N/A,#N/A,FALSE,"Plan1";#N/A,#N/A,FALSE,"Plan2"}</definedName>
    <definedName name="NHJHFDSHF" localSheetId="3" hidden="1">{#N/A,#N/A,FALSE,"Plan1";#N/A,#N/A,FALSE,"Plan2"}</definedName>
    <definedName name="NHJHFDSHF" localSheetId="2" hidden="1">{#N/A,#N/A,FALSE,"Plan1";#N/A,#N/A,FALSE,"Plan2"}</definedName>
    <definedName name="NHJHFDSHF" localSheetId="14" hidden="1">{#N/A,#N/A,FALSE,"Plan1";#N/A,#N/A,FALSE,"Plan2"}</definedName>
    <definedName name="NHJHFDSHF" localSheetId="1" hidden="1">{#N/A,#N/A,FALSE,"Plan1";#N/A,#N/A,FALSE,"Plan2"}</definedName>
    <definedName name="NHJHFDSHF" hidden="1">{#N/A,#N/A,FALSE,"Plan1";#N/A,#N/A,FALSE,"Plan2"}</definedName>
    <definedName name="NJSDFHERTG" localSheetId="10" hidden="1">{#N/A,#N/A,FALSE,"Plan1";#N/A,#N/A,FALSE,"Plan2"}</definedName>
    <definedName name="NJSDFHERTG" localSheetId="12" hidden="1">{#N/A,#N/A,FALSE,"Plan1";#N/A,#N/A,FALSE,"Plan2"}</definedName>
    <definedName name="NJSDFHERTG" localSheetId="3" hidden="1">{#N/A,#N/A,FALSE,"Plan1";#N/A,#N/A,FALSE,"Plan2"}</definedName>
    <definedName name="NJSDFHERTG" localSheetId="2" hidden="1">{#N/A,#N/A,FALSE,"Plan1";#N/A,#N/A,FALSE,"Plan2"}</definedName>
    <definedName name="NJSDFHERTG" localSheetId="14" hidden="1">{#N/A,#N/A,FALSE,"Plan1";#N/A,#N/A,FALSE,"Plan2"}</definedName>
    <definedName name="NJSDFHERTG" localSheetId="1" hidden="1">{#N/A,#N/A,FALSE,"Plan1";#N/A,#N/A,FALSE,"Plan2"}</definedName>
    <definedName name="NJSDFHERTG" hidden="1">{#N/A,#N/A,FALSE,"Plan1";#N/A,#N/A,FALSE,"Plan2"}</definedName>
    <definedName name="nkfnsskdn" localSheetId="10" hidden="1">{#N/A,#N/A,FALSE,"Plan1";#N/A,#N/A,FALSE,"Plan2"}</definedName>
    <definedName name="nkfnsskdn" localSheetId="12" hidden="1">{#N/A,#N/A,FALSE,"Plan1";#N/A,#N/A,FALSE,"Plan2"}</definedName>
    <definedName name="nkfnsskdn" localSheetId="3" hidden="1">{#N/A,#N/A,FALSE,"Plan1";#N/A,#N/A,FALSE,"Plan2"}</definedName>
    <definedName name="nkfnsskdn" localSheetId="2" hidden="1">{#N/A,#N/A,FALSE,"Plan1";#N/A,#N/A,FALSE,"Plan2"}</definedName>
    <definedName name="nkfnsskdn" localSheetId="14" hidden="1">{#N/A,#N/A,FALSE,"Plan1";#N/A,#N/A,FALSE,"Plan2"}</definedName>
    <definedName name="nkfnsskdn" localSheetId="1" hidden="1">{#N/A,#N/A,FALSE,"Plan1";#N/A,#N/A,FALSE,"Plan2"}</definedName>
    <definedName name="nkfnsskdn" hidden="1">{#N/A,#N/A,FALSE,"Plan1";#N/A,#N/A,FALSE,"Plan2"}</definedName>
    <definedName name="NKJ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3">#REF!</definedName>
    <definedName name="nl">#REF!</definedName>
    <definedName name="nlaksjdwe" localSheetId="10" hidden="1">{#N/A,#N/A,FALSE,"Plan1";#N/A,#N/A,FALSE,"Plan2"}</definedName>
    <definedName name="nlaksjdwe" localSheetId="12" hidden="1">{#N/A,#N/A,FALSE,"Plan1";#N/A,#N/A,FALSE,"Plan2"}</definedName>
    <definedName name="nlaksjdwe" localSheetId="3" hidden="1">{#N/A,#N/A,FALSE,"Plan1";#N/A,#N/A,FALSE,"Plan2"}</definedName>
    <definedName name="nlaksjdwe" localSheetId="2" hidden="1">{#N/A,#N/A,FALSE,"Plan1";#N/A,#N/A,FALSE,"Plan2"}</definedName>
    <definedName name="nlaksjdwe" localSheetId="14" hidden="1">{#N/A,#N/A,FALSE,"Plan1";#N/A,#N/A,FALSE,"Plan2"}</definedName>
    <definedName name="nlaksjdwe" localSheetId="1" hidden="1">{#N/A,#N/A,FALSE,"Plan1";#N/A,#N/A,FALSE,"Plan2"}</definedName>
    <definedName name="nlaksjdwe" hidden="1">{#N/A,#N/A,FALSE,"Plan1";#N/A,#N/A,FALSE,"Plan2"}</definedName>
    <definedName name="nljsdfljfdsfr" localSheetId="10" hidden="1">{#N/A,#N/A,FALSE,"Plan1";#N/A,#N/A,FALSE,"Plan2"}</definedName>
    <definedName name="nljsdfljfdsfr" localSheetId="12" hidden="1">{#N/A,#N/A,FALSE,"Plan1";#N/A,#N/A,FALSE,"Plan2"}</definedName>
    <definedName name="nljsdfljfdsfr" localSheetId="3" hidden="1">{#N/A,#N/A,FALSE,"Plan1";#N/A,#N/A,FALSE,"Plan2"}</definedName>
    <definedName name="nljsdfljfdsfr" localSheetId="2" hidden="1">{#N/A,#N/A,FALSE,"Plan1";#N/A,#N/A,FALSE,"Plan2"}</definedName>
    <definedName name="nljsdfljfdsfr" localSheetId="14" hidden="1">{#N/A,#N/A,FALSE,"Plan1";#N/A,#N/A,FALSE,"Plan2"}</definedName>
    <definedName name="nljsdfljfdsfr" localSheetId="1" hidden="1">{#N/A,#N/A,FALSE,"Plan1";#N/A,#N/A,FALSE,"Plan2"}</definedName>
    <definedName name="nljsdfljfdsfr" hidden="1">{#N/A,#N/A,FALSE,"Plan1";#N/A,#N/A,FALSE,"Plan2"}</definedName>
    <definedName name="nm_k1" localSheetId="3">#REF!</definedName>
    <definedName name="nm_k1">#REF!</definedName>
    <definedName name="nm_k2" localSheetId="3">#REF!</definedName>
    <definedName name="nm_k2">#REF!</definedName>
    <definedName name="nm_k3" localSheetId="3">#REF!</definedName>
    <definedName name="nm_k3">#REF!</definedName>
    <definedName name="nmjdfhxj" localSheetId="10" hidden="1">{#N/A,#N/A,FALSE,"Plan1";#N/A,#N/A,FALSE,"Plan2"}</definedName>
    <definedName name="nmjdfhxj" localSheetId="12" hidden="1">{#N/A,#N/A,FALSE,"Plan1";#N/A,#N/A,FALSE,"Plan2"}</definedName>
    <definedName name="nmjdfhxj" localSheetId="3" hidden="1">{#N/A,#N/A,FALSE,"Plan1";#N/A,#N/A,FALSE,"Plan2"}</definedName>
    <definedName name="nmjdfhxj" localSheetId="2" hidden="1">{#N/A,#N/A,FALSE,"Plan1";#N/A,#N/A,FALSE,"Plan2"}</definedName>
    <definedName name="nmjdfhxj" localSheetId="14" hidden="1">{#N/A,#N/A,FALSE,"Plan1";#N/A,#N/A,FALSE,"Plan2"}</definedName>
    <definedName name="nmjdfhxj" localSheetId="1" hidden="1">{#N/A,#N/A,FALSE,"Plan1";#N/A,#N/A,FALSE,"Plan2"}</definedName>
    <definedName name="nmjdfhxj" hidden="1">{#N/A,#N/A,FALSE,"Plan1";#N/A,#N/A,FALSE,"Plan2"}</definedName>
    <definedName name="nnmn" localSheetId="10" hidden="1">{#N/A,#N/A,FALSE,"Plan1";#N/A,#N/A,FALSE,"Plan2"}</definedName>
    <definedName name="nnmn" localSheetId="12" hidden="1">{#N/A,#N/A,FALSE,"Plan1";#N/A,#N/A,FALSE,"Plan2"}</definedName>
    <definedName name="nnmn" localSheetId="3" hidden="1">{#N/A,#N/A,FALSE,"Plan1";#N/A,#N/A,FALSE,"Plan2"}</definedName>
    <definedName name="nnmn" localSheetId="2" hidden="1">{#N/A,#N/A,FALSE,"Plan1";#N/A,#N/A,FALSE,"Plan2"}</definedName>
    <definedName name="nnmn" localSheetId="14" hidden="1">{#N/A,#N/A,FALSE,"Plan1";#N/A,#N/A,FALSE,"Plan2"}</definedName>
    <definedName name="nnmn" localSheetId="1" hidden="1">{#N/A,#N/A,FALSE,"Plan1";#N/A,#N/A,FALSE,"Plan2"}</definedName>
    <definedName name="nnmn" hidden="1">{#N/A,#N/A,FALSE,"Plan1";#N/A,#N/A,FALSE,"Plan2"}</definedName>
    <definedName name="nnn" localSheetId="10" hidden="1">{#N/A,#N/A,FALSE,"Plan1";#N/A,#N/A,FALSE,"Plan2"}</definedName>
    <definedName name="nnn" localSheetId="12" hidden="1">{#N/A,#N/A,FALSE,"$170M Cash";#N/A,#N/A,FALSE,"$250M Cash";#N/A,#N/A,FALSE,"$325M Cash"}</definedName>
    <definedName name="nnn" localSheetId="3" hidden="1">{#N/A,#N/A,FALSE,"Plan1";#N/A,#N/A,FALSE,"Plan2"}</definedName>
    <definedName name="nnn" localSheetId="2" hidden="1">{#N/A,#N/A,FALSE,"Plan1";#N/A,#N/A,FALSE,"Plan2"}</definedName>
    <definedName name="nnn" localSheetId="14" hidden="1">{#N/A,#N/A,FALSE,"Plan1";#N/A,#N/A,FALSE,"Plan2"}</definedName>
    <definedName name="nnn" localSheetId="1" hidden="1">{#N/A,#N/A,FALSE,"Plan1";#N/A,#N/A,FALSE,"Plan2"}</definedName>
    <definedName name="nnn" hidden="1">{#N/A,#N/A,FALSE,"Plan1";#N/A,#N/A,FALSE,"Plan2"}</definedName>
    <definedName name="nnnnnnnnnnn" localSheetId="10" hidden="1">{"HW",#N/A,FALSE,"1998"}</definedName>
    <definedName name="nnnnnnnnnnn" localSheetId="12" hidden="1">{"HW",#N/A,FALSE,"1998"}</definedName>
    <definedName name="nnnnnnnnnnn" localSheetId="3" hidden="1">{"HW",#N/A,FALSE,"1998"}</definedName>
    <definedName name="nnnnnnnnnnn" localSheetId="2" hidden="1">{"HW",#N/A,FALSE,"1998"}</definedName>
    <definedName name="nnnnnnnnnnn" localSheetId="14" hidden="1">{"HW",#N/A,FALSE,"1998"}</definedName>
    <definedName name="nnnnnnnnnnn" localSheetId="1" hidden="1">{"HW",#N/A,FALSE,"1998"}</definedName>
    <definedName name="nnnnnnnnnnn" hidden="1">{"HW",#N/A,FALSE,"1998"}</definedName>
    <definedName name="NNNNNNNNNNNNNNN" localSheetId="10" hidden="1">{#N/A,#N/A,FALSE,"Plan1";#N/A,#N/A,FALSE,"Plan2"}</definedName>
    <definedName name="NNNNNNNNNNNNNNN" localSheetId="12" hidden="1">{#N/A,#N/A,FALSE,"Plan1";#N/A,#N/A,FALSE,"Plan2"}</definedName>
    <definedName name="NNNNNNNNNNNNNNN" localSheetId="3" hidden="1">{#N/A,#N/A,FALSE,"Plan1";#N/A,#N/A,FALSE,"Plan2"}</definedName>
    <definedName name="NNNNNNNNNNNNNNN" localSheetId="2" hidden="1">{#N/A,#N/A,FALSE,"Plan1";#N/A,#N/A,FALSE,"Plan2"}</definedName>
    <definedName name="NNNNNNNNNNNNNNN" localSheetId="14" hidden="1">{#N/A,#N/A,FALSE,"Plan1";#N/A,#N/A,FALSE,"Plan2"}</definedName>
    <definedName name="NNNNNNNNNNNNNNN" localSheetId="1" hidden="1">{#N/A,#N/A,FALSE,"Plan1";#N/A,#N/A,FALSE,"Plan2"}</definedName>
    <definedName name="NNNNNNNNNNNNNNN" hidden="1">{#N/A,#N/A,FALSE,"Plan1";#N/A,#N/A,FALSE,"Plan2"}</definedName>
    <definedName name="nnnnnnnnnnnnnnnnnnnn" localSheetId="10" hidden="1">{#N/A,#N/A,FALSE,"Plan1";#N/A,#N/A,FALSE,"Plan2"}</definedName>
    <definedName name="nnnnnnnnnnnnnnnnnnnn" localSheetId="12" hidden="1">{#N/A,#N/A,FALSE,"Plan1";#N/A,#N/A,FALSE,"Plan2"}</definedName>
    <definedName name="nnnnnnnnnnnnnnnnnnnn" localSheetId="3" hidden="1">{#N/A,#N/A,FALSE,"Plan1";#N/A,#N/A,FALSE,"Plan2"}</definedName>
    <definedName name="nnnnnnnnnnnnnnnnnnnn" localSheetId="2" hidden="1">{#N/A,#N/A,FALSE,"Plan1";#N/A,#N/A,FALSE,"Plan2"}</definedName>
    <definedName name="nnnnnnnnnnnnnnnnnnnn" localSheetId="14" hidden="1">{#N/A,#N/A,FALSE,"Plan1";#N/A,#N/A,FALSE,"Plan2"}</definedName>
    <definedName name="nnnnnnnnnnnnnnnnnnnn" localSheetId="1" hidden="1">{#N/A,#N/A,FALSE,"Plan1";#N/A,#N/A,FALSE,"Plan2"}</definedName>
    <definedName name="nnnnnnnnnnnnnnnnnnnn" hidden="1">{#N/A,#N/A,FALSE,"Plan1";#N/A,#N/A,FALSE,"Plan2"}</definedName>
    <definedName name="NNXFT" localSheetId="10" hidden="1">{#N/A,#N/A,FALSE,"Plan1";#N/A,#N/A,FALSE,"Plan2"}</definedName>
    <definedName name="NNXFT" localSheetId="12" hidden="1">{#N/A,#N/A,FALSE,"Plan1";#N/A,#N/A,FALSE,"Plan2"}</definedName>
    <definedName name="NNXFT" localSheetId="3" hidden="1">{#N/A,#N/A,FALSE,"Plan1";#N/A,#N/A,FALSE,"Plan2"}</definedName>
    <definedName name="NNXFT" localSheetId="2" hidden="1">{#N/A,#N/A,FALSE,"Plan1";#N/A,#N/A,FALSE,"Plan2"}</definedName>
    <definedName name="NNXFT" localSheetId="14" hidden="1">{#N/A,#N/A,FALSE,"Plan1";#N/A,#N/A,FALSE,"Plan2"}</definedName>
    <definedName name="NNXFT" localSheetId="1" hidden="1">{#N/A,#N/A,FALSE,"Plan1";#N/A,#N/A,FALSE,"Plan2"}</definedName>
    <definedName name="NNXFT" hidden="1">{#N/A,#N/A,FALSE,"Plan1";#N/A,#N/A,FALSE,"Plan2"}</definedName>
    <definedName name="no" localSheetId="12">#REF!</definedName>
    <definedName name="no" localSheetId="3">#REF!</definedName>
    <definedName name="no" localSheetId="22">#REF!</definedName>
    <definedName name="no">#REF!</definedName>
    <definedName name="NOME" localSheetId="3">#REF!</definedName>
    <definedName name="NOME">#REF!</definedName>
    <definedName name="nome2" localSheetId="3">#REF!</definedName>
    <definedName name="nome2">#REF!</definedName>
    <definedName name="NOMEITEM" localSheetId="3">#REF!</definedName>
    <definedName name="NOMEITEM">#REF!</definedName>
    <definedName name="NOMEOBRA" localSheetId="3">#REF!</definedName>
    <definedName name="NOMEOBRA">#REF!</definedName>
    <definedName name="nov17RJ" localSheetId="3">#REF!</definedName>
    <definedName name="nov17RJ">#REF!</definedName>
    <definedName name="NOVE" localSheetId="3">#REF!</definedName>
    <definedName name="NOVE" localSheetId="22">#REF!</definedName>
    <definedName name="NOVE">#REF!</definedName>
    <definedName name="NOVEMBRO" localSheetId="3">#REF!</definedName>
    <definedName name="NOVEMBRO">#REF!</definedName>
    <definedName name="nsdkfndgfdnatf" localSheetId="10" hidden="1">{#N/A,#N/A,FALSE,"Plan1";#N/A,#N/A,FALSE,"Plan2"}</definedName>
    <definedName name="nsdkfndgfdnatf" localSheetId="12" hidden="1">{#N/A,#N/A,FALSE,"Plan1";#N/A,#N/A,FALSE,"Plan2"}</definedName>
    <definedName name="nsdkfndgfdnatf" localSheetId="3" hidden="1">{#N/A,#N/A,FALSE,"Plan1";#N/A,#N/A,FALSE,"Plan2"}</definedName>
    <definedName name="nsdkfndgfdnatf" localSheetId="2" hidden="1">{#N/A,#N/A,FALSE,"Plan1";#N/A,#N/A,FALSE,"Plan2"}</definedName>
    <definedName name="nsdkfndgfdnatf" localSheetId="14" hidden="1">{#N/A,#N/A,FALSE,"Plan1";#N/A,#N/A,FALSE,"Plan2"}</definedName>
    <definedName name="nsdkfndgfdnatf" localSheetId="1" hidden="1">{#N/A,#N/A,FALSE,"Plan1";#N/A,#N/A,FALSE,"Plan2"}</definedName>
    <definedName name="nsdkfndgfdnatf" hidden="1">{#N/A,#N/A,FALSE,"Plan1";#N/A,#N/A,FALSE,"Plan2"}</definedName>
    <definedName name="nsfljdiljrf" localSheetId="10" hidden="1">{#N/A,#N/A,FALSE,"Plan1";#N/A,#N/A,FALSE,"Plan2"}</definedName>
    <definedName name="nsfljdiljrf" localSheetId="12" hidden="1">{#N/A,#N/A,FALSE,"Plan1";#N/A,#N/A,FALSE,"Plan2"}</definedName>
    <definedName name="nsfljdiljrf" localSheetId="3" hidden="1">{#N/A,#N/A,FALSE,"Plan1";#N/A,#N/A,FALSE,"Plan2"}</definedName>
    <definedName name="nsfljdiljrf" localSheetId="2" hidden="1">{#N/A,#N/A,FALSE,"Plan1";#N/A,#N/A,FALSE,"Plan2"}</definedName>
    <definedName name="nsfljdiljrf" localSheetId="14" hidden="1">{#N/A,#N/A,FALSE,"Plan1";#N/A,#N/A,FALSE,"Plan2"}</definedName>
    <definedName name="nsfljdiljrf" localSheetId="1" hidden="1">{#N/A,#N/A,FALSE,"Plan1";#N/A,#N/A,FALSE,"Plan2"}</definedName>
    <definedName name="nsfljdiljrf" hidden="1">{#N/A,#N/A,FALSE,"Plan1";#N/A,#N/A,FALSE,"Plan2"}</definedName>
    <definedName name="NUCOPIAS" localSheetId="3">#REF!</definedName>
    <definedName name="NUCOPIAS">#REF!</definedName>
    <definedName name="NUMOBRA" localSheetId="3">#REF!</definedName>
    <definedName name="NUMOBRA">#REF!</definedName>
    <definedName name="NutN" localSheetId="3">#REF!</definedName>
    <definedName name="NutN">#REF!</definedName>
    <definedName name="nzxcnnjkd" localSheetId="10" hidden="1">{#N/A,#N/A,FALSE,"Plan1";#N/A,#N/A,FALSE,"Plan2"}</definedName>
    <definedName name="nzxcnnjkd" localSheetId="12" hidden="1">{#N/A,#N/A,FALSE,"Plan1";#N/A,#N/A,FALSE,"Plan2"}</definedName>
    <definedName name="nzxcnnjkd" localSheetId="3" hidden="1">{#N/A,#N/A,FALSE,"Plan1";#N/A,#N/A,FALSE,"Plan2"}</definedName>
    <definedName name="nzxcnnjkd" localSheetId="2" hidden="1">{#N/A,#N/A,FALSE,"Plan1";#N/A,#N/A,FALSE,"Plan2"}</definedName>
    <definedName name="nzxcnnjkd" localSheetId="14" hidden="1">{#N/A,#N/A,FALSE,"Plan1";#N/A,#N/A,FALSE,"Plan2"}</definedName>
    <definedName name="nzxcnnjkd" localSheetId="1" hidden="1">{#N/A,#N/A,FALSE,"Plan1";#N/A,#N/A,FALSE,"Plan2"}</definedName>
    <definedName name="nzxcnnjkd" hidden="1">{#N/A,#N/A,FALSE,"Plan1";#N/A,#N/A,FALSE,"Plan2"}</definedName>
    <definedName name="OAE" localSheetId="10">#REF!</definedName>
    <definedName name="OAE" localSheetId="6">#REF!</definedName>
    <definedName name="OAE" localSheetId="12">#REF!</definedName>
    <definedName name="OAE" localSheetId="3">#REF!</definedName>
    <definedName name="OAE" localSheetId="4">#REF!</definedName>
    <definedName name="OAE" localSheetId="1">#REF!</definedName>
    <definedName name="OAE">#REF!</definedName>
    <definedName name="OBRA" localSheetId="3">#REF!</definedName>
    <definedName name="OBRA">#REF!</definedName>
    <definedName name="Obra_Fin_Medição" localSheetId="3">#REF!</definedName>
    <definedName name="Obra_Fin_Medição">#REF!</definedName>
    <definedName name="OBRA_PROJETADO" localSheetId="3">#REF!</definedName>
    <definedName name="OBRA_PROJETADO">#REF!</definedName>
    <definedName name="Obra_Rel_Controladoria" localSheetId="3">#REF!</definedName>
    <definedName name="Obra_Rel_Controladoria">#REF!</definedName>
    <definedName name="Obra_Sienge" localSheetId="3">#REF!</definedName>
    <definedName name="Obra_Sienge">#REF!</definedName>
    <definedName name="Obra2_Fin_Medição" localSheetId="3">#REF!</definedName>
    <definedName name="Obra2_Fin_Medição">#REF!</definedName>
    <definedName name="OBRALOC" localSheetId="3">#REF!</definedName>
    <definedName name="OBRALOC">#REF!</definedName>
    <definedName name="OBRAS" localSheetId="3">#REF!</definedName>
    <definedName name="OBRAS">#REF!</definedName>
    <definedName name="Obras_Apoio_Rel_Controladoria" localSheetId="3">#REF!</definedName>
    <definedName name="Obras_Apoio_Rel_Controladoria">#REF!</definedName>
    <definedName name="OBRAS_REALIZADO" localSheetId="3">#REF!</definedName>
    <definedName name="OBRAS_REALIZADO">#REF!</definedName>
    <definedName name="OBRASEL" localSheetId="3">#REF!</definedName>
    <definedName name="OBRASEL">#REF!</definedName>
    <definedName name="odflgj" hidden="1">25</definedName>
    <definedName name="odfuudor" localSheetId="10" hidden="1">{#N/A,#N/A,FALSE,"Plan1";#N/A,#N/A,FALSE,"Plan2"}</definedName>
    <definedName name="odfuudor" localSheetId="12" hidden="1">{#N/A,#N/A,FALSE,"Plan1";#N/A,#N/A,FALSE,"Plan2"}</definedName>
    <definedName name="odfuudor" localSheetId="3" hidden="1">{#N/A,#N/A,FALSE,"Plan1";#N/A,#N/A,FALSE,"Plan2"}</definedName>
    <definedName name="odfuudor" localSheetId="2" hidden="1">{#N/A,#N/A,FALSE,"Plan1";#N/A,#N/A,FALSE,"Plan2"}</definedName>
    <definedName name="odfuudor" localSheetId="14" hidden="1">{#N/A,#N/A,FALSE,"Plan1";#N/A,#N/A,FALSE,"Plan2"}</definedName>
    <definedName name="odfuudor" localSheetId="1" hidden="1">{#N/A,#N/A,FALSE,"Plan1";#N/A,#N/A,FALSE,"Plan2"}</definedName>
    <definedName name="odfuudor" hidden="1">{#N/A,#N/A,FALSE,"Plan1";#N/A,#N/A,FALSE,"Plan2"}</definedName>
    <definedName name="ODH" localSheetId="10" hidden="1">#REF!</definedName>
    <definedName name="ODH" localSheetId="12" hidden="1">#REF!</definedName>
    <definedName name="ODH" localSheetId="3" hidden="1">#REF!</definedName>
    <definedName name="ODH" localSheetId="1" hidden="1">#REF!</definedName>
    <definedName name="ODH" hidden="1">#REF!</definedName>
    <definedName name="oficial_mes" localSheetId="12">#REF!</definedName>
    <definedName name="oficial_mes" localSheetId="3">#REF!</definedName>
    <definedName name="oficial_mes">#REF!</definedName>
    <definedName name="oficial2_mes" localSheetId="3">#REF!</definedName>
    <definedName name="oficial2_mes">#REF!</definedName>
    <definedName name="oiditrot" localSheetId="10" hidden="1">{#N/A,#N/A,FALSE,"Plan1";#N/A,#N/A,FALSE,"Plan2"}</definedName>
    <definedName name="oiditrot" localSheetId="12" hidden="1">{#N/A,#N/A,FALSE,"Plan1";#N/A,#N/A,FALSE,"Plan2"}</definedName>
    <definedName name="oiditrot" localSheetId="3" hidden="1">{#N/A,#N/A,FALSE,"Plan1";#N/A,#N/A,FALSE,"Plan2"}</definedName>
    <definedName name="oiditrot" localSheetId="2" hidden="1">{#N/A,#N/A,FALSE,"Plan1";#N/A,#N/A,FALSE,"Plan2"}</definedName>
    <definedName name="oiditrot" localSheetId="14" hidden="1">{#N/A,#N/A,FALSE,"Plan1";#N/A,#N/A,FALSE,"Plan2"}</definedName>
    <definedName name="oiditrot" localSheetId="1" hidden="1">{#N/A,#N/A,FALSE,"Plan1";#N/A,#N/A,FALSE,"Plan2"}</definedName>
    <definedName name="oiditrot" hidden="1">{#N/A,#N/A,FALSE,"Plan1";#N/A,#N/A,FALSE,"Plan2"}</definedName>
    <definedName name="oio" localSheetId="10" hidden="1">{#N/A,#N/A,FALSE,"Plan1";#N/A,#N/A,FALSE,"Plan2"}</definedName>
    <definedName name="oio" localSheetId="12" hidden="1">{#N/A,#N/A,FALSE,"Plan1";#N/A,#N/A,FALSE,"Plan2"}</definedName>
    <definedName name="oio" localSheetId="3" hidden="1">{#N/A,#N/A,FALSE,"Plan1";#N/A,#N/A,FALSE,"Plan2"}</definedName>
    <definedName name="oio" localSheetId="2" hidden="1">{#N/A,#N/A,FALSE,"Plan1";#N/A,#N/A,FALSE,"Plan2"}</definedName>
    <definedName name="oio" localSheetId="14" hidden="1">{#N/A,#N/A,FALSE,"Plan1";#N/A,#N/A,FALSE,"Plan2"}</definedName>
    <definedName name="oio" localSheetId="1" hidden="1">{#N/A,#N/A,FALSE,"Plan1";#N/A,#N/A,FALSE,"Plan2"}</definedName>
    <definedName name="oio" hidden="1">{#N/A,#N/A,FALSE,"Plan1";#N/A,#N/A,FALSE,"Plan2"}</definedName>
    <definedName name="OITO" localSheetId="12">#REF!</definedName>
    <definedName name="OITO" localSheetId="3">#REF!</definedName>
    <definedName name="OITO" localSheetId="22">#REF!</definedName>
    <definedName name="OITO">#REF!</definedName>
    <definedName name="oiufioorif" localSheetId="10" hidden="1">#REF!</definedName>
    <definedName name="oiufioorif" localSheetId="12" hidden="1">#REF!</definedName>
    <definedName name="oiufioorif" localSheetId="1" hidden="1">#REF!</definedName>
    <definedName name="oiufioorif" hidden="1">#REF!</definedName>
    <definedName name="OJÇLJ" localSheetId="10" hidden="1">{#N/A,#N/A,FALSE,"Plan1";#N/A,#N/A,FALSE,"Plan2"}</definedName>
    <definedName name="OJÇLJ" localSheetId="12" hidden="1">{#N/A,#N/A,FALSE,"Plan1";#N/A,#N/A,FALSE,"Plan2"}</definedName>
    <definedName name="OJÇLJ" localSheetId="3" hidden="1">{#N/A,#N/A,FALSE,"Plan1";#N/A,#N/A,FALSE,"Plan2"}</definedName>
    <definedName name="OJÇLJ" localSheetId="2" hidden="1">{#N/A,#N/A,FALSE,"Plan1";#N/A,#N/A,FALSE,"Plan2"}</definedName>
    <definedName name="OJÇLJ" localSheetId="14" hidden="1">{#N/A,#N/A,FALSE,"Plan1";#N/A,#N/A,FALSE,"Plan2"}</definedName>
    <definedName name="OJÇLJ" localSheetId="1" hidden="1">{#N/A,#N/A,FALSE,"Plan1";#N/A,#N/A,FALSE,"Plan2"}</definedName>
    <definedName name="OJÇLJ" hidden="1">{#N/A,#N/A,FALSE,"Plan1";#N/A,#N/A,FALSE,"Plan2"}</definedName>
    <definedName name="ojkdfit" localSheetId="10" hidden="1">{#N/A,#N/A,FALSE,"Plan1";#N/A,#N/A,FALSE,"Plan2"}</definedName>
    <definedName name="ojkdfit" localSheetId="12" hidden="1">{#N/A,#N/A,FALSE,"Plan1";#N/A,#N/A,FALSE,"Plan2"}</definedName>
    <definedName name="ojkdfit" localSheetId="3" hidden="1">{#N/A,#N/A,FALSE,"Plan1";#N/A,#N/A,FALSE,"Plan2"}</definedName>
    <definedName name="ojkdfit" localSheetId="2" hidden="1">{#N/A,#N/A,FALSE,"Plan1";#N/A,#N/A,FALSE,"Plan2"}</definedName>
    <definedName name="ojkdfit" localSheetId="14" hidden="1">{#N/A,#N/A,FALSE,"Plan1";#N/A,#N/A,FALSE,"Plan2"}</definedName>
    <definedName name="ojkdfit" localSheetId="1" hidden="1">{#N/A,#N/A,FALSE,"Plan1";#N/A,#N/A,FALSE,"Plan2"}</definedName>
    <definedName name="ojkdfit" hidden="1">{#N/A,#N/A,FALSE,"Plan1";#N/A,#N/A,FALSE,"Plan2"}</definedName>
    <definedName name="oMISSOS" localSheetId="10" hidden="1">#REF!</definedName>
    <definedName name="oMISSOS" localSheetId="12" hidden="1">#REF!</definedName>
    <definedName name="oMISSOS" localSheetId="1" hidden="1">#REF!</definedName>
    <definedName name="oMISSOS" hidden="1">#REF!</definedName>
    <definedName name="ONZE" localSheetId="12">#REF!</definedName>
    <definedName name="ONZE" localSheetId="3">#REF!</definedName>
    <definedName name="ONZE" localSheetId="22">#REF!</definedName>
    <definedName name="ONZE">#REF!</definedName>
    <definedName name="ooo" localSheetId="10" hidden="1">{#N/A,#N/A,FALSE,"Plan1";#N/A,#N/A,FALSE,"Plan2"}</definedName>
    <definedName name="ooo" localSheetId="12" hidden="1">{#N/A,#N/A,FALSE,"Plan1";#N/A,#N/A,FALSE,"Plan2"}</definedName>
    <definedName name="ooo" localSheetId="3" hidden="1">{#N/A,#N/A,FALSE,"Plan1";#N/A,#N/A,FALSE,"Plan2"}</definedName>
    <definedName name="ooo" localSheetId="2" hidden="1">{#N/A,#N/A,FALSE,"Plan1";#N/A,#N/A,FALSE,"Plan2"}</definedName>
    <definedName name="ooo" localSheetId="14" hidden="1">{#N/A,#N/A,FALSE,"Plan1";#N/A,#N/A,FALSE,"Plan2"}</definedName>
    <definedName name="ooo" localSheetId="1" hidden="1">{#N/A,#N/A,FALSE,"Plan1";#N/A,#N/A,FALSE,"Plan2"}</definedName>
    <definedName name="ooo" hidden="1">{#N/A,#N/A,FALSE,"Plan1";#N/A,#N/A,FALSE,"Plan2"}</definedName>
    <definedName name="OPASEDWED" localSheetId="10" hidden="1">{"Econ Consolidado",#N/A,FALSE,"Econ Consol";"Fluxo de Caixa",#N/A,FALSE,"Fluxo Caixa";"Investimentos",#N/A,FALSE,"Investimentos"}</definedName>
    <definedName name="OPASEDWED" localSheetId="12" hidden="1">{"Econ Consolidado",#N/A,FALSE,"Econ Consol";"Fluxo de Caixa",#N/A,FALSE,"Fluxo Caixa";"Investimentos",#N/A,FALSE,"Investimentos"}</definedName>
    <definedName name="OPASEDWED" localSheetId="3" hidden="1">{"Econ Consolidado",#N/A,FALSE,"Econ Consol";"Fluxo de Caixa",#N/A,FALSE,"Fluxo Caixa";"Investimentos",#N/A,FALSE,"Investimentos"}</definedName>
    <definedName name="OPASEDWED" localSheetId="2" hidden="1">{"Econ Consolidado",#N/A,FALSE,"Econ Consol";"Fluxo de Caixa",#N/A,FALSE,"Fluxo Caixa";"Investimentos",#N/A,FALSE,"Investimentos"}</definedName>
    <definedName name="OPASEDWED" localSheetId="14" hidden="1">{"Econ Consolidado",#N/A,FALSE,"Econ Consol";"Fluxo de Caixa",#N/A,FALSE,"Fluxo Caixa";"Investimentos",#N/A,FALSE,"Investimentos"}</definedName>
    <definedName name="OPASEDWED" localSheetId="1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3">#REF!</definedName>
    <definedName name="opcao_taxa_desconto">#REF!</definedName>
    <definedName name="opções" localSheetId="3">#REF!</definedName>
    <definedName name="opções">#REF!</definedName>
    <definedName name="opiwre" localSheetId="10" hidden="1">{#N/A,#N/A,FALSE,"Plan1";#N/A,#N/A,FALSE,"Plan2"}</definedName>
    <definedName name="opiwre" localSheetId="12" hidden="1">{#N/A,#N/A,FALSE,"Plan1";#N/A,#N/A,FALSE,"Plan2"}</definedName>
    <definedName name="opiwre" localSheetId="3" hidden="1">{#N/A,#N/A,FALSE,"Plan1";#N/A,#N/A,FALSE,"Plan2"}</definedName>
    <definedName name="opiwre" localSheetId="2" hidden="1">{#N/A,#N/A,FALSE,"Plan1";#N/A,#N/A,FALSE,"Plan2"}</definedName>
    <definedName name="opiwre" localSheetId="14" hidden="1">{#N/A,#N/A,FALSE,"Plan1";#N/A,#N/A,FALSE,"Plan2"}</definedName>
    <definedName name="opiwre" localSheetId="1" hidden="1">{#N/A,#N/A,FALSE,"Plan1";#N/A,#N/A,FALSE,"Plan2"}</definedName>
    <definedName name="opiwre" hidden="1">{#N/A,#N/A,FALSE,"Plan1";#N/A,#N/A,FALSE,"Plan2"}</definedName>
    <definedName name="ORCAMEN" localSheetId="3">#REF!</definedName>
    <definedName name="ORCAMEN">#REF!</definedName>
    <definedName name="Orcamentistas" localSheetId="3">#REF!</definedName>
    <definedName name="Orcamentistas">#REF!</definedName>
    <definedName name="origem_recebiveis" localSheetId="3">#REF!</definedName>
    <definedName name="origem_recebiveis">#REF!</definedName>
    <definedName name="origem_unidades" localSheetId="3">#REF!</definedName>
    <definedName name="origem_unidades">#REF!</definedName>
    <definedName name="Origem2_Recebimento_Fin_Medições" localSheetId="3">#REF!</definedName>
    <definedName name="Origem2_Recebimento_Fin_Medições">#REF!</definedName>
    <definedName name="os" localSheetId="10" hidden="1">{#N/A,#N/A,FALSE,"TABLE"}</definedName>
    <definedName name="os" localSheetId="12" hidden="1">{#N/A,#N/A,FALSE,"TABLE"}</definedName>
    <definedName name="os" localSheetId="3" hidden="1">{#N/A,#N/A,FALSE,"TABLE"}</definedName>
    <definedName name="os" localSheetId="2" hidden="1">{#N/A,#N/A,FALSE,"TABLE"}</definedName>
    <definedName name="os" localSheetId="14" hidden="1">{#N/A,#N/A,FALSE,"TABLE"}</definedName>
    <definedName name="os" localSheetId="1" hidden="1">{#N/A,#N/A,FALSE,"TABLE"}</definedName>
    <definedName name="os" hidden="1">{#N/A,#N/A,FALSE,"TABLE"}</definedName>
    <definedName name="osca_cdi" localSheetId="3">#REF!</definedName>
    <definedName name="osca_cdi">#REF!</definedName>
    <definedName name="osca_hist" localSheetId="3">#REF!</definedName>
    <definedName name="osca_hist">#REF!</definedName>
    <definedName name="osca_uss" localSheetId="3">#REF!</definedName>
    <definedName name="osca_uss">#REF!</definedName>
    <definedName name="otodgkrjglsrd" localSheetId="10" hidden="1">{#N/A,#N/A,FALSE,"Plan1";#N/A,#N/A,FALSE,"Plan2"}</definedName>
    <definedName name="otodgkrjglsrd" localSheetId="12" hidden="1">{#N/A,#N/A,FALSE,"Plan1";#N/A,#N/A,FALSE,"Plan2"}</definedName>
    <definedName name="otodgkrjglsrd" localSheetId="3" hidden="1">{#N/A,#N/A,FALSE,"Plan1";#N/A,#N/A,FALSE,"Plan2"}</definedName>
    <definedName name="otodgkrjglsrd" localSheetId="2" hidden="1">{#N/A,#N/A,FALSE,"Plan1";#N/A,#N/A,FALSE,"Plan2"}</definedName>
    <definedName name="otodgkrjglsrd" localSheetId="14" hidden="1">{#N/A,#N/A,FALSE,"Plan1";#N/A,#N/A,FALSE,"Plan2"}</definedName>
    <definedName name="otodgkrjglsrd" localSheetId="1" hidden="1">{#N/A,#N/A,FALSE,"Plan1";#N/A,#N/A,FALSE,"Plan2"}</definedName>
    <definedName name="otodgkrjglsrd" hidden="1">{#N/A,#N/A,FALSE,"Plan1";#N/A,#N/A,FALSE,"Plan2"}</definedName>
    <definedName name="OUERWRSR" localSheetId="10" hidden="1">{#N/A,#N/A,FALSE,"Plan1";#N/A,#N/A,FALSE,"Plan2"}</definedName>
    <definedName name="OUERWRSR" localSheetId="12" hidden="1">{#N/A,#N/A,FALSE,"Plan1";#N/A,#N/A,FALSE,"Plan2"}</definedName>
    <definedName name="OUERWRSR" localSheetId="3" hidden="1">{#N/A,#N/A,FALSE,"Plan1";#N/A,#N/A,FALSE,"Plan2"}</definedName>
    <definedName name="OUERWRSR" localSheetId="2" hidden="1">{#N/A,#N/A,FALSE,"Plan1";#N/A,#N/A,FALSE,"Plan2"}</definedName>
    <definedName name="OUERWRSR" localSheetId="14" hidden="1">{#N/A,#N/A,FALSE,"Plan1";#N/A,#N/A,FALSE,"Plan2"}</definedName>
    <definedName name="OUERWRSR" localSheetId="1" hidden="1">{#N/A,#N/A,FALSE,"Plan1";#N/A,#N/A,FALSE,"Plan2"}</definedName>
    <definedName name="OUERWRSR" hidden="1">{#N/A,#N/A,FALSE,"Plan1";#N/A,#N/A,FALSE,"Plan2"}</definedName>
    <definedName name="out17RJ" localSheetId="3">#REF!</definedName>
    <definedName name="out17RJ">#REF!</definedName>
    <definedName name="outro" localSheetId="10" hidden="1">#REF!</definedName>
    <definedName name="outro" localSheetId="12" hidden="1">#REF!</definedName>
    <definedName name="outro" localSheetId="3" hidden="1">#REF!</definedName>
    <definedName name="outro" localSheetId="1" hidden="1">#REF!</definedName>
    <definedName name="outro" hidden="1">#REF!</definedName>
    <definedName name="OUTROS" localSheetId="3">#REF!</definedName>
    <definedName name="OUTROS">#REF!</definedName>
    <definedName name="OUTROS_CCUSTO" localSheetId="3">#REF!</definedName>
    <definedName name="OUTROS_CCUSTO">#REF!</definedName>
    <definedName name="Outros_Pisos" localSheetId="3">#REF!</definedName>
    <definedName name="Outros_Pisos">#REF!</definedName>
    <definedName name="Outros1" localSheetId="3">#REF!</definedName>
    <definedName name="Outros1">#REF!</definedName>
    <definedName name="OUTUBRO" localSheetId="3">#REF!</definedName>
    <definedName name="OUTUBRO">#REF!</definedName>
    <definedName name="overhau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3">#REF!</definedName>
    <definedName name="oxfo_cdi">#REF!</definedName>
    <definedName name="oxfo_hist" localSheetId="3">#REF!</definedName>
    <definedName name="oxfo_hist">#REF!</definedName>
    <definedName name="oxfo_uss" localSheetId="3">#REF!</definedName>
    <definedName name="oxfo_uss">#REF!</definedName>
    <definedName name="P" localSheetId="3">#REF!</definedName>
    <definedName name="P">#REF!</definedName>
    <definedName name="PA" localSheetId="3">#REF!</definedName>
    <definedName name="PA">#REF!</definedName>
    <definedName name="Padrao_A" localSheetId="3">#REF!</definedName>
    <definedName name="Padrao_A">#REF!</definedName>
    <definedName name="Padrao_B" localSheetId="3">#REF!</definedName>
    <definedName name="Padrao_B">#REF!</definedName>
    <definedName name="Padrao_C" localSheetId="3">#REF!</definedName>
    <definedName name="Padrao_C">#REF!</definedName>
    <definedName name="Padrao_D" localSheetId="3">#REF!</definedName>
    <definedName name="Padrao_D">#REF!</definedName>
    <definedName name="Padrao_E" localSheetId="3">#REF!</definedName>
    <definedName name="Padrao_E">#REF!</definedName>
    <definedName name="Padrao_F" localSheetId="3">#REF!</definedName>
    <definedName name="Padrao_F">#REF!</definedName>
    <definedName name="Pagamento_Num" localSheetId="12">ROW()-Linha_Cabeçalho</definedName>
    <definedName name="Pagamento_Num" localSheetId="3">ROW()-Linha_Cabeçalho</definedName>
    <definedName name="Pagamento_Num" localSheetId="2">ROW()-Linha_Cabeçalho</definedName>
    <definedName name="Pagamento_Num" localSheetId="14">ROW()-Linha_Cabeçalho</definedName>
    <definedName name="Pagamento_Num" localSheetId="1">ROW()-Linha_Cabeçalho</definedName>
    <definedName name="Pagamento_Num">ROW()-Linha_Cabeçalho</definedName>
    <definedName name="Pago_Até_2015_Controladoria" localSheetId="12">#REF!</definedName>
    <definedName name="Pago_Até_2015_Controladoria" localSheetId="3">#REF!</definedName>
    <definedName name="Pago_Até_2015_Controladoria">#REF!</definedName>
    <definedName name="Pal_Workbook_GUID" hidden="1">"3HURD34M2XKWJ5V6M4BWCR5Q"</definedName>
    <definedName name="PAP" localSheetId="3">#REF!</definedName>
    <definedName name="PAP">#REF!</definedName>
    <definedName name="PARAM_FIS_1" localSheetId="3">#REF!</definedName>
    <definedName name="PARAM_FIS_1">#REF!</definedName>
    <definedName name="PARAM_FIS_2" localSheetId="3">#REF!</definedName>
    <definedName name="PARAM_FIS_2">#REF!</definedName>
    <definedName name="ParamValues1" localSheetId="15">#REF!</definedName>
    <definedName name="ParamValues1" localSheetId="10">#REF!</definedName>
    <definedName name="ParamValues1" localSheetId="12">#REF!</definedName>
    <definedName name="ParamValues1" localSheetId="3">#REF!</definedName>
    <definedName name="ParamValues1" localSheetId="4">#REF!</definedName>
    <definedName name="ParamValues1" localSheetId="1">#REF!</definedName>
    <definedName name="ParamValues1" localSheetId="13">#REF!</definedName>
    <definedName name="ParamValues1">#REF!</definedName>
    <definedName name="ParamValues2" localSheetId="12">#REF!</definedName>
    <definedName name="ParamValues2" localSheetId="3">#REF!</definedName>
    <definedName name="ParamValues2">#REF!</definedName>
    <definedName name="Parao_E" localSheetId="12">#REF!</definedName>
    <definedName name="Parao_E" localSheetId="3">#REF!</definedName>
    <definedName name="Parao_E">#REF!</definedName>
    <definedName name="Parede1" localSheetId="12">#REF!</definedName>
    <definedName name="Parede1" localSheetId="3">#REF!</definedName>
    <definedName name="Parede1">#REF!</definedName>
    <definedName name="Parede2" localSheetId="3">#REF!</definedName>
    <definedName name="Parede2">#REF!</definedName>
    <definedName name="PAREDES" localSheetId="3">#REF!</definedName>
    <definedName name="PAREDES">#REF!</definedName>
    <definedName name="PAV" localSheetId="15">#REF!</definedName>
    <definedName name="PAV" localSheetId="10">#REF!</definedName>
    <definedName name="PAV" localSheetId="6">#REF!</definedName>
    <definedName name="PAV" localSheetId="3">#REF!</definedName>
    <definedName name="PAV" localSheetId="4">#REF!</definedName>
    <definedName name="PAV" localSheetId="1">#REF!</definedName>
    <definedName name="PAV" localSheetId="13">#REF!</definedName>
    <definedName name="PAV">#REF!</definedName>
    <definedName name="PAVILHAO" localSheetId="3">#REF!</definedName>
    <definedName name="PAVILHAO">#REF!</definedName>
    <definedName name="PAVT" localSheetId="3">#REF!</definedName>
    <definedName name="PAVT">#REF!</definedName>
    <definedName name="pçgktr" hidden="1">#REF!</definedName>
    <definedName name="PDER" localSheetId="3">#REF!</definedName>
    <definedName name="PDER">#REF!</definedName>
    <definedName name="PDIVERS" localSheetId="3">#REF!</definedName>
    <definedName name="PDIVERS">#REF!</definedName>
    <definedName name="PE" localSheetId="3">#REF!</definedName>
    <definedName name="PE">#REF!</definedName>
    <definedName name="PEMD" localSheetId="3">#REF!</definedName>
    <definedName name="PEMD">#REF!</definedName>
    <definedName name="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3">#REF!</definedName>
    <definedName name="perfura">#REF!</definedName>
    <definedName name="Perímetro_lajão" localSheetId="10">#REF!</definedName>
    <definedName name="Perímetro_lajão" localSheetId="12">#REF!</definedName>
    <definedName name="Perímetro_lajão" localSheetId="3">#REF!</definedName>
    <definedName name="Perímetro_lajão" localSheetId="1">#REF!</definedName>
    <definedName name="Perímetro_lajão">#REF!</definedName>
    <definedName name="Perímetro_Terreno" localSheetId="10">#REF!</definedName>
    <definedName name="Perímetro_Terreno" localSheetId="12">#REF!</definedName>
    <definedName name="Perímetro_Terreno" localSheetId="3">#REF!</definedName>
    <definedName name="Perímetro_Terreno" localSheetId="1">#REF!</definedName>
    <definedName name="Perímetro_Terreno">#REF!</definedName>
    <definedName name="Perímetro_torre" localSheetId="10">#REF!</definedName>
    <definedName name="Perímetro_torre" localSheetId="3">#REF!</definedName>
    <definedName name="Perímetro_torre" localSheetId="1">#REF!</definedName>
    <definedName name="Perímetro_torre">#REF!</definedName>
    <definedName name="pessoal" localSheetId="3">#REF!</definedName>
    <definedName name="pessoal">#REF!</definedName>
    <definedName name="petro2" hidden="1">#REF!</definedName>
    <definedName name="PhyG" localSheetId="3">#REF!</definedName>
    <definedName name="PhyG">#REF!</definedName>
    <definedName name="PhyGS" localSheetId="3">#REF!</definedName>
    <definedName name="PhyGS">#REF!</definedName>
    <definedName name="PI" localSheetId="3">#REF!</definedName>
    <definedName name="PI">#REF!</definedName>
    <definedName name="piaz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3">#REF!</definedName>
    <definedName name="PIEQUIP">#REF!</definedName>
    <definedName name="Pintura" localSheetId="12">#REF!</definedName>
    <definedName name="Pintura" localSheetId="3">#REF!</definedName>
    <definedName name="Pintura">#REF!</definedName>
    <definedName name="PIS_COFINS" localSheetId="12">#REF!</definedName>
    <definedName name="PIS_COFINS" localSheetId="3">#REF!</definedName>
    <definedName name="PIS_COFINS">#REF!</definedName>
    <definedName name="PisCofins" localSheetId="12">#REF!</definedName>
    <definedName name="PisCofins" localSheetId="3">#REF!</definedName>
    <definedName name="PisCofins">#REF!</definedName>
    <definedName name="Piso1" localSheetId="12">#REF!</definedName>
    <definedName name="Piso1" localSheetId="3">#REF!</definedName>
    <definedName name="Piso1">#REF!</definedName>
    <definedName name="Piso2" localSheetId="3">#REF!</definedName>
    <definedName name="Piso2">#REF!</definedName>
    <definedName name="PISOS" localSheetId="3">#REF!</definedName>
    <definedName name="PISOS">#REF!</definedName>
    <definedName name="PL" localSheetId="3">#REF!</definedName>
    <definedName name="PL">#REF!</definedName>
    <definedName name="PLACAS" localSheetId="10" hidden="1">{#N/A,#N/A,TRUE,"Quinzena 01 à 15-04-98 "}</definedName>
    <definedName name="PLACAS" localSheetId="12" hidden="1">{#N/A,#N/A,TRUE,"Quinzena 01 à 15-04-98 "}</definedName>
    <definedName name="PLACAS" localSheetId="3" hidden="1">{#N/A,#N/A,TRUE,"Quinzena 01 à 15-04-98 "}</definedName>
    <definedName name="PLACAS" localSheetId="2" hidden="1">{#N/A,#N/A,TRUE,"Quinzena 01 à 15-04-98 "}</definedName>
    <definedName name="PLACAS" localSheetId="14" hidden="1">{#N/A,#N/A,TRUE,"Quinzena 01 à 15-04-98 "}</definedName>
    <definedName name="PLACAS" localSheetId="1" hidden="1">{#N/A,#N/A,TRUE,"Quinzena 01 à 15-04-98 "}</definedName>
    <definedName name="PLACAS" hidden="1">{#N/A,#N/A,TRUE,"Quinzena 01 à 15-04-98 "}</definedName>
    <definedName name="Placas_Areas" localSheetId="10" hidden="1">{#N/A,#N/A,TRUE,"Quinzena 01 à 15-04-98 "}</definedName>
    <definedName name="Placas_Areas" localSheetId="12" hidden="1">{#N/A,#N/A,TRUE,"Quinzena 01 à 15-04-98 "}</definedName>
    <definedName name="Placas_Areas" localSheetId="3" hidden="1">{#N/A,#N/A,TRUE,"Quinzena 01 à 15-04-98 "}</definedName>
    <definedName name="Placas_Areas" localSheetId="2" hidden="1">{#N/A,#N/A,TRUE,"Quinzena 01 à 15-04-98 "}</definedName>
    <definedName name="Placas_Areas" localSheetId="14" hidden="1">{#N/A,#N/A,TRUE,"Quinzena 01 à 15-04-98 "}</definedName>
    <definedName name="Placas_Areas" localSheetId="1" hidden="1">{#N/A,#N/A,TRUE,"Quinzena 01 à 15-04-98 "}</definedName>
    <definedName name="Placas_Areas" hidden="1">{#N/A,#N/A,TRUE,"Quinzena 01 à 15-04-98 "}</definedName>
    <definedName name="plan" localSheetId="10" hidden="1">#REF!</definedName>
    <definedName name="plan" localSheetId="12" hidden="1">#REF!</definedName>
    <definedName name="PLAN" localSheetId="3">#REF!</definedName>
    <definedName name="plan" localSheetId="1" hidden="1">#REF!</definedName>
    <definedName name="PLAN">#REF!</definedName>
    <definedName name="plan2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3">#REF!</definedName>
    <definedName name="PLANILHA">#REF!</definedName>
    <definedName name="Planilha2" localSheetId="3">#REF!</definedName>
    <definedName name="Planilha2">#REF!</definedName>
    <definedName name="plasçdeaw" localSheetId="10" hidden="1">{#N/A,#N/A,FALSE,"Plan1";#N/A,#N/A,FALSE,"Plan2"}</definedName>
    <definedName name="plasçdeaw" localSheetId="12" hidden="1">{#N/A,#N/A,FALSE,"Plan1";#N/A,#N/A,FALSE,"Plan2"}</definedName>
    <definedName name="plasçdeaw" localSheetId="3" hidden="1">{#N/A,#N/A,FALSE,"Plan1";#N/A,#N/A,FALSE,"Plan2"}</definedName>
    <definedName name="plasçdeaw" localSheetId="2" hidden="1">{#N/A,#N/A,FALSE,"Plan1";#N/A,#N/A,FALSE,"Plan2"}</definedName>
    <definedName name="plasçdeaw" localSheetId="14" hidden="1">{#N/A,#N/A,FALSE,"Plan1";#N/A,#N/A,FALSE,"Plan2"}</definedName>
    <definedName name="plasçdeaw" localSheetId="1" hidden="1">{#N/A,#N/A,FALSE,"Plan1";#N/A,#N/A,FALSE,"Plan2"}</definedName>
    <definedName name="plasçdeaw" hidden="1">{#N/A,#N/A,FALSE,"Plan1";#N/A,#N/A,FALSE,"Plan2"}</definedName>
    <definedName name="plaslrswe" localSheetId="10" hidden="1">{#N/A,#N/A,FALSE,"Plan1";#N/A,#N/A,FALSE,"Plan2"}</definedName>
    <definedName name="plaslrswe" localSheetId="12" hidden="1">{#N/A,#N/A,FALSE,"Plan1";#N/A,#N/A,FALSE,"Plan2"}</definedName>
    <definedName name="plaslrswe" localSheetId="3" hidden="1">{#N/A,#N/A,FALSE,"Plan1";#N/A,#N/A,FALSE,"Plan2"}</definedName>
    <definedName name="plaslrswe" localSheetId="2" hidden="1">{#N/A,#N/A,FALSE,"Plan1";#N/A,#N/A,FALSE,"Plan2"}</definedName>
    <definedName name="plaslrswe" localSheetId="14" hidden="1">{#N/A,#N/A,FALSE,"Plan1";#N/A,#N/A,FALSE,"Plan2"}</definedName>
    <definedName name="plaslrswe" localSheetId="1" hidden="1">{#N/A,#N/A,FALSE,"Plan1";#N/A,#N/A,FALSE,"Plan2"}</definedName>
    <definedName name="plaslrswe" hidden="1">{#N/A,#N/A,FALSE,"Plan1";#N/A,#N/A,FALSE,"Plan2"}</definedName>
    <definedName name="pls" localSheetId="10" hidden="1">#REF!</definedName>
    <definedName name="pls" localSheetId="12" hidden="1">#REF!</definedName>
    <definedName name="pls" localSheetId="3" hidden="1">#REF!</definedName>
    <definedName name="pls" localSheetId="1" hidden="1">#REF!</definedName>
    <definedName name="pls" hidden="1">#REF!</definedName>
    <definedName name="plsearpef" localSheetId="10" hidden="1">{#N/A,#N/A,FALSE,"Plan1";#N/A,#N/A,FALSE,"Plan2"}</definedName>
    <definedName name="plsearpef" localSheetId="12" hidden="1">{#N/A,#N/A,FALSE,"Plan1";#N/A,#N/A,FALSE,"Plan2"}</definedName>
    <definedName name="plsearpef" localSheetId="3" hidden="1">{#N/A,#N/A,FALSE,"Plan1";#N/A,#N/A,FALSE,"Plan2"}</definedName>
    <definedName name="plsearpef" localSheetId="2" hidden="1">{#N/A,#N/A,FALSE,"Plan1";#N/A,#N/A,FALSE,"Plan2"}</definedName>
    <definedName name="plsearpef" localSheetId="14" hidden="1">{#N/A,#N/A,FALSE,"Plan1";#N/A,#N/A,FALSE,"Plan2"}</definedName>
    <definedName name="plsearpef" localSheetId="1" hidden="1">{#N/A,#N/A,FALSE,"Plan1";#N/A,#N/A,FALSE,"Plan2"}</definedName>
    <definedName name="plsearpef" hidden="1">{#N/A,#N/A,FALSE,"Plan1";#N/A,#N/A,FALSE,"Plan2"}</definedName>
    <definedName name="plss" localSheetId="10" hidden="1">{#N/A,#N/A,FALSE,"Plan1";#N/A,#N/A,FALSE,"Plan2"}</definedName>
    <definedName name="plss" localSheetId="12" hidden="1">{#N/A,#N/A,FALSE,"Plan1";#N/A,#N/A,FALSE,"Plan2"}</definedName>
    <definedName name="plss" localSheetId="3" hidden="1">{#N/A,#N/A,FALSE,"Plan1";#N/A,#N/A,FALSE,"Plan2"}</definedName>
    <definedName name="plss" localSheetId="2" hidden="1">{#N/A,#N/A,FALSE,"Plan1";#N/A,#N/A,FALSE,"Plan2"}</definedName>
    <definedName name="plss" localSheetId="14" hidden="1">{#N/A,#N/A,FALSE,"Plan1";#N/A,#N/A,FALSE,"Plan2"}</definedName>
    <definedName name="plss" localSheetId="1" hidden="1">{#N/A,#N/A,FALSE,"Plan1";#N/A,#N/A,FALSE,"Plan2"}</definedName>
    <definedName name="plss" hidden="1">{#N/A,#N/A,FALSE,"Plan1";#N/A,#N/A,FALSE,"Plan2"}</definedName>
    <definedName name="PMUR" localSheetId="3">#REF!</definedName>
    <definedName name="PMUR">#REF!</definedName>
    <definedName name="PN2건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3">#REF!</definedName>
    <definedName name="Ponderações">#REF!</definedName>
    <definedName name="Pós_Chaves" localSheetId="3">#REF!</definedName>
    <definedName name="Pós_Chaves">#REF!</definedName>
    <definedName name="pr" localSheetId="10">#REF!</definedName>
    <definedName name="pr" localSheetId="6">#REF!</definedName>
    <definedName name="pr" localSheetId="3">#REF!</definedName>
    <definedName name="pr" localSheetId="4">#REF!</definedName>
    <definedName name="pr" localSheetId="1">#REF!</definedName>
    <definedName name="pr">#REF!</definedName>
    <definedName name="PRAZO" localSheetId="3">#REF!</definedName>
    <definedName name="PRAZO">#REF!</definedName>
    <definedName name="Prazo_da_Estrutura" localSheetId="10">#REF!</definedName>
    <definedName name="Prazo_da_Estrutura" localSheetId="3">#REF!</definedName>
    <definedName name="Prazo_da_Estrutura" localSheetId="1">#REF!</definedName>
    <definedName name="Prazo_da_Estrutura">#REF!</definedName>
    <definedName name="PRAZO_EDITAL" localSheetId="3">#REF!</definedName>
    <definedName name="PRAZO_EDITAL">#REF!</definedName>
    <definedName name="Prazo_Obra" localSheetId="10">#REF!</definedName>
    <definedName name="Prazo_Obra" localSheetId="3">#REF!</definedName>
    <definedName name="Prazo_Obra" localSheetId="1">#REF!</definedName>
    <definedName name="Prazo_Obra">#REF!</definedName>
    <definedName name="PRAZO_ORC" localSheetId="3">#REF!</definedName>
    <definedName name="PRAZO_ORC">#REF!</definedName>
    <definedName name="prazo2" localSheetId="3">#REF!</definedName>
    <definedName name="prazo2">#REF!</definedName>
    <definedName name="PRE" localSheetId="10">#REF!</definedName>
    <definedName name="PRE" localSheetId="6">#REF!</definedName>
    <definedName name="PRE" localSheetId="3">#REF!</definedName>
    <definedName name="PRE" localSheetId="4">#REF!</definedName>
    <definedName name="PRE" localSheetId="1">#REF!</definedName>
    <definedName name="PRE">#REF!</definedName>
    <definedName name="PREÇ" localSheetId="3">OFFSET(#REF!,0,0,COUNTA(#REF!),1)</definedName>
    <definedName name="PREÇ">OFFSET(#REF!,0,0,COUNTA(#REF!),1)</definedName>
    <definedName name="Previsão_Inicial_abr_16" localSheetId="3">#REF!</definedName>
    <definedName name="Previsão_Inicial_abr_16">#REF!</definedName>
    <definedName name="Previsão_Inicial_ago_16" localSheetId="3">#REF!</definedName>
    <definedName name="Previsão_Inicial_ago_16">#REF!</definedName>
    <definedName name="Previsão_Inicial_dez_16" localSheetId="3">#REF!</definedName>
    <definedName name="Previsão_Inicial_dez_16">#REF!</definedName>
    <definedName name="Previsão_Inicial_fev_16" localSheetId="3">#REF!</definedName>
    <definedName name="Previsão_Inicial_fev_16">#REF!</definedName>
    <definedName name="Previsão_Inicial_jan_16" localSheetId="3">#REF!</definedName>
    <definedName name="Previsão_Inicial_jan_16">#REF!</definedName>
    <definedName name="Previsão_Inicial_jul_16" localSheetId="3">#REF!</definedName>
    <definedName name="Previsão_Inicial_jul_16">#REF!</definedName>
    <definedName name="Previsão_Inicial_jun_16" localSheetId="3">#REF!</definedName>
    <definedName name="Previsão_Inicial_jun_16">#REF!</definedName>
    <definedName name="Previsão_Inicial_mai_16" localSheetId="3">#REF!</definedName>
    <definedName name="Previsão_Inicial_mai_16">#REF!</definedName>
    <definedName name="Previsão_Inicial_mar_16" localSheetId="3">#REF!</definedName>
    <definedName name="Previsão_Inicial_mar_16">#REF!</definedName>
    <definedName name="Previsão_Inicial_nov_16" localSheetId="3">#REF!</definedName>
    <definedName name="Previsão_Inicial_nov_16">#REF!</definedName>
    <definedName name="Previsão_Inicial_out_16" localSheetId="3">#REF!</definedName>
    <definedName name="Previsão_Inicial_out_16">#REF!</definedName>
    <definedName name="Previsão_Inicial_set_16" localSheetId="3">#REF!</definedName>
    <definedName name="Previsão_Inicial_set_16">#REF!</definedName>
    <definedName name="Previsão_Vento1" localSheetId="3">#REF!</definedName>
    <definedName name="Previsão_Vento1">#REF!</definedName>
    <definedName name="Previsto_a_medir_Fin_Medições" localSheetId="3">#REF!</definedName>
    <definedName name="Previsto_a_medir_Fin_Medições">#REF!</definedName>
    <definedName name="print" localSheetId="10" hidden="1">{#N/A,#N/A,FALSE,"$170M Cash";#N/A,#N/A,FALSE,"$250M Cash";#N/A,#N/A,FALSE,"$325M Cash"}</definedName>
    <definedName name="print" localSheetId="12" hidden="1">{#N/A,#N/A,FALSE,"$170M Cash";#N/A,#N/A,FALSE,"$250M Cash";#N/A,#N/A,FALSE,"$325M Cash"}</definedName>
    <definedName name="print" localSheetId="3" hidden="1">{#N/A,#N/A,FALSE,"$170M Cash";#N/A,#N/A,FALSE,"$250M Cash";#N/A,#N/A,FALSE,"$325M Cash"}</definedName>
    <definedName name="print" localSheetId="2" hidden="1">{#N/A,#N/A,FALSE,"$170M Cash";#N/A,#N/A,FALSE,"$250M Cash";#N/A,#N/A,FALSE,"$325M Cash"}</definedName>
    <definedName name="print" localSheetId="14" hidden="1">{#N/A,#N/A,FALSE,"$170M Cash";#N/A,#N/A,FALSE,"$250M Cash";#N/A,#N/A,FALSE,"$325M Cash"}</definedName>
    <definedName name="print" localSheetId="1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3">#REF!</definedName>
    <definedName name="Print_Area">#REF!</definedName>
    <definedName name="Print_Area_MI" localSheetId="10">#REF!</definedName>
    <definedName name="Print_Area_MI" localSheetId="6">#REF!</definedName>
    <definedName name="Print_Area_MI" localSheetId="3">#REF!</definedName>
    <definedName name="Print_Area_MI" localSheetId="4">#REF!</definedName>
    <definedName name="Print_Area_MI" localSheetId="1">#REF!</definedName>
    <definedName name="Print_Area_MI">#REF!</definedName>
    <definedName name="Print_Titles" localSheetId="3">#REF!</definedName>
    <definedName name="Print_Titles">#REF!</definedName>
    <definedName name="PRINT_TITLES_MI" localSheetId="3">#REF!</definedName>
    <definedName name="PRINT_TITLES_MI">#REF!</definedName>
    <definedName name="programa" localSheetId="3">#REF!</definedName>
    <definedName name="programa">#REF!</definedName>
    <definedName name="Programaa" localSheetId="3">#REF!</definedName>
    <definedName name="Programaa">#REF!</definedName>
    <definedName name="Projeção_torre" localSheetId="10">#REF!</definedName>
    <definedName name="Projeção_torre" localSheetId="3">#REF!</definedName>
    <definedName name="Projeção_torre" localSheetId="1">#REF!</definedName>
    <definedName name="Projeção_torre">#REF!</definedName>
    <definedName name="projeto_nome_com" localSheetId="3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3">#REF!</definedName>
    <definedName name="PROPAGANDA">#REF!</definedName>
    <definedName name="ptirigyiotut" localSheetId="10" hidden="1">{#N/A,#N/A,FALSE,"Plan1";#N/A,#N/A,FALSE,"Plan2"}</definedName>
    <definedName name="ptirigyiotut" localSheetId="12" hidden="1">{#N/A,#N/A,FALSE,"Plan1";#N/A,#N/A,FALSE,"Plan2"}</definedName>
    <definedName name="ptirigyiotut" localSheetId="3" hidden="1">{#N/A,#N/A,FALSE,"Plan1";#N/A,#N/A,FALSE,"Plan2"}</definedName>
    <definedName name="ptirigyiotut" localSheetId="2" hidden="1">{#N/A,#N/A,FALSE,"Plan1";#N/A,#N/A,FALSE,"Plan2"}</definedName>
    <definedName name="ptirigyiotut" localSheetId="14" hidden="1">{#N/A,#N/A,FALSE,"Plan1";#N/A,#N/A,FALSE,"Plan2"}</definedName>
    <definedName name="ptirigyiotut" localSheetId="1" hidden="1">{#N/A,#N/A,FALSE,"Plan1";#N/A,#N/A,FALSE,"Plan2"}</definedName>
    <definedName name="ptirigyiotut" hidden="1">{#N/A,#N/A,FALSE,"Plan1";#N/A,#N/A,FALSE,"Plan2"}</definedName>
    <definedName name="PWER3" localSheetId="10" hidden="1">{#N/A,#N/A,FALSE,"Plan1";#N/A,#N/A,FALSE,"Plan2"}</definedName>
    <definedName name="PWER3" localSheetId="12" hidden="1">{#N/A,#N/A,FALSE,"Plan1";#N/A,#N/A,FALSE,"Plan2"}</definedName>
    <definedName name="PWER3" localSheetId="3" hidden="1">{#N/A,#N/A,FALSE,"Plan1";#N/A,#N/A,FALSE,"Plan2"}</definedName>
    <definedName name="PWER3" localSheetId="2" hidden="1">{#N/A,#N/A,FALSE,"Plan1";#N/A,#N/A,FALSE,"Plan2"}</definedName>
    <definedName name="PWER3" localSheetId="14" hidden="1">{#N/A,#N/A,FALSE,"Plan1";#N/A,#N/A,FALSE,"Plan2"}</definedName>
    <definedName name="PWER3" localSheetId="1" hidden="1">{#N/A,#N/A,FALSE,"Plan1";#N/A,#N/A,FALSE,"Plan2"}</definedName>
    <definedName name="PWER3" hidden="1">{#N/A,#N/A,FALSE,"Plan1";#N/A,#N/A,FALSE,"Plan2"}</definedName>
    <definedName name="q" localSheetId="10" hidden="1">#REF!</definedName>
    <definedName name="q" localSheetId="12" hidden="1">#REF!</definedName>
    <definedName name="q" localSheetId="3">#REF!</definedName>
    <definedName name="q" localSheetId="1" hidden="1">#REF!</definedName>
    <definedName name="q">#REF!</definedName>
    <definedName name="QCLIENTE_PCLIENTE" localSheetId="12">#REF!</definedName>
    <definedName name="QCLIENTE_PCLIENTE" localSheetId="3">#REF!</definedName>
    <definedName name="QCLIENTE_PCLIENTE">#REF!</definedName>
    <definedName name="QCliente_PCliente1" localSheetId="3">#REF!</definedName>
    <definedName name="QCliente_PCliente1">#REF!</definedName>
    <definedName name="qe" localSheetId="10">#REF!</definedName>
    <definedName name="qe" localSheetId="6">#REF!</definedName>
    <definedName name="qe" localSheetId="3">#REF!</definedName>
    <definedName name="qe" localSheetId="4">#REF!</definedName>
    <definedName name="qe" localSheetId="1">#REF!</definedName>
    <definedName name="qe">#REF!</definedName>
    <definedName name="qee" localSheetId="10">#REF!</definedName>
    <definedName name="qee" localSheetId="6">#REF!</definedName>
    <definedName name="qee" localSheetId="3">#REF!</definedName>
    <definedName name="qee" localSheetId="4">#REF!</definedName>
    <definedName name="qee" localSheetId="1">#REF!</definedName>
    <definedName name="qee">#REF!</definedName>
    <definedName name="qkqh1" localSheetId="10" hidden="1">{#N/A,#N/A,FALSE,"명세표"}</definedName>
    <definedName name="qkqh1" localSheetId="12" hidden="1">{#N/A,#N/A,FALSE,"명세표"}</definedName>
    <definedName name="qkqh1" localSheetId="3" hidden="1">{#N/A,#N/A,FALSE,"명세표"}</definedName>
    <definedName name="qkqh1" localSheetId="2" hidden="1">{#N/A,#N/A,FALSE,"명세표"}</definedName>
    <definedName name="qkqh1" localSheetId="14" hidden="1">{#N/A,#N/A,FALSE,"명세표"}</definedName>
    <definedName name="qkqh1" localSheetId="1" hidden="1">{#N/A,#N/A,FALSE,"명세표"}</definedName>
    <definedName name="qkqh1" hidden="1">{#N/A,#N/A,FALSE,"명세표"}</definedName>
    <definedName name="QOAS_POAS" localSheetId="3">#REF!</definedName>
    <definedName name="QOAS_POAS">#REF!</definedName>
    <definedName name="QQ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2">#REF!:#REF!</definedName>
    <definedName name="QQQ" localSheetId="3">#REF!:#REF!</definedName>
    <definedName name="QQQ">#REF!:#REF!</definedName>
    <definedName name="QQQQQQQQ" localSheetId="10" hidden="1">#REF!</definedName>
    <definedName name="QQQQQQQQ" localSheetId="12" hidden="1">#REF!</definedName>
    <definedName name="QQQQQQQQ" localSheetId="3" hidden="1">#REF!</definedName>
    <definedName name="QQQQQQQQ" localSheetId="1" hidden="1">#REF!</definedName>
    <definedName name="QQQQQQQQ" hidden="1">#REF!</definedName>
    <definedName name="QREAL_PCLIENTE" localSheetId="12">#REF!</definedName>
    <definedName name="QREAL_PCLIENTE" localSheetId="3">#REF!</definedName>
    <definedName name="QREAL_PCLIENTE">#REF!</definedName>
    <definedName name="QReal_PCliente1" localSheetId="3">#REF!</definedName>
    <definedName name="QReal_PCliente1">#REF!</definedName>
    <definedName name="QSQWSE" localSheetId="10" hidden="1">{#N/A,#N/A,FALSE,"Plan1";#N/A,#N/A,FALSE,"Plan2"}</definedName>
    <definedName name="QSQWSE" localSheetId="12" hidden="1">{#N/A,#N/A,FALSE,"Plan1";#N/A,#N/A,FALSE,"Plan2"}</definedName>
    <definedName name="QSQWSE" localSheetId="3" hidden="1">{#N/A,#N/A,FALSE,"Plan1";#N/A,#N/A,FALSE,"Plan2"}</definedName>
    <definedName name="QSQWSE" localSheetId="2" hidden="1">{#N/A,#N/A,FALSE,"Plan1";#N/A,#N/A,FALSE,"Plan2"}</definedName>
    <definedName name="QSQWSE" localSheetId="14" hidden="1">{#N/A,#N/A,FALSE,"Plan1";#N/A,#N/A,FALSE,"Plan2"}</definedName>
    <definedName name="QSQWSE" localSheetId="1" hidden="1">{#N/A,#N/A,FALSE,"Plan1";#N/A,#N/A,FALSE,"Plan2"}</definedName>
    <definedName name="QSQWSE" hidden="1">{#N/A,#N/A,FALSE,"Plan1";#N/A,#N/A,FALSE,"Plan2"}</definedName>
    <definedName name="qtd_mensal" localSheetId="3">#REF!</definedName>
    <definedName name="qtd_mensal">#REF!</definedName>
    <definedName name="qtd3esta" localSheetId="3">#REF!</definedName>
    <definedName name="qtd3esta">#REF!</definedName>
    <definedName name="qtdbase" localSheetId="3">#REF!</definedName>
    <definedName name="qtdbase">#REF!</definedName>
    <definedName name="qtdbltub" localSheetId="3">#REF!</definedName>
    <definedName name="qtdbltub">#REF!</definedName>
    <definedName name="qtdestac" localSheetId="3">#REF!</definedName>
    <definedName name="qtdestac">#REF!</definedName>
    <definedName name="qtdsap" localSheetId="3">#REF!</definedName>
    <definedName name="qtdsap">#REF!</definedName>
    <definedName name="qtdtub" localSheetId="3">#REF!</definedName>
    <definedName name="qtdtub">#REF!</definedName>
    <definedName name="QTNULO" localSheetId="3">#REF!</definedName>
    <definedName name="QTNULO">#REF!</definedName>
    <definedName name="QTPADRAO" localSheetId="3">#REF!</definedName>
    <definedName name="QTPADRAO">#REF!</definedName>
    <definedName name="QTRES" localSheetId="3">#REF!</definedName>
    <definedName name="QTRES">#REF!</definedName>
    <definedName name="QuadraE" localSheetId="3">#REF!</definedName>
    <definedName name="QuadraE" localSheetId="22">#REF!</definedName>
    <definedName name="QuadraE">#REF!</definedName>
    <definedName name="quadrocompar." localSheetId="3">#REF!</definedName>
    <definedName name="quadrocompar.">#REF!</definedName>
    <definedName name="QUANT" localSheetId="3">#REF!</definedName>
    <definedName name="QUANT">#REF!</definedName>
    <definedName name="Quant_Aptos" localSheetId="10">#REF!</definedName>
    <definedName name="Quant_Aptos" localSheetId="3">#REF!</definedName>
    <definedName name="Quant_Aptos" localSheetId="1">#REF!</definedName>
    <definedName name="Quant_Aptos">#REF!</definedName>
    <definedName name="Quant_Cremalheira" localSheetId="10">#REF!</definedName>
    <definedName name="Quant_Cremalheira" localSheetId="3">#REF!</definedName>
    <definedName name="Quant_Cremalheira" localSheetId="1">#REF!</definedName>
    <definedName name="Quant_Cremalheira">#REF!</definedName>
    <definedName name="Quant_grua" localSheetId="10">#REF!</definedName>
    <definedName name="Quant_grua" localSheetId="3">#REF!</definedName>
    <definedName name="Quant_grua" localSheetId="1">#REF!</definedName>
    <definedName name="Quant_grua">#REF!</definedName>
    <definedName name="Quant_pav_lajão" localSheetId="10">#REF!</definedName>
    <definedName name="Quant_pav_lajão" localSheetId="3">#REF!</definedName>
    <definedName name="Quant_pav_lajão" localSheetId="1">#REF!</definedName>
    <definedName name="Quant_pav_lajão">#REF!</definedName>
    <definedName name="Quant_tipo" localSheetId="10">#REF!</definedName>
    <definedName name="Quant_tipo" localSheetId="3">#REF!</definedName>
    <definedName name="Quant_tipo" localSheetId="1">#REF!</definedName>
    <definedName name="Quant_tipo">#REF!</definedName>
    <definedName name="Quant_torres" localSheetId="10">#REF!</definedName>
    <definedName name="Quant_torres" localSheetId="3">#REF!</definedName>
    <definedName name="Quant_torres" localSheetId="1">#REF!</definedName>
    <definedName name="Quant_torres">#REF!</definedName>
    <definedName name="Quantidade_Elevadores" localSheetId="10">#REF!</definedName>
    <definedName name="Quantidade_Elevadores" localSheetId="3">#REF!</definedName>
    <definedName name="Quantidade_Elevadores" localSheetId="1">#REF!</definedName>
    <definedName name="Quantidade_Elevadores">#REF!</definedName>
    <definedName name="QUANTP" localSheetId="3">#REF!</definedName>
    <definedName name="QUANTP">#REF!</definedName>
    <definedName name="QUATRO" localSheetId="3">#REF!</definedName>
    <definedName name="QUATRO" localSheetId="22">#REF!</definedName>
    <definedName name="QUATRO">#REF!</definedName>
    <definedName name="QUINZE" localSheetId="3">#REF!</definedName>
    <definedName name="QUINZE" localSheetId="22">#REF!</definedName>
    <definedName name="QUINZE">#REF!</definedName>
    <definedName name="qwdqw" localSheetId="10" hidden="1">{#N/A,#N/A,FALSE,"Plan1";#N/A,#N/A,FALSE,"Plan2"}</definedName>
    <definedName name="qwdqw" localSheetId="12" hidden="1">{#N/A,#N/A,FALSE,"Plan1";#N/A,#N/A,FALSE,"Plan2"}</definedName>
    <definedName name="qwdqw" localSheetId="3" hidden="1">{#N/A,#N/A,FALSE,"Plan1";#N/A,#N/A,FALSE,"Plan2"}</definedName>
    <definedName name="qwdqw" localSheetId="2" hidden="1">{#N/A,#N/A,FALSE,"Plan1";#N/A,#N/A,FALSE,"Plan2"}</definedName>
    <definedName name="qwdqw" localSheetId="14" hidden="1">{#N/A,#N/A,FALSE,"Plan1";#N/A,#N/A,FALSE,"Plan2"}</definedName>
    <definedName name="qwdqw" localSheetId="1" hidden="1">{#N/A,#N/A,FALSE,"Plan1";#N/A,#N/A,FALSE,"Plan2"}</definedName>
    <definedName name="qwdqw" hidden="1">{#N/A,#N/A,FALSE,"Plan1";#N/A,#N/A,FALSE,"Plan2"}</definedName>
    <definedName name="qweqwe" localSheetId="10" hidden="1">{#N/A,#N/A,FALSE,"Plan1";#N/A,#N/A,FALSE,"Plan2"}</definedName>
    <definedName name="qweqwe" localSheetId="12" hidden="1">{#N/A,#N/A,FALSE,"Plan1";#N/A,#N/A,FALSE,"Plan2"}</definedName>
    <definedName name="qweqwe" localSheetId="3" hidden="1">{#N/A,#N/A,FALSE,"Plan1";#N/A,#N/A,FALSE,"Plan2"}</definedName>
    <definedName name="qweqwe" localSheetId="2" hidden="1">{#N/A,#N/A,FALSE,"Plan1";#N/A,#N/A,FALSE,"Plan2"}</definedName>
    <definedName name="qweqwe" localSheetId="14" hidden="1">{#N/A,#N/A,FALSE,"Plan1";#N/A,#N/A,FALSE,"Plan2"}</definedName>
    <definedName name="qweqwe" localSheetId="1" hidden="1">{#N/A,#N/A,FALSE,"Plan1";#N/A,#N/A,FALSE,"Plan2"}</definedName>
    <definedName name="qweqwe" hidden="1">{#N/A,#N/A,FALSE,"Plan1";#N/A,#N/A,FALSE,"Plan2"}</definedName>
    <definedName name="qweqwe4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0" hidden="1">#REF!</definedName>
    <definedName name="qwewqe" localSheetId="12" hidden="1">#REF!</definedName>
    <definedName name="qwewqe" localSheetId="3" hidden="1">#REF!</definedName>
    <definedName name="qwewqe" localSheetId="1" hidden="1">#REF!</definedName>
    <definedName name="qwewqe" hidden="1">#REF!</definedName>
    <definedName name="qwqw" localSheetId="12" hidden="1">#REF!</definedName>
    <definedName name="qwqw" localSheetId="1" hidden="1">#REF!</definedName>
    <definedName name="qwqw" hidden="1">#REF!</definedName>
    <definedName name="R.imobAtualiz" localSheetId="3">#REF!</definedName>
    <definedName name="R.imobAtualiz">#REF!</definedName>
    <definedName name="R_CorretAtualiz" localSheetId="3">#REF!</definedName>
    <definedName name="R_CorretAtualiz">#REF!</definedName>
    <definedName name="R_G.Cobr.Atualiz" localSheetId="3">#REF!</definedName>
    <definedName name="R_G.Cobr.Atualiz">#REF!</definedName>
    <definedName name="R_PmaisJAtualiz" localSheetId="3">#REF!</definedName>
    <definedName name="R_PmaisJAtualiz">#REF!</definedName>
    <definedName name="R_Prev.PerdaAtualiz" localSheetId="3">#REF!</definedName>
    <definedName name="R_Prev.PerdaAtualiz">#REF!</definedName>
    <definedName name="RADIO" localSheetId="10" hidden="1">{"HW",#N/A,FALSE,"1998"}</definedName>
    <definedName name="RADIO" localSheetId="12" hidden="1">{"HW",#N/A,FALSE,"1998"}</definedName>
    <definedName name="RADIO" localSheetId="3" hidden="1">{"HW",#N/A,FALSE,"1998"}</definedName>
    <definedName name="RADIO" localSheetId="2" hidden="1">{"HW",#N/A,FALSE,"1998"}</definedName>
    <definedName name="RADIO" localSheetId="14" hidden="1">{"HW",#N/A,FALSE,"1998"}</definedName>
    <definedName name="RADIO" localSheetId="1" hidden="1">{"HW",#N/A,FALSE,"1998"}</definedName>
    <definedName name="RADIO" hidden="1">{"HW",#N/A,FALSE,"1998"}</definedName>
    <definedName name="RANGE" localSheetId="3">#REF!</definedName>
    <definedName name="RANGE">#REF!</definedName>
    <definedName name="RANGE1" localSheetId="3">#REF!</definedName>
    <definedName name="RANGE1">#REF!</definedName>
    <definedName name="RANGE2" localSheetId="3">#REF!</definedName>
    <definedName name="RANGE2">#REF!</definedName>
    <definedName name="RARQIMP" localSheetId="3">#REF!</definedName>
    <definedName name="RARQIMP">#REF!</definedName>
    <definedName name="RawData" localSheetId="3">#REF!</definedName>
    <definedName name="RawData">#REF!</definedName>
    <definedName name="RE" localSheetId="3">#REF!</definedName>
    <definedName name="RE">#REF!</definedName>
    <definedName name="RECADUC" localSheetId="3">#REF!</definedName>
    <definedName name="RECADUC">#REF!</definedName>
    <definedName name="Recebido_Acumulado_2015_Controladoria" localSheetId="3">#REF!</definedName>
    <definedName name="Recebido_Acumulado_2015_Controladoria">#REF!</definedName>
    <definedName name="RE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0">#REF!</definedName>
    <definedName name="reforsu" localSheetId="6">#REF!</definedName>
    <definedName name="reforsu" localSheetId="12">#REF!</definedName>
    <definedName name="reforsu" localSheetId="3">#REF!</definedName>
    <definedName name="reforsu" localSheetId="4">#REF!</definedName>
    <definedName name="reforsu" localSheetId="1">#REF!</definedName>
    <definedName name="reforsu">#REF!</definedName>
    <definedName name="REL_RJ" localSheetId="3">#REF!</definedName>
    <definedName name="REL_RJ">#REF!</definedName>
    <definedName name="REL_SP" localSheetId="3">#REF!</definedName>
    <definedName name="REL_SP">#REF!</definedName>
    <definedName name="relat3" localSheetId="3">#REF!</definedName>
    <definedName name="relat3">#REF!</definedName>
    <definedName name="ren" localSheetId="10">#REF!</definedName>
    <definedName name="ren" localSheetId="6">#REF!</definedName>
    <definedName name="ren" localSheetId="3">#REF!</definedName>
    <definedName name="ren" localSheetId="4">#REF!</definedName>
    <definedName name="ren" localSheetId="1">#REF!</definedName>
    <definedName name="ren">#REF!</definedName>
    <definedName name="REPETIÇÃO" localSheetId="3">#REF!</definedName>
    <definedName name="REPETIÇÃO" localSheetId="22">#REF!</definedName>
    <definedName name="REPETIÇÃO" localSheetId="21">#REF!</definedName>
    <definedName name="REPETIÇÃO">#REF!</definedName>
    <definedName name="ReqC" localSheetId="3">#REF!</definedName>
    <definedName name="ReqC">#REF!</definedName>
    <definedName name="Responsável_Rel_Controladoria" localSheetId="3">#REF!</definedName>
    <definedName name="Responsável_Rel_Controladoria">#REF!</definedName>
    <definedName name="resum" localSheetId="1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3">#REF!</definedName>
    <definedName name="RESUMO">#REF!</definedName>
    <definedName name="RESUMO2" localSheetId="10" hidden="1">{#N/A,#N/A,TRUE,"Quinzena 01 à 15-04-98 "}</definedName>
    <definedName name="RESUMO2" localSheetId="12" hidden="1">{#N/A,#N/A,TRUE,"Quinzena 01 à 15-04-98 "}</definedName>
    <definedName name="RESUMO2" localSheetId="3" hidden="1">{#N/A,#N/A,TRUE,"Quinzena 01 à 15-04-98 "}</definedName>
    <definedName name="RESUMO2" localSheetId="2" hidden="1">{#N/A,#N/A,TRUE,"Quinzena 01 à 15-04-98 "}</definedName>
    <definedName name="RESUMO2" localSheetId="14" hidden="1">{#N/A,#N/A,TRUE,"Quinzena 01 à 15-04-98 "}</definedName>
    <definedName name="RESUMO2" localSheetId="1" hidden="1">{#N/A,#N/A,TRUE,"Quinzena 01 à 15-04-98 "}</definedName>
    <definedName name="RESUMO2" hidden="1">{#N/A,#N/A,TRUE,"Quinzena 01 à 15-04-98 "}</definedName>
    <definedName name="REV" localSheetId="10">#REF!</definedName>
    <definedName name="REV" localSheetId="6">#REF!</definedName>
    <definedName name="REV" localSheetId="12">#REF!</definedName>
    <definedName name="REV" localSheetId="3">#REF!</definedName>
    <definedName name="REV" localSheetId="4">#REF!</definedName>
    <definedName name="REV" localSheetId="1">#REF!</definedName>
    <definedName name="REV">#REF!</definedName>
    <definedName name="RF" localSheetId="10" hidden="1">{#N/A,#N/A,FALSE,"CCTV"}</definedName>
    <definedName name="RF" localSheetId="12" hidden="1">{#N/A,#N/A,FALSE,"CCTV"}</definedName>
    <definedName name="RF" localSheetId="3" hidden="1">{#N/A,#N/A,FALSE,"CCTV"}</definedName>
    <definedName name="RF" localSheetId="2" hidden="1">{#N/A,#N/A,FALSE,"CCTV"}</definedName>
    <definedName name="RF" localSheetId="14" hidden="1">{#N/A,#N/A,FALSE,"CCTV"}</definedName>
    <definedName name="RF" localSheetId="1" hidden="1">{#N/A,#N/A,FALSE,"CCTV"}</definedName>
    <definedName name="RF" hidden="1">{#N/A,#N/A,FALSE,"CCTV"}</definedName>
    <definedName name="rgedrfrgfdg" localSheetId="10" hidden="1">{#N/A,#N/A,FALSE,"Plan1";#N/A,#N/A,FALSE,"Plan2"}</definedName>
    <definedName name="rgedrfrgfdg" localSheetId="12" hidden="1">{#N/A,#N/A,FALSE,"Plan1";#N/A,#N/A,FALSE,"Plan2"}</definedName>
    <definedName name="rgedrfrgfdg" localSheetId="3" hidden="1">{#N/A,#N/A,FALSE,"Plan1";#N/A,#N/A,FALSE,"Plan2"}</definedName>
    <definedName name="rgedrfrgfdg" localSheetId="2" hidden="1">{#N/A,#N/A,FALSE,"Plan1";#N/A,#N/A,FALSE,"Plan2"}</definedName>
    <definedName name="rgedrfrgfdg" localSheetId="14" hidden="1">{#N/A,#N/A,FALSE,"Plan1";#N/A,#N/A,FALSE,"Plan2"}</definedName>
    <definedName name="rgedrfrgfdg" localSheetId="1" hidden="1">{#N/A,#N/A,FALSE,"Plan1";#N/A,#N/A,FALSE,"Plan2"}</definedName>
    <definedName name="rgedrfrgfdg" hidden="1">{#N/A,#N/A,FALSE,"Plan1";#N/A,#N/A,FALSE,"Plan2"}</definedName>
    <definedName name="rhdrmq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3">#REF!</definedName>
    <definedName name="RI">#REF!</definedName>
    <definedName name="ridbeb" localSheetId="3">#REF!</definedName>
    <definedName name="ridbeb">#REF!</definedName>
    <definedName name="RIDCHAF" localSheetId="3">#REF!</definedName>
    <definedName name="RIDCHAF">#REF!</definedName>
    <definedName name="ridres05" localSheetId="3">#REF!</definedName>
    <definedName name="ridres05">#REF!</definedName>
    <definedName name="RIDRES10" localSheetId="3">#REF!</definedName>
    <definedName name="RIDRES10">#REF!</definedName>
    <definedName name="RIDRES15" localSheetId="3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3">#REF!</definedName>
    <definedName name="RO">#REF!</definedName>
    <definedName name="Rodapé" localSheetId="3">#REF!</definedName>
    <definedName name="Rodapé">#REF!</definedName>
    <definedName name="RODAPÉS" localSheetId="3">#REF!</definedName>
    <definedName name="RODAPÉS">#REF!</definedName>
    <definedName name="ROMANO" localSheetId="3">#REF!</definedName>
    <definedName name="ROMANO">#REF!</definedName>
    <definedName name="ROTCOMP" localSheetId="3">#REF!</definedName>
    <definedName name="ROTCOMP">#REF!</definedName>
    <definedName name="ROTIMP" localSheetId="3">#REF!</definedName>
    <definedName name="ROTIMP">#REF!</definedName>
    <definedName name="ROTRES" localSheetId="3">#REF!</definedName>
    <definedName name="ROTRES">#REF!</definedName>
    <definedName name="RQTADUC" localSheetId="3">#REF!</definedName>
    <definedName name="RQTADUC">#REF!</definedName>
    <definedName name="rqtbeb" localSheetId="3">#REF!</definedName>
    <definedName name="rqtbeb">#REF!</definedName>
    <definedName name="RQTCHAF" localSheetId="3">#REF!</definedName>
    <definedName name="RQTCHAF">#REF!</definedName>
    <definedName name="RQTDERV" localSheetId="3">#REF!</definedName>
    <definedName name="RQTDERV">#REF!</definedName>
    <definedName name="rres05" localSheetId="3">#REF!</definedName>
    <definedName name="rres05">#REF!</definedName>
    <definedName name="RRES10" localSheetId="3">#REF!</definedName>
    <definedName name="RRES10">#REF!</definedName>
    <definedName name="RRES15" localSheetId="3">#REF!</definedName>
    <definedName name="RRES15">#REF!</definedName>
    <definedName name="RRES20" localSheetId="3">#REF!</definedName>
    <definedName name="RRES20">#REF!</definedName>
    <definedName name="RRR" localSheetId="10" hidden="1">#REF!</definedName>
    <definedName name="RRR" localSheetId="1" hidden="1">#REF!</definedName>
    <definedName name="RRR" hidden="1">#REF!</definedName>
    <definedName name="rrrrr" localSheetId="10" hidden="1">{"'장비'!$A$3:$M$12"}</definedName>
    <definedName name="rrrrr" localSheetId="12" hidden="1">{"'장비'!$A$3:$M$12"}</definedName>
    <definedName name="rrrrr" localSheetId="3" hidden="1">{"'장비'!$A$3:$M$12"}</definedName>
    <definedName name="rrrrr" localSheetId="2" hidden="1">{"'장비'!$A$3:$M$12"}</definedName>
    <definedName name="rrrrr" localSheetId="14" hidden="1">{"'장비'!$A$3:$M$12"}</definedName>
    <definedName name="rrrrr" localSheetId="1" hidden="1">{"'장비'!$A$3:$M$12"}</definedName>
    <definedName name="rrrrr" hidden="1">{"'장비'!$A$3:$M$12"}</definedName>
    <definedName name="rrrrrrrr" localSheetId="10" hidden="1">{"'장비'!$A$3:$M$12"}</definedName>
    <definedName name="rrrrrrrr" localSheetId="12" hidden="1">{"'장비'!$A$3:$M$12"}</definedName>
    <definedName name="rrrrrrrr" localSheetId="3" hidden="1">{"'장비'!$A$3:$M$12"}</definedName>
    <definedName name="rrrrrrrr" localSheetId="2" hidden="1">{"'장비'!$A$3:$M$12"}</definedName>
    <definedName name="rrrrrrrr" localSheetId="14" hidden="1">{"'장비'!$A$3:$M$12"}</definedName>
    <definedName name="rrrrrrrr" localSheetId="1" hidden="1">{"'장비'!$A$3:$M$12"}</definedName>
    <definedName name="rrrrrrrr" hidden="1">{"'장비'!$A$3:$M$12"}</definedName>
    <definedName name="rrrrrrrrrrr" localSheetId="10" hidden="1">{#N/A,#N/A,TRUE,"Quinzena 01 à 15-04-98 "}</definedName>
    <definedName name="rrrrrrrrrrr" localSheetId="12" hidden="1">{#N/A,#N/A,TRUE,"Quinzena 01 à 15-04-98 "}</definedName>
    <definedName name="rrrrrrrrrrr" localSheetId="3" hidden="1">{#N/A,#N/A,TRUE,"Quinzena 01 à 15-04-98 "}</definedName>
    <definedName name="rrrrrrrrrrr" localSheetId="2" hidden="1">{#N/A,#N/A,TRUE,"Quinzena 01 à 15-04-98 "}</definedName>
    <definedName name="rrrrrrrrrrr" localSheetId="14" hidden="1">{#N/A,#N/A,TRUE,"Quinzena 01 à 15-04-98 "}</definedName>
    <definedName name="rrrrrrrrrrr" localSheetId="1" hidden="1">{#N/A,#N/A,TRUE,"Quinzena 01 à 15-04-98 "}</definedName>
    <definedName name="rrrrrrrrrrr" hidden="1">{#N/A,#N/A,TRUE,"Quinzena 01 à 15-04-98 "}</definedName>
    <definedName name="RSEQ" localSheetId="3">#REF!</definedName>
    <definedName name="RSEQ">#REF!</definedName>
    <definedName name="RSUBTOT" localSheetId="3">#REF!</definedName>
    <definedName name="RSUBTOT">#REF!</definedName>
    <definedName name="rtitbeb" localSheetId="3">#REF!</definedName>
    <definedName name="rtitbeb">#REF!</definedName>
    <definedName name="RTITCHAF" localSheetId="3">#REF!</definedName>
    <definedName name="RTITCHAF">#REF!</definedName>
    <definedName name="rtubos" localSheetId="3">#REF!</definedName>
    <definedName name="rtubos">#REF!</definedName>
    <definedName name="RTYE" localSheetId="10" hidden="1">{"'장비'!$A$3:$M$12"}</definedName>
    <definedName name="RTYE" localSheetId="12" hidden="1">{"'장비'!$A$3:$M$12"}</definedName>
    <definedName name="RTYE" localSheetId="3" hidden="1">{"'장비'!$A$3:$M$12"}</definedName>
    <definedName name="RTYE" localSheetId="2" hidden="1">{"'장비'!$A$3:$M$12"}</definedName>
    <definedName name="RTYE" localSheetId="14" hidden="1">{"'장비'!$A$3:$M$12"}</definedName>
    <definedName name="RTYE" localSheetId="1" hidden="1">{"'장비'!$A$3:$M$12"}</definedName>
    <definedName name="RTYE" hidden="1">{"'장비'!$A$3:$M$12"}</definedName>
    <definedName name="s" localSheetId="3">#REF!</definedName>
    <definedName name="s">#REF!</definedName>
    <definedName name="sa" localSheetId="15">#REF!</definedName>
    <definedName name="sa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>#REF!</definedName>
    <definedName name="sa" localSheetId="6">#REF!</definedName>
    <definedName name="sa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4">#REF!</definedName>
    <definedName name="s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3">#REF!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0" hidden="1">{#N/A,#N/A,FALSE,"Plan1";#N/A,#N/A,FALSE,"Plan2"}</definedName>
    <definedName name="sadasd" localSheetId="12" hidden="1">{#N/A,#N/A,FALSE,"Plan1";#N/A,#N/A,FALSE,"Plan2"}</definedName>
    <definedName name="sadasd" localSheetId="3" hidden="1">{#N/A,#N/A,FALSE,"Plan1";#N/A,#N/A,FALSE,"Plan2"}</definedName>
    <definedName name="sadasd" localSheetId="2" hidden="1">{#N/A,#N/A,FALSE,"Plan1";#N/A,#N/A,FALSE,"Plan2"}</definedName>
    <definedName name="sadasd" localSheetId="14" hidden="1">{#N/A,#N/A,FALSE,"Plan1";#N/A,#N/A,FALSE,"Plan2"}</definedName>
    <definedName name="sadasd" localSheetId="1" hidden="1">{#N/A,#N/A,FALSE,"Plan1";#N/A,#N/A,FALSE,"Plan2"}</definedName>
    <definedName name="sadasd" hidden="1">{#N/A,#N/A,FALSE,"Plan1";#N/A,#N/A,FALSE,"Plan2"}</definedName>
    <definedName name="sadk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0" hidden="1">{#N/A,#N/A,FALSE,"Plan1";#N/A,#N/A,FALSE,"Plan2"}</definedName>
    <definedName name="sadkrjkedft" localSheetId="12" hidden="1">{#N/A,#N/A,FALSE,"Plan1";#N/A,#N/A,FALSE,"Plan2"}</definedName>
    <definedName name="sadkrjkedft" localSheetId="3" hidden="1">{#N/A,#N/A,FALSE,"Plan1";#N/A,#N/A,FALSE,"Plan2"}</definedName>
    <definedName name="sadkrjkedft" localSheetId="2" hidden="1">{#N/A,#N/A,FALSE,"Plan1";#N/A,#N/A,FALSE,"Plan2"}</definedName>
    <definedName name="sadkrjkedft" localSheetId="14" hidden="1">{#N/A,#N/A,FALSE,"Plan1";#N/A,#N/A,FALSE,"Plan2"}</definedName>
    <definedName name="sadkrjkedft" localSheetId="1" hidden="1">{#N/A,#N/A,FALSE,"Plan1";#N/A,#N/A,FALSE,"Plan2"}</definedName>
    <definedName name="sadkrjkedft" hidden="1">{#N/A,#N/A,FALSE,"Plan1";#N/A,#N/A,FALSE,"Plan2"}</definedName>
    <definedName name="SADSRTR" localSheetId="10" hidden="1">{#N/A,#N/A,FALSE,"Plan1";#N/A,#N/A,FALSE,"Plan2"}</definedName>
    <definedName name="SADSRTR" localSheetId="12" hidden="1">{#N/A,#N/A,FALSE,"Plan1";#N/A,#N/A,FALSE,"Plan2"}</definedName>
    <definedName name="SADSRTR" localSheetId="3" hidden="1">{#N/A,#N/A,FALSE,"Plan1";#N/A,#N/A,FALSE,"Plan2"}</definedName>
    <definedName name="SADSRTR" localSheetId="2" hidden="1">{#N/A,#N/A,FALSE,"Plan1";#N/A,#N/A,FALSE,"Plan2"}</definedName>
    <definedName name="SADSRTR" localSheetId="14" hidden="1">{#N/A,#N/A,FALSE,"Plan1";#N/A,#N/A,FALSE,"Plan2"}</definedName>
    <definedName name="SADSRTR" localSheetId="1" hidden="1">{#N/A,#N/A,FALSE,"Plan1";#N/A,#N/A,FALSE,"Plan2"}</definedName>
    <definedName name="SADSRTR" hidden="1">{#N/A,#N/A,FALSE,"Plan1";#N/A,#N/A,FALSE,"Plan2"}</definedName>
    <definedName name="sadwde" localSheetId="10" hidden="1">{#N/A,#N/A,FALSE,"Plan1";#N/A,#N/A,FALSE,"Plan2"}</definedName>
    <definedName name="sadwde" localSheetId="12" hidden="1">{#N/A,#N/A,FALSE,"Plan1";#N/A,#N/A,FALSE,"Plan2"}</definedName>
    <definedName name="sadwde" localSheetId="3" hidden="1">{#N/A,#N/A,FALSE,"Plan1";#N/A,#N/A,FALSE,"Plan2"}</definedName>
    <definedName name="sadwde" localSheetId="2" hidden="1">{#N/A,#N/A,FALSE,"Plan1";#N/A,#N/A,FALSE,"Plan2"}</definedName>
    <definedName name="sadwde" localSheetId="14" hidden="1">{#N/A,#N/A,FALSE,"Plan1";#N/A,#N/A,FALSE,"Plan2"}</definedName>
    <definedName name="sadwde" localSheetId="1" hidden="1">{#N/A,#N/A,FALSE,"Plan1";#N/A,#N/A,FALSE,"Plan2"}</definedName>
    <definedName name="sadwde" hidden="1">{#N/A,#N/A,FALSE,"Plan1";#N/A,#N/A,FALSE,"Plan2"}</definedName>
    <definedName name="Salas" localSheetId="3">#REF!</definedName>
    <definedName name="Salas">#REF!</definedName>
    <definedName name="sanjay" localSheetId="10" hidden="1">{#N/A,#N/A,FALSE,"TABLE"}</definedName>
    <definedName name="sanjay" localSheetId="12" hidden="1">{#N/A,#N/A,FALSE,"TABLE"}</definedName>
    <definedName name="sanjay" localSheetId="3" hidden="1">{#N/A,#N/A,FALSE,"TABLE"}</definedName>
    <definedName name="sanjay" localSheetId="2" hidden="1">{#N/A,#N/A,FALSE,"TABLE"}</definedName>
    <definedName name="sanjay" localSheetId="14" hidden="1">{#N/A,#N/A,FALSE,"TABLE"}</definedName>
    <definedName name="sanjay" localSheetId="1" hidden="1">{#N/A,#N/A,FALSE,"TABLE"}</definedName>
    <definedName name="sanjay" hidden="1">{#N/A,#N/A,FALSE,"TABLE"}</definedName>
    <definedName name="sapata" localSheetId="3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10" hidden="1">{#N/A,#N/A,FALSE,"Plan1";#N/A,#N/A,FALSE,"Plan2"}</definedName>
    <definedName name="SAS" localSheetId="12" hidden="1">{#N/A,#N/A,FALSE,"Plan1";#N/A,#N/A,FALSE,"Plan2"}</definedName>
    <definedName name="SAS" localSheetId="3" hidden="1">{#N/A,#N/A,FALSE,"Plan1";#N/A,#N/A,FALSE,"Plan2"}</definedName>
    <definedName name="SAS" localSheetId="2" hidden="1">{#N/A,#N/A,FALSE,"Plan1";#N/A,#N/A,FALSE,"Plan2"}</definedName>
    <definedName name="SAS" localSheetId="14" hidden="1">{#N/A,#N/A,FALSE,"Plan1";#N/A,#N/A,FALSE,"Plan2"}</definedName>
    <definedName name="SAS" localSheetId="1" hidden="1">{#N/A,#N/A,FALSE,"Plan1";#N/A,#N/A,FALSE,"Plan2"}</definedName>
    <definedName name="SAS" hidden="1">{#N/A,#N/A,FALSE,"Plan1";#N/A,#N/A,FALSE,"Plan2"}</definedName>
    <definedName name="sasads" localSheetId="10" hidden="1">{#N/A,#N/A,FALSE,"Plan1";#N/A,#N/A,FALSE,"Plan2"}</definedName>
    <definedName name="sasads" localSheetId="12" hidden="1">{#N/A,#N/A,FALSE,"Plan1";#N/A,#N/A,FALSE,"Plan2"}</definedName>
    <definedName name="sasads" localSheetId="3" hidden="1">{#N/A,#N/A,FALSE,"Plan1";#N/A,#N/A,FALSE,"Plan2"}</definedName>
    <definedName name="sasads" localSheetId="2" hidden="1">{#N/A,#N/A,FALSE,"Plan1";#N/A,#N/A,FALSE,"Plan2"}</definedName>
    <definedName name="sasads" localSheetId="14" hidden="1">{#N/A,#N/A,FALSE,"Plan1";#N/A,#N/A,FALSE,"Plan2"}</definedName>
    <definedName name="sasads" localSheetId="1" hidden="1">{#N/A,#N/A,FALSE,"Plan1";#N/A,#N/A,FALSE,"Plan2"}</definedName>
    <definedName name="sasads" hidden="1">{#N/A,#N/A,FALSE,"Plan1";#N/A,#N/A,FALSE,"Plan2"}</definedName>
    <definedName name="SC" localSheetId="10" hidden="1">#REF!</definedName>
    <definedName name="SC" localSheetId="12" hidden="1">#REF!</definedName>
    <definedName name="SC" localSheetId="3" hidden="1">#REF!</definedName>
    <definedName name="SC" localSheetId="1" hidden="1">#REF!</definedName>
    <definedName name="SC" hidden="1">#REF!</definedName>
    <definedName name="sçadldfsfd" hidden="1">25</definedName>
    <definedName name="sda" localSheetId="12">#REF!</definedName>
    <definedName name="sda" localSheetId="3">#REF!</definedName>
    <definedName name="sda">#REF!</definedName>
    <definedName name="sda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0" hidden="1">{#N/A,#N/A,FALSE,"Plan1";#N/A,#N/A,FALSE,"Plan2"}</definedName>
    <definedName name="SDAOTGFR" localSheetId="12" hidden="1">{#N/A,#N/A,FALSE,"Plan1";#N/A,#N/A,FALSE,"Plan2"}</definedName>
    <definedName name="SDAOTGFR" localSheetId="3" hidden="1">{#N/A,#N/A,FALSE,"Plan1";#N/A,#N/A,FALSE,"Plan2"}</definedName>
    <definedName name="SDAOTGFR" localSheetId="2" hidden="1">{#N/A,#N/A,FALSE,"Plan1";#N/A,#N/A,FALSE,"Plan2"}</definedName>
    <definedName name="SDAOTGFR" localSheetId="14" hidden="1">{#N/A,#N/A,FALSE,"Plan1";#N/A,#N/A,FALSE,"Plan2"}</definedName>
    <definedName name="SDAOTGFR" localSheetId="1" hidden="1">{#N/A,#N/A,FALSE,"Plan1";#N/A,#N/A,FALSE,"Plan2"}</definedName>
    <definedName name="SDAOTGFR" hidden="1">{#N/A,#N/A,FALSE,"Plan1";#N/A,#N/A,FALSE,"Plan2"}</definedName>
    <definedName name="sdckd" localSheetId="10" hidden="1">{#N/A,#N/A,FALSE,"Plan1";#N/A,#N/A,FALSE,"Plan2"}</definedName>
    <definedName name="sdckd" localSheetId="12" hidden="1">{#N/A,#N/A,FALSE,"Plan1";#N/A,#N/A,FALSE,"Plan2"}</definedName>
    <definedName name="sdckd" localSheetId="3" hidden="1">{#N/A,#N/A,FALSE,"Plan1";#N/A,#N/A,FALSE,"Plan2"}</definedName>
    <definedName name="sdckd" localSheetId="2" hidden="1">{#N/A,#N/A,FALSE,"Plan1";#N/A,#N/A,FALSE,"Plan2"}</definedName>
    <definedName name="sdckd" localSheetId="14" hidden="1">{#N/A,#N/A,FALSE,"Plan1";#N/A,#N/A,FALSE,"Plan2"}</definedName>
    <definedName name="sdckd" localSheetId="1" hidden="1">{#N/A,#N/A,FALSE,"Plan1";#N/A,#N/A,FALSE,"Plan2"}</definedName>
    <definedName name="sdckd" hidden="1">{#N/A,#N/A,FALSE,"Plan1";#N/A,#N/A,FALSE,"Plan2"}</definedName>
    <definedName name="SDDFKSEDE" localSheetId="10" hidden="1">{#N/A,#N/A,FALSE,"Plan1";#N/A,#N/A,FALSE,"Plan2"}</definedName>
    <definedName name="SDDFKSEDE" localSheetId="12" hidden="1">{#N/A,#N/A,FALSE,"Plan1";#N/A,#N/A,FALSE,"Plan2"}</definedName>
    <definedName name="SDDFKSEDE" localSheetId="3" hidden="1">{#N/A,#N/A,FALSE,"Plan1";#N/A,#N/A,FALSE,"Plan2"}</definedName>
    <definedName name="SDDFKSEDE" localSheetId="2" hidden="1">{#N/A,#N/A,FALSE,"Plan1";#N/A,#N/A,FALSE,"Plan2"}</definedName>
    <definedName name="SDDFKSEDE" localSheetId="14" hidden="1">{#N/A,#N/A,FALSE,"Plan1";#N/A,#N/A,FALSE,"Plan2"}</definedName>
    <definedName name="SDDFKSEDE" localSheetId="1" hidden="1">{#N/A,#N/A,FALSE,"Plan1";#N/A,#N/A,FALSE,"Plan2"}</definedName>
    <definedName name="SDDFKSEDE" hidden="1">{#N/A,#N/A,FALSE,"Plan1";#N/A,#N/A,FALSE,"Plan2"}</definedName>
    <definedName name="sddkslker" localSheetId="10" hidden="1">{#N/A,#N/A,FALSE,"Plan1";#N/A,#N/A,FALSE,"Plan2"}</definedName>
    <definedName name="sddkslker" localSheetId="12" hidden="1">{#N/A,#N/A,FALSE,"Plan1";#N/A,#N/A,FALSE,"Plan2"}</definedName>
    <definedName name="sddkslker" localSheetId="3" hidden="1">{#N/A,#N/A,FALSE,"Plan1";#N/A,#N/A,FALSE,"Plan2"}</definedName>
    <definedName name="sddkslker" localSheetId="2" hidden="1">{#N/A,#N/A,FALSE,"Plan1";#N/A,#N/A,FALSE,"Plan2"}</definedName>
    <definedName name="sddkslker" localSheetId="14" hidden="1">{#N/A,#N/A,FALSE,"Plan1";#N/A,#N/A,FALSE,"Plan2"}</definedName>
    <definedName name="sddkslker" localSheetId="1" hidden="1">{#N/A,#N/A,FALSE,"Plan1";#N/A,#N/A,FALSE,"Plan2"}</definedName>
    <definedName name="sddkslker" hidden="1">{#N/A,#N/A,FALSE,"Plan1";#N/A,#N/A,FALSE,"Plan2"}</definedName>
    <definedName name="sdefr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0" hidden="1">#REF!</definedName>
    <definedName name="sdert" localSheetId="12" hidden="1">#REF!</definedName>
    <definedName name="sdert" localSheetId="3" hidden="1">#REF!</definedName>
    <definedName name="sdert" localSheetId="1" hidden="1">#REF!</definedName>
    <definedName name="sdert" hidden="1">#REF!</definedName>
    <definedName name="sdf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0" hidden="1">{#N/A,#N/A,FALSE,"Plan1";#N/A,#N/A,FALSE,"Plan2"}</definedName>
    <definedName name="sdfdds" localSheetId="12" hidden="1">{#N/A,#N/A,FALSE,"Plan1";#N/A,#N/A,FALSE,"Plan2"}</definedName>
    <definedName name="sdfdds" localSheetId="3" hidden="1">{#N/A,#N/A,FALSE,"Plan1";#N/A,#N/A,FALSE,"Plan2"}</definedName>
    <definedName name="sdfdds" localSheetId="2" hidden="1">{#N/A,#N/A,FALSE,"Plan1";#N/A,#N/A,FALSE,"Plan2"}</definedName>
    <definedName name="sdfdds" localSheetId="14" hidden="1">{#N/A,#N/A,FALSE,"Plan1";#N/A,#N/A,FALSE,"Plan2"}</definedName>
    <definedName name="sdfdds" localSheetId="1" hidden="1">{#N/A,#N/A,FALSE,"Plan1";#N/A,#N/A,FALSE,"Plan2"}</definedName>
    <definedName name="sdfdds" hidden="1">{#N/A,#N/A,FALSE,"Plan1";#N/A,#N/A,FALSE,"Plan2"}</definedName>
    <definedName name="sdfdfc" localSheetId="10" hidden="1">{#N/A,#N/A,FALSE,"Plan1";#N/A,#N/A,FALSE,"Plan2"}</definedName>
    <definedName name="sdfdfc" localSheetId="12" hidden="1">{#N/A,#N/A,FALSE,"Plan1";#N/A,#N/A,FALSE,"Plan2"}</definedName>
    <definedName name="sdfdfc" localSheetId="3" hidden="1">{#N/A,#N/A,FALSE,"Plan1";#N/A,#N/A,FALSE,"Plan2"}</definedName>
    <definedName name="sdfdfc" localSheetId="2" hidden="1">{#N/A,#N/A,FALSE,"Plan1";#N/A,#N/A,FALSE,"Plan2"}</definedName>
    <definedName name="sdfdfc" localSheetId="14" hidden="1">{#N/A,#N/A,FALSE,"Plan1";#N/A,#N/A,FALSE,"Plan2"}</definedName>
    <definedName name="sdfdfc" localSheetId="1" hidden="1">{#N/A,#N/A,FALSE,"Plan1";#N/A,#N/A,FALSE,"Plan2"}</definedName>
    <definedName name="sdfdfc" hidden="1">{#N/A,#N/A,FALSE,"Plan1";#N/A,#N/A,FALSE,"Plan2"}</definedName>
    <definedName name="sdfdf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0" hidden="1">{#N/A,#N/A,FALSE,"Plan1";#N/A,#N/A,FALSE,"Plan2"}</definedName>
    <definedName name="sdfdgft" localSheetId="12" hidden="1">{#N/A,#N/A,FALSE,"Plan1";#N/A,#N/A,FALSE,"Plan2"}</definedName>
    <definedName name="sdfdgft" localSheetId="3" hidden="1">{#N/A,#N/A,FALSE,"Plan1";#N/A,#N/A,FALSE,"Plan2"}</definedName>
    <definedName name="sdfdgft" localSheetId="2" hidden="1">{#N/A,#N/A,FALSE,"Plan1";#N/A,#N/A,FALSE,"Plan2"}</definedName>
    <definedName name="sdfdgft" localSheetId="14" hidden="1">{#N/A,#N/A,FALSE,"Plan1";#N/A,#N/A,FALSE,"Plan2"}</definedName>
    <definedName name="sdfdgft" localSheetId="1" hidden="1">{#N/A,#N/A,FALSE,"Plan1";#N/A,#N/A,FALSE,"Plan2"}</definedName>
    <definedName name="sdfdgft" hidden="1">{#N/A,#N/A,FALSE,"Plan1";#N/A,#N/A,FALSE,"Plan2"}</definedName>
    <definedName name="sdfdsf" localSheetId="10" hidden="1">{#N/A,#N/A,FALSE,"Plan1";#N/A,#N/A,FALSE,"Plan2"}</definedName>
    <definedName name="sdfdsf" localSheetId="12" hidden="1">{#N/A,#N/A,FALSE,"Plan1";#N/A,#N/A,FALSE,"Plan2"}</definedName>
    <definedName name="sdfdsf" localSheetId="3" hidden="1">{#N/A,#N/A,FALSE,"Plan1";#N/A,#N/A,FALSE,"Plan2"}</definedName>
    <definedName name="sdfdsf" localSheetId="2" hidden="1">{#N/A,#N/A,FALSE,"Plan1";#N/A,#N/A,FALSE,"Plan2"}</definedName>
    <definedName name="sdfdsf" localSheetId="14" hidden="1">{#N/A,#N/A,FALSE,"Plan1";#N/A,#N/A,FALSE,"Plan2"}</definedName>
    <definedName name="sdfdsf" localSheetId="1" hidden="1">{#N/A,#N/A,FALSE,"Plan1";#N/A,#N/A,FALSE,"Plan2"}</definedName>
    <definedName name="sdfdsf" hidden="1">{#N/A,#N/A,FALSE,"Plan1";#N/A,#N/A,FALSE,"Plan2"}</definedName>
    <definedName name="sdfdsf\da" localSheetId="10" hidden="1">{#N/A,#N/A,FALSE,"Plan1";#N/A,#N/A,FALSE,"Plan2"}</definedName>
    <definedName name="sdfdsf\da" localSheetId="12" hidden="1">{#N/A,#N/A,FALSE,"Plan1";#N/A,#N/A,FALSE,"Plan2"}</definedName>
    <definedName name="sdfdsf\da" localSheetId="3" hidden="1">{#N/A,#N/A,FALSE,"Plan1";#N/A,#N/A,FALSE,"Plan2"}</definedName>
    <definedName name="sdfdsf\da" localSheetId="2" hidden="1">{#N/A,#N/A,FALSE,"Plan1";#N/A,#N/A,FALSE,"Plan2"}</definedName>
    <definedName name="sdfdsf\da" localSheetId="14" hidden="1">{#N/A,#N/A,FALSE,"Plan1";#N/A,#N/A,FALSE,"Plan2"}</definedName>
    <definedName name="sdfdsf\da" localSheetId="1" hidden="1">{#N/A,#N/A,FALSE,"Plan1";#N/A,#N/A,FALSE,"Plan2"}</definedName>
    <definedName name="sdfdsf\da" hidden="1">{#N/A,#N/A,FALSE,"Plan1";#N/A,#N/A,FALSE,"Plan2"}</definedName>
    <definedName name="SDFEDRT" localSheetId="10" hidden="1">{#N/A,#N/A,FALSE,"Plan1";#N/A,#N/A,FALSE,"Plan2"}</definedName>
    <definedName name="SDFEDRT" localSheetId="12" hidden="1">{#N/A,#N/A,FALSE,"Plan1";#N/A,#N/A,FALSE,"Plan2"}</definedName>
    <definedName name="SDFEDRT" localSheetId="3" hidden="1">{#N/A,#N/A,FALSE,"Plan1";#N/A,#N/A,FALSE,"Plan2"}</definedName>
    <definedName name="SDFEDRT" localSheetId="2" hidden="1">{#N/A,#N/A,FALSE,"Plan1";#N/A,#N/A,FALSE,"Plan2"}</definedName>
    <definedName name="SDFEDRT" localSheetId="14" hidden="1">{#N/A,#N/A,FALSE,"Plan1";#N/A,#N/A,FALSE,"Plan2"}</definedName>
    <definedName name="SDFEDRT" localSheetId="1" hidden="1">{#N/A,#N/A,FALSE,"Plan1";#N/A,#N/A,FALSE,"Plan2"}</definedName>
    <definedName name="SDFEDRT" hidden="1">{#N/A,#N/A,FALSE,"Plan1";#N/A,#N/A,FALSE,"Plan2"}</definedName>
    <definedName name="sdfer" localSheetId="10" hidden="1">{#N/A,#N/A,FALSE,"Plan1";#N/A,#N/A,FALSE,"Plan2"}</definedName>
    <definedName name="sdfer" localSheetId="12" hidden="1">{#N/A,#N/A,FALSE,"Plan1";#N/A,#N/A,FALSE,"Plan2"}</definedName>
    <definedName name="sdfer" localSheetId="3" hidden="1">{#N/A,#N/A,FALSE,"Plan1";#N/A,#N/A,FALSE,"Plan2"}</definedName>
    <definedName name="sdfer" localSheetId="2" hidden="1">{#N/A,#N/A,FALSE,"Plan1";#N/A,#N/A,FALSE,"Plan2"}</definedName>
    <definedName name="sdfer" localSheetId="14" hidden="1">{#N/A,#N/A,FALSE,"Plan1";#N/A,#N/A,FALSE,"Plan2"}</definedName>
    <definedName name="sdfer" localSheetId="1" hidden="1">{#N/A,#N/A,FALSE,"Plan1";#N/A,#N/A,FALSE,"Plan2"}</definedName>
    <definedName name="sdfer" hidden="1">{#N/A,#N/A,FALSE,"Plan1";#N/A,#N/A,FALSE,"Plan2"}</definedName>
    <definedName name="sdferr" localSheetId="10" hidden="1">{#N/A,#N/A,FALSE,"Plan1";#N/A,#N/A,FALSE,"Plan2"}</definedName>
    <definedName name="sdferr" localSheetId="12" hidden="1">{#N/A,#N/A,FALSE,"Plan1";#N/A,#N/A,FALSE,"Plan2"}</definedName>
    <definedName name="sdferr" localSheetId="3" hidden="1">{#N/A,#N/A,FALSE,"Plan1";#N/A,#N/A,FALSE,"Plan2"}</definedName>
    <definedName name="sdferr" localSheetId="2" hidden="1">{#N/A,#N/A,FALSE,"Plan1";#N/A,#N/A,FALSE,"Plan2"}</definedName>
    <definedName name="sdferr" localSheetId="14" hidden="1">{#N/A,#N/A,FALSE,"Plan1";#N/A,#N/A,FALSE,"Plan2"}</definedName>
    <definedName name="sdferr" localSheetId="1" hidden="1">{#N/A,#N/A,FALSE,"Plan1";#N/A,#N/A,FALSE,"Plan2"}</definedName>
    <definedName name="sdferr" hidden="1">{#N/A,#N/A,FALSE,"Plan1";#N/A,#N/A,FALSE,"Plan2"}</definedName>
    <definedName name="sdfe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0" hidden="1">{#N/A,#N/A,FALSE,"Plan1";#N/A,#N/A,FALSE,"Plan2"}</definedName>
    <definedName name="SDFGJFSRF" localSheetId="12" hidden="1">{#N/A,#N/A,FALSE,"Plan1";#N/A,#N/A,FALSE,"Plan2"}</definedName>
    <definedName name="SDFGJFSRF" localSheetId="3" hidden="1">{#N/A,#N/A,FALSE,"Plan1";#N/A,#N/A,FALSE,"Plan2"}</definedName>
    <definedName name="SDFGJFSRF" localSheetId="2" hidden="1">{#N/A,#N/A,FALSE,"Plan1";#N/A,#N/A,FALSE,"Plan2"}</definedName>
    <definedName name="SDFGJFSRF" localSheetId="14" hidden="1">{#N/A,#N/A,FALSE,"Plan1";#N/A,#N/A,FALSE,"Plan2"}</definedName>
    <definedName name="SDFGJFSRF" localSheetId="1" hidden="1">{#N/A,#N/A,FALSE,"Plan1";#N/A,#N/A,FALSE,"Plan2"}</definedName>
    <definedName name="SDFGJFSRF" hidden="1">{#N/A,#N/A,FALSE,"Plan1";#N/A,#N/A,FALSE,"Plan2"}</definedName>
    <definedName name="sdfgtr" localSheetId="10" hidden="1">{#N/A,#N/A,FALSE,"Plan1";#N/A,#N/A,FALSE,"Plan2"}</definedName>
    <definedName name="sdfgtr" localSheetId="12" hidden="1">{#N/A,#N/A,FALSE,"Plan1";#N/A,#N/A,FALSE,"Plan2"}</definedName>
    <definedName name="sdfgtr" localSheetId="3" hidden="1">{#N/A,#N/A,FALSE,"Plan1";#N/A,#N/A,FALSE,"Plan2"}</definedName>
    <definedName name="sdfgtr" localSheetId="2" hidden="1">{#N/A,#N/A,FALSE,"Plan1";#N/A,#N/A,FALSE,"Plan2"}</definedName>
    <definedName name="sdfgtr" localSheetId="14" hidden="1">{#N/A,#N/A,FALSE,"Plan1";#N/A,#N/A,FALSE,"Plan2"}</definedName>
    <definedName name="sdfgtr" localSheetId="1" hidden="1">{#N/A,#N/A,FALSE,"Plan1";#N/A,#N/A,FALSE,"Plan2"}</definedName>
    <definedName name="sdfgtr" hidden="1">{#N/A,#N/A,FALSE,"Plan1";#N/A,#N/A,FALSE,"Plan2"}</definedName>
    <definedName name="sdfjdetrt" localSheetId="10" hidden="1">{#N/A,#N/A,FALSE,"Plan1";#N/A,#N/A,FALSE,"Plan2"}</definedName>
    <definedName name="sdfjdetrt" localSheetId="12" hidden="1">{#N/A,#N/A,FALSE,"Plan1";#N/A,#N/A,FALSE,"Plan2"}</definedName>
    <definedName name="sdfjdetrt" localSheetId="3" hidden="1">{#N/A,#N/A,FALSE,"Plan1";#N/A,#N/A,FALSE,"Plan2"}</definedName>
    <definedName name="sdfjdetrt" localSheetId="2" hidden="1">{#N/A,#N/A,FALSE,"Plan1";#N/A,#N/A,FALSE,"Plan2"}</definedName>
    <definedName name="sdfjdetrt" localSheetId="14" hidden="1">{#N/A,#N/A,FALSE,"Plan1";#N/A,#N/A,FALSE,"Plan2"}</definedName>
    <definedName name="sdfjdetrt" localSheetId="1" hidden="1">{#N/A,#N/A,FALSE,"Plan1";#N/A,#N/A,FALSE,"Plan2"}</definedName>
    <definedName name="sdfjdetrt" hidden="1">{#N/A,#N/A,FALSE,"Plan1";#N/A,#N/A,FALSE,"Plan2"}</definedName>
    <definedName name="SDFJDRTJEIDR" localSheetId="10" hidden="1">{#N/A,#N/A,FALSE,"Plan1";#N/A,#N/A,FALSE,"Plan2"}</definedName>
    <definedName name="SDFJDRTJEIDR" localSheetId="12" hidden="1">{#N/A,#N/A,FALSE,"Plan1";#N/A,#N/A,FALSE,"Plan2"}</definedName>
    <definedName name="SDFJDRTJEIDR" localSheetId="3" hidden="1">{#N/A,#N/A,FALSE,"Plan1";#N/A,#N/A,FALSE,"Plan2"}</definedName>
    <definedName name="SDFJDRTJEIDR" localSheetId="2" hidden="1">{#N/A,#N/A,FALSE,"Plan1";#N/A,#N/A,FALSE,"Plan2"}</definedName>
    <definedName name="SDFJDRTJEIDR" localSheetId="14" hidden="1">{#N/A,#N/A,FALSE,"Plan1";#N/A,#N/A,FALSE,"Plan2"}</definedName>
    <definedName name="SDFJDRTJEIDR" localSheetId="1" hidden="1">{#N/A,#N/A,FALSE,"Plan1";#N/A,#N/A,FALSE,"Plan2"}</definedName>
    <definedName name="SDFJDRTJEIDR" hidden="1">{#N/A,#N/A,FALSE,"Plan1";#N/A,#N/A,FALSE,"Plan2"}</definedName>
    <definedName name="sdfjergtij" localSheetId="10" hidden="1">{#N/A,#N/A,FALSE,"Plan1";#N/A,#N/A,FALSE,"Plan2"}</definedName>
    <definedName name="sdfjergtij" localSheetId="12" hidden="1">{#N/A,#N/A,FALSE,"Plan1";#N/A,#N/A,FALSE,"Plan2"}</definedName>
    <definedName name="sdfjergtij" localSheetId="3" hidden="1">{#N/A,#N/A,FALSE,"Plan1";#N/A,#N/A,FALSE,"Plan2"}</definedName>
    <definedName name="sdfjergtij" localSheetId="2" hidden="1">{#N/A,#N/A,FALSE,"Plan1";#N/A,#N/A,FALSE,"Plan2"}</definedName>
    <definedName name="sdfjergtij" localSheetId="14" hidden="1">{#N/A,#N/A,FALSE,"Plan1";#N/A,#N/A,FALSE,"Plan2"}</definedName>
    <definedName name="sdfjergtij" localSheetId="1" hidden="1">{#N/A,#N/A,FALSE,"Plan1";#N/A,#N/A,FALSE,"Plan2"}</definedName>
    <definedName name="sdfjergtij" hidden="1">{#N/A,#N/A,FALSE,"Plan1";#N/A,#N/A,FALSE,"Plan2"}</definedName>
    <definedName name="SDFOPJKWE" localSheetId="10" hidden="1">{#N/A,#N/A,FALSE,"Plan1";#N/A,#N/A,FALSE,"Plan2"}</definedName>
    <definedName name="SDFOPJKWE" localSheetId="12" hidden="1">{#N/A,#N/A,FALSE,"Plan1";#N/A,#N/A,FALSE,"Plan2"}</definedName>
    <definedName name="SDFOPJKWE" localSheetId="3" hidden="1">{#N/A,#N/A,FALSE,"Plan1";#N/A,#N/A,FALSE,"Plan2"}</definedName>
    <definedName name="SDFOPJKWE" localSheetId="2" hidden="1">{#N/A,#N/A,FALSE,"Plan1";#N/A,#N/A,FALSE,"Plan2"}</definedName>
    <definedName name="SDFOPJKWE" localSheetId="14" hidden="1">{#N/A,#N/A,FALSE,"Plan1";#N/A,#N/A,FALSE,"Plan2"}</definedName>
    <definedName name="SDFOPJKWE" localSheetId="1" hidden="1">{#N/A,#N/A,FALSE,"Plan1";#N/A,#N/A,FALSE,"Plan2"}</definedName>
    <definedName name="SDFOPJKWE" hidden="1">{#N/A,#N/A,FALSE,"Plan1";#N/A,#N/A,FALSE,"Plan2"}</definedName>
    <definedName name="sdfrdt5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0" hidden="1">{#N/A,#N/A,FALSE,"Plan1";#N/A,#N/A,FALSE,"Plan2"}</definedName>
    <definedName name="sdfrt" localSheetId="12" hidden="1">{#N/A,#N/A,FALSE,"Plan1";#N/A,#N/A,FALSE,"Plan2"}</definedName>
    <definedName name="sdfrt" localSheetId="3" hidden="1">{#N/A,#N/A,FALSE,"Plan1";#N/A,#N/A,FALSE,"Plan2"}</definedName>
    <definedName name="sdfrt" localSheetId="2" hidden="1">{#N/A,#N/A,FALSE,"Plan1";#N/A,#N/A,FALSE,"Plan2"}</definedName>
    <definedName name="sdfrt" localSheetId="14" hidden="1">{#N/A,#N/A,FALSE,"Plan1";#N/A,#N/A,FALSE,"Plan2"}</definedName>
    <definedName name="sdfrt" localSheetId="1" hidden="1">{#N/A,#N/A,FALSE,"Plan1";#N/A,#N/A,FALSE,"Plan2"}</definedName>
    <definedName name="sdfrt" hidden="1">{#N/A,#N/A,FALSE,"Plan1";#N/A,#N/A,FALSE,"Plan2"}</definedName>
    <definedName name="SDFRTKK" localSheetId="10" hidden="1">{#N/A,#N/A,FALSE,"Plan1";#N/A,#N/A,FALSE,"Plan2"}</definedName>
    <definedName name="SDFRTKK" localSheetId="12" hidden="1">{#N/A,#N/A,FALSE,"Plan1";#N/A,#N/A,FALSE,"Plan2"}</definedName>
    <definedName name="SDFRTKK" localSheetId="3" hidden="1">{#N/A,#N/A,FALSE,"Plan1";#N/A,#N/A,FALSE,"Plan2"}</definedName>
    <definedName name="SDFRTKK" localSheetId="2" hidden="1">{#N/A,#N/A,FALSE,"Plan1";#N/A,#N/A,FALSE,"Plan2"}</definedName>
    <definedName name="SDFRTKK" localSheetId="14" hidden="1">{#N/A,#N/A,FALSE,"Plan1";#N/A,#N/A,FALSE,"Plan2"}</definedName>
    <definedName name="SDFRTKK" localSheetId="1" hidden="1">{#N/A,#N/A,FALSE,"Plan1";#N/A,#N/A,FALSE,"Plan2"}</definedName>
    <definedName name="SDFRTKK" hidden="1">{#N/A,#N/A,FALSE,"Plan1";#N/A,#N/A,FALSE,"Plan2"}</definedName>
    <definedName name="SDFRTR" localSheetId="10" hidden="1">{#N/A,#N/A,FALSE,"Plan1";#N/A,#N/A,FALSE,"Plan2"}</definedName>
    <definedName name="SDFRTR" localSheetId="12" hidden="1">{#N/A,#N/A,FALSE,"Plan1";#N/A,#N/A,FALSE,"Plan2"}</definedName>
    <definedName name="SDFRTR" localSheetId="3" hidden="1">{#N/A,#N/A,FALSE,"Plan1";#N/A,#N/A,FALSE,"Plan2"}</definedName>
    <definedName name="SDFRTR" localSheetId="2" hidden="1">{#N/A,#N/A,FALSE,"Plan1";#N/A,#N/A,FALSE,"Plan2"}</definedName>
    <definedName name="SDFRTR" localSheetId="14" hidden="1">{#N/A,#N/A,FALSE,"Plan1";#N/A,#N/A,FALSE,"Plan2"}</definedName>
    <definedName name="SDFRTR" localSheetId="1" hidden="1">{#N/A,#N/A,FALSE,"Plan1";#N/A,#N/A,FALSE,"Plan2"}</definedName>
    <definedName name="SDFRTR" hidden="1">{#N/A,#N/A,FALSE,"Plan1";#N/A,#N/A,FALSE,"Plan2"}</definedName>
    <definedName name="sdfry6" localSheetId="10" hidden="1">{#N/A,#N/A,FALSE,"Plan1";#N/A,#N/A,FALSE,"Plan2"}</definedName>
    <definedName name="sdfry6" localSheetId="12" hidden="1">{#N/A,#N/A,FALSE,"Plan1";#N/A,#N/A,FALSE,"Plan2"}</definedName>
    <definedName name="sdfry6" localSheetId="3" hidden="1">{#N/A,#N/A,FALSE,"Plan1";#N/A,#N/A,FALSE,"Plan2"}</definedName>
    <definedName name="sdfry6" localSheetId="2" hidden="1">{#N/A,#N/A,FALSE,"Plan1";#N/A,#N/A,FALSE,"Plan2"}</definedName>
    <definedName name="sdfry6" localSheetId="14" hidden="1">{#N/A,#N/A,FALSE,"Plan1";#N/A,#N/A,FALSE,"Plan2"}</definedName>
    <definedName name="sdfry6" localSheetId="1" hidden="1">{#N/A,#N/A,FALSE,"Plan1";#N/A,#N/A,FALSE,"Plan2"}</definedName>
    <definedName name="sdfry6" hidden="1">{#N/A,#N/A,FALSE,"Plan1";#N/A,#N/A,FALSE,"Plan2"}</definedName>
    <definedName name="sdfsaf" localSheetId="10" hidden="1">{#N/A,#N/A,FALSE,"Plan1";#N/A,#N/A,FALSE,"Plan2"}</definedName>
    <definedName name="sdfsaf" localSheetId="12" hidden="1">{#N/A,#N/A,FALSE,"Plan1";#N/A,#N/A,FALSE,"Plan2"}</definedName>
    <definedName name="sdfsaf" localSheetId="3" hidden="1">{#N/A,#N/A,FALSE,"Plan1";#N/A,#N/A,FALSE,"Plan2"}</definedName>
    <definedName name="sdfsaf" localSheetId="2" hidden="1">{#N/A,#N/A,FALSE,"Plan1";#N/A,#N/A,FALSE,"Plan2"}</definedName>
    <definedName name="sdfsaf" localSheetId="14" hidden="1">{#N/A,#N/A,FALSE,"Plan1";#N/A,#N/A,FALSE,"Plan2"}</definedName>
    <definedName name="sdfsaf" localSheetId="1" hidden="1">{#N/A,#N/A,FALSE,"Plan1";#N/A,#N/A,FALSE,"Plan2"}</definedName>
    <definedName name="sdfsaf" hidden="1">{#N/A,#N/A,FALSE,"Plan1";#N/A,#N/A,FALSE,"Plan2"}</definedName>
    <definedName name="sdfsd" localSheetId="10" hidden="1">{"'Estimativa de Lançamento-JAN'!$A$1:$AI$85"}</definedName>
    <definedName name="sdfsd" localSheetId="12" hidden="1">{"'Estimativa de Lançamento-JAN'!$A$1:$AI$85"}</definedName>
    <definedName name="sdfsd" localSheetId="3" hidden="1">{"'Estimativa de Lançamento-JAN'!$A$1:$AI$85"}</definedName>
    <definedName name="sdfsd" localSheetId="2" hidden="1">{"'Estimativa de Lançamento-JAN'!$A$1:$AI$85"}</definedName>
    <definedName name="sdfsd" localSheetId="14" hidden="1">{"'Estimativa de Lançamento-JAN'!$A$1:$AI$85"}</definedName>
    <definedName name="sdfsd" localSheetId="1" hidden="1">{"'Estimativa de Lançamento-JAN'!$A$1:$AI$85"}</definedName>
    <definedName name="sdfsd" hidden="1">{"'Estimativa de Lançamento-JAN'!$A$1:$AI$85"}</definedName>
    <definedName name="sdfsdfg" localSheetId="10" hidden="1">{#N/A,#N/A,FALSE,"Plan1";#N/A,#N/A,FALSE,"Plan2"}</definedName>
    <definedName name="sdfsdfg" localSheetId="12" hidden="1">{#N/A,#N/A,FALSE,"Plan1";#N/A,#N/A,FALSE,"Plan2"}</definedName>
    <definedName name="sdfsdfg" localSheetId="3" hidden="1">{#N/A,#N/A,FALSE,"Plan1";#N/A,#N/A,FALSE,"Plan2"}</definedName>
    <definedName name="sdfsdfg" localSheetId="2" hidden="1">{#N/A,#N/A,FALSE,"Plan1";#N/A,#N/A,FALSE,"Plan2"}</definedName>
    <definedName name="sdfsdfg" localSheetId="14" hidden="1">{#N/A,#N/A,FALSE,"Plan1";#N/A,#N/A,FALSE,"Plan2"}</definedName>
    <definedName name="sdfsdfg" localSheetId="1" hidden="1">{#N/A,#N/A,FALSE,"Plan1";#N/A,#N/A,FALSE,"Plan2"}</definedName>
    <definedName name="sdfsdfg" hidden="1">{#N/A,#N/A,FALSE,"Plan1";#N/A,#N/A,FALSE,"Plan2"}</definedName>
    <definedName name="SDFSDFK" localSheetId="10" hidden="1">{#N/A,#N/A,FALSE,"Plan1";#N/A,#N/A,FALSE,"Plan2"}</definedName>
    <definedName name="SDFSDFK" localSheetId="12" hidden="1">{#N/A,#N/A,FALSE,"Plan1";#N/A,#N/A,FALSE,"Plan2"}</definedName>
    <definedName name="SDFSDFK" localSheetId="3" hidden="1">{#N/A,#N/A,FALSE,"Plan1";#N/A,#N/A,FALSE,"Plan2"}</definedName>
    <definedName name="SDFSDFK" localSheetId="2" hidden="1">{#N/A,#N/A,FALSE,"Plan1";#N/A,#N/A,FALSE,"Plan2"}</definedName>
    <definedName name="SDFSDFK" localSheetId="14" hidden="1">{#N/A,#N/A,FALSE,"Plan1";#N/A,#N/A,FALSE,"Plan2"}</definedName>
    <definedName name="SDFSDFK" localSheetId="1" hidden="1">{#N/A,#N/A,FALSE,"Plan1";#N/A,#N/A,FALSE,"Plan2"}</definedName>
    <definedName name="SDFSDFK" hidden="1">{#N/A,#N/A,FALSE,"Plan1";#N/A,#N/A,FALSE,"Plan2"}</definedName>
    <definedName name="sdfsdgftret" localSheetId="10" hidden="1">{#N/A,#N/A,FALSE,"Plan1";#N/A,#N/A,FALSE,"Plan2"}</definedName>
    <definedName name="sdfsdgftret" localSheetId="12" hidden="1">{#N/A,#N/A,FALSE,"Plan1";#N/A,#N/A,FALSE,"Plan2"}</definedName>
    <definedName name="sdfsdgftret" localSheetId="3" hidden="1">{#N/A,#N/A,FALSE,"Plan1";#N/A,#N/A,FALSE,"Plan2"}</definedName>
    <definedName name="sdfsdgftret" localSheetId="2" hidden="1">{#N/A,#N/A,FALSE,"Plan1";#N/A,#N/A,FALSE,"Plan2"}</definedName>
    <definedName name="sdfsdgftret" localSheetId="14" hidden="1">{#N/A,#N/A,FALSE,"Plan1";#N/A,#N/A,FALSE,"Plan2"}</definedName>
    <definedName name="sdfsdgftret" localSheetId="1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10" hidden="1">{#N/A,#N/A,FALSE,"Plan1";#N/A,#N/A,FALSE,"Plan2"}</definedName>
    <definedName name="SDF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3" hidden="1">{#N/A,#N/A,FALSE,"Plan1";#N/A,#N/A,FALSE,"Plan2"}</definedName>
    <definedName name="sdfsf" localSheetId="2" hidden="1">{#N/A,#N/A,FALSE,"Plan1";#N/A,#N/A,FALSE,"Plan2"}</definedName>
    <definedName name="sdfsf" localSheetId="14" hidden="1">{#N/A,#N/A,FALSE,"Plan1";#N/A,#N/A,FALSE,"Plan2"}</definedName>
    <definedName name="sdfsf" localSheetId="1" hidden="1">{#N/A,#N/A,FALSE,"Plan1";#N/A,#N/A,FALSE,"Plan2"}</definedName>
    <definedName name="sdfsf" hidden="1">{#N/A,#N/A,FALSE,"Plan1";#N/A,#N/A,FALSE,"Plan2"}</definedName>
    <definedName name="SDFSFRT" localSheetId="10" hidden="1">{"Econ Consolidado",#N/A,FALSE,"Econ Consol";"Fluxo de Caixa",#N/A,FALSE,"Fluxo Caixa";"Investimentos",#N/A,FALSE,"Investimentos"}</definedName>
    <definedName name="SDFSFRT" localSheetId="12" hidden="1">{"Econ Consolidado",#N/A,FALSE,"Econ Consol";"Fluxo de Caixa",#N/A,FALSE,"Fluxo Caixa";"Investimentos",#N/A,FALSE,"Investimentos"}</definedName>
    <definedName name="SDFSFRT" localSheetId="3" hidden="1">{"Econ Consolidado",#N/A,FALSE,"Econ Consol";"Fluxo de Caixa",#N/A,FALSE,"Fluxo Caixa";"Investimentos",#N/A,FALSE,"Investimentos"}</definedName>
    <definedName name="SDFSFRT" localSheetId="2" hidden="1">{"Econ Consolidado",#N/A,FALSE,"Econ Consol";"Fluxo de Caixa",#N/A,FALSE,"Fluxo Caixa";"Investimentos",#N/A,FALSE,"Investimentos"}</definedName>
    <definedName name="SDFSFRT" localSheetId="14" hidden="1">{"Econ Consolidado",#N/A,FALSE,"Econ Consol";"Fluxo de Caixa",#N/A,FALSE,"Fluxo Caixa";"Investimentos",#N/A,FALSE,"Investimentos"}</definedName>
    <definedName name="SDFSFRT" localSheetId="1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10" hidden="1">{#N/A,#N/A,FALSE,"Plan1";#N/A,#N/A,FALSE,"Plan2"}</definedName>
    <definedName name="sdfsr" localSheetId="12" hidden="1">{#N/A,#N/A,FALSE,"Plan1";#N/A,#N/A,FALSE,"Plan2"}</definedName>
    <definedName name="sdfsr" localSheetId="3" hidden="1">{#N/A,#N/A,FALSE,"Plan1";#N/A,#N/A,FALSE,"Plan2"}</definedName>
    <definedName name="sdfsr" localSheetId="2" hidden="1">{#N/A,#N/A,FALSE,"Plan1";#N/A,#N/A,FALSE,"Plan2"}</definedName>
    <definedName name="sdfsr" localSheetId="14" hidden="1">{#N/A,#N/A,FALSE,"Plan1";#N/A,#N/A,FALSE,"Plan2"}</definedName>
    <definedName name="sdfsr" localSheetId="1" hidden="1">{#N/A,#N/A,FALSE,"Plan1";#N/A,#N/A,FALSE,"Plan2"}</definedName>
    <definedName name="sdfsr" hidden="1">{#N/A,#N/A,FALSE,"Plan1";#N/A,#N/A,FALSE,"Plan2"}</definedName>
    <definedName name="sdfty" localSheetId="10" hidden="1">{#N/A,#N/A,FALSE,"Plan1";#N/A,#N/A,FALSE,"Plan2"}</definedName>
    <definedName name="sdfty" localSheetId="12" hidden="1">{#N/A,#N/A,FALSE,"Plan1";#N/A,#N/A,FALSE,"Plan2"}</definedName>
    <definedName name="sdfty" localSheetId="3" hidden="1">{#N/A,#N/A,FALSE,"Plan1";#N/A,#N/A,FALSE,"Plan2"}</definedName>
    <definedName name="sdfty" localSheetId="2" hidden="1">{#N/A,#N/A,FALSE,"Plan1";#N/A,#N/A,FALSE,"Plan2"}</definedName>
    <definedName name="sdfty" localSheetId="14" hidden="1">{#N/A,#N/A,FALSE,"Plan1";#N/A,#N/A,FALSE,"Plan2"}</definedName>
    <definedName name="sdfty" localSheetId="1" hidden="1">{#N/A,#N/A,FALSE,"Plan1";#N/A,#N/A,FALSE,"Plan2"}</definedName>
    <definedName name="sdfty" hidden="1">{#N/A,#N/A,FALSE,"Plan1";#N/A,#N/A,FALSE,"Plan2"}</definedName>
    <definedName name="sdgdf" localSheetId="10" hidden="1">{#N/A,#N/A,FALSE,"Plan1";#N/A,#N/A,FALSE,"Plan2"}</definedName>
    <definedName name="sdgdf" localSheetId="12" hidden="1">{#N/A,#N/A,FALSE,"Plan1";#N/A,#N/A,FALSE,"Plan2"}</definedName>
    <definedName name="sdgdf" localSheetId="3" hidden="1">{#N/A,#N/A,FALSE,"Plan1";#N/A,#N/A,FALSE,"Plan2"}</definedName>
    <definedName name="sdgdf" localSheetId="2" hidden="1">{#N/A,#N/A,FALSE,"Plan1";#N/A,#N/A,FALSE,"Plan2"}</definedName>
    <definedName name="sdgdf" localSheetId="14" hidden="1">{#N/A,#N/A,FALSE,"Plan1";#N/A,#N/A,FALSE,"Plan2"}</definedName>
    <definedName name="sdgdf" localSheetId="1" hidden="1">{#N/A,#N/A,FALSE,"Plan1";#N/A,#N/A,FALSE,"Plan2"}</definedName>
    <definedName name="sdgdf" hidden="1">{#N/A,#N/A,FALSE,"Plan1";#N/A,#N/A,FALSE,"Plan2"}</definedName>
    <definedName name="sdgfrt" localSheetId="10" hidden="1">{#N/A,#N/A,FALSE,"Plan1";#N/A,#N/A,FALSE,"Plan2"}</definedName>
    <definedName name="sdgfrt" localSheetId="12" hidden="1">{#N/A,#N/A,FALSE,"Plan1";#N/A,#N/A,FALSE,"Plan2"}</definedName>
    <definedName name="sdgfrt" localSheetId="3" hidden="1">{#N/A,#N/A,FALSE,"Plan1";#N/A,#N/A,FALSE,"Plan2"}</definedName>
    <definedName name="sdgfrt" localSheetId="2" hidden="1">{#N/A,#N/A,FALSE,"Plan1";#N/A,#N/A,FALSE,"Plan2"}</definedName>
    <definedName name="sdgfrt" localSheetId="14" hidden="1">{#N/A,#N/A,FALSE,"Plan1";#N/A,#N/A,FALSE,"Plan2"}</definedName>
    <definedName name="sdgfrt" localSheetId="1" hidden="1">{#N/A,#N/A,FALSE,"Plan1";#N/A,#N/A,FALSE,"Plan2"}</definedName>
    <definedName name="sdgfrt" hidden="1">{#N/A,#N/A,FALSE,"Plan1";#N/A,#N/A,FALSE,"Plan2"}</definedName>
    <definedName name="sdgft" localSheetId="10" hidden="1">{#N/A,#N/A,FALSE,"Plan1";#N/A,#N/A,FALSE,"Plan2"}</definedName>
    <definedName name="sdgft" localSheetId="12" hidden="1">{#N/A,#N/A,FALSE,"Plan1";#N/A,#N/A,FALSE,"Plan2"}</definedName>
    <definedName name="sdgft" localSheetId="3" hidden="1">{#N/A,#N/A,FALSE,"Plan1";#N/A,#N/A,FALSE,"Plan2"}</definedName>
    <definedName name="sdgft" localSheetId="2" hidden="1">{#N/A,#N/A,FALSE,"Plan1";#N/A,#N/A,FALSE,"Plan2"}</definedName>
    <definedName name="sdgft" localSheetId="14" hidden="1">{#N/A,#N/A,FALSE,"Plan1";#N/A,#N/A,FALSE,"Plan2"}</definedName>
    <definedName name="sdgft" localSheetId="1" hidden="1">{#N/A,#N/A,FALSE,"Plan1";#N/A,#N/A,FALSE,"Plan2"}</definedName>
    <definedName name="sdgft" hidden="1">{#N/A,#N/A,FALSE,"Plan1";#N/A,#N/A,FALSE,"Plan2"}</definedName>
    <definedName name="sdgt" localSheetId="10" hidden="1">{#N/A,#N/A,FALSE,"Plan1";#N/A,#N/A,FALSE,"Plan2"}</definedName>
    <definedName name="sdgt" localSheetId="12" hidden="1">{#N/A,#N/A,FALSE,"Plan1";#N/A,#N/A,FALSE,"Plan2"}</definedName>
    <definedName name="sdgt" localSheetId="3" hidden="1">{#N/A,#N/A,FALSE,"Plan1";#N/A,#N/A,FALSE,"Plan2"}</definedName>
    <definedName name="sdgt" localSheetId="2" hidden="1">{#N/A,#N/A,FALSE,"Plan1";#N/A,#N/A,FALSE,"Plan2"}</definedName>
    <definedName name="sdgt" localSheetId="14" hidden="1">{#N/A,#N/A,FALSE,"Plan1";#N/A,#N/A,FALSE,"Plan2"}</definedName>
    <definedName name="sdgt" localSheetId="1" hidden="1">{#N/A,#N/A,FALSE,"Plan1";#N/A,#N/A,FALSE,"Plan2"}</definedName>
    <definedName name="sdgt" hidden="1">{#N/A,#N/A,FALSE,"Plan1";#N/A,#N/A,FALSE,"Plan2"}</definedName>
    <definedName name="sdgtry" localSheetId="10" hidden="1">#REF!</definedName>
    <definedName name="sdgtry" localSheetId="12" hidden="1">#REF!</definedName>
    <definedName name="sdgtry" localSheetId="3" hidden="1">#REF!</definedName>
    <definedName name="sdgtry" localSheetId="1" hidden="1">#REF!</definedName>
    <definedName name="sdgtry" hidden="1">#REF!</definedName>
    <definedName name="sdhfghdsfg" localSheetId="10" hidden="1">{#N/A,#N/A,FALSE,"Plan1";#N/A,#N/A,FALSE,"Plan2"}</definedName>
    <definedName name="sdhfghdsfg" localSheetId="12" hidden="1">{#N/A,#N/A,FALSE,"Plan1";#N/A,#N/A,FALSE,"Plan2"}</definedName>
    <definedName name="sdhfghdsfg" localSheetId="3" hidden="1">{#N/A,#N/A,FALSE,"Plan1";#N/A,#N/A,FALSE,"Plan2"}</definedName>
    <definedName name="sdhfghdsfg" localSheetId="2" hidden="1">{#N/A,#N/A,FALSE,"Plan1";#N/A,#N/A,FALSE,"Plan2"}</definedName>
    <definedName name="sdhfghdsfg" localSheetId="14" hidden="1">{#N/A,#N/A,FALSE,"Plan1";#N/A,#N/A,FALSE,"Plan2"}</definedName>
    <definedName name="sdhfghdsfg" localSheetId="1" hidden="1">{#N/A,#N/A,FALSE,"Plan1";#N/A,#N/A,FALSE,"Plan2"}</definedName>
    <definedName name="sdhfghdsfg" hidden="1">{#N/A,#N/A,FALSE,"Plan1";#N/A,#N/A,FALSE,"Plan2"}</definedName>
    <definedName name="SDHFJKHDFJRE" localSheetId="10" hidden="1">{#N/A,#N/A,FALSE,"Plan1";#N/A,#N/A,FALSE,"Plan2"}</definedName>
    <definedName name="SDHFJKHDFJRE" localSheetId="12" hidden="1">{#N/A,#N/A,FALSE,"Plan1";#N/A,#N/A,FALSE,"Plan2"}</definedName>
    <definedName name="SDHFJKHDFJRE" localSheetId="3" hidden="1">{#N/A,#N/A,FALSE,"Plan1";#N/A,#N/A,FALSE,"Plan2"}</definedName>
    <definedName name="SDHFJKHDFJRE" localSheetId="2" hidden="1">{#N/A,#N/A,FALSE,"Plan1";#N/A,#N/A,FALSE,"Plan2"}</definedName>
    <definedName name="SDHFJKHDFJRE" localSheetId="14" hidden="1">{#N/A,#N/A,FALSE,"Plan1";#N/A,#N/A,FALSE,"Plan2"}</definedName>
    <definedName name="SDHFJKHDFJRE" localSheetId="1" hidden="1">{#N/A,#N/A,FALSE,"Plan1";#N/A,#N/A,FALSE,"Plan2"}</definedName>
    <definedName name="SDHFJKHDFJRE" hidden="1">{#N/A,#N/A,FALSE,"Plan1";#N/A,#N/A,FALSE,"Plan2"}</definedName>
    <definedName name="SDHKFDRKGTR" localSheetId="10" hidden="1">{#N/A,#N/A,FALSE,"Plan1";#N/A,#N/A,FALSE,"Plan2"}</definedName>
    <definedName name="SDHKFDRKGTR" localSheetId="12" hidden="1">{#N/A,#N/A,FALSE,"Plan1";#N/A,#N/A,FALSE,"Plan2"}</definedName>
    <definedName name="SDHKFDRKGTR" localSheetId="3" hidden="1">{#N/A,#N/A,FALSE,"Plan1";#N/A,#N/A,FALSE,"Plan2"}</definedName>
    <definedName name="SDHKFDRKGTR" localSheetId="2" hidden="1">{#N/A,#N/A,FALSE,"Plan1";#N/A,#N/A,FALSE,"Plan2"}</definedName>
    <definedName name="SDHKFDRKGTR" localSheetId="14" hidden="1">{#N/A,#N/A,FALSE,"Plan1";#N/A,#N/A,FALSE,"Plan2"}</definedName>
    <definedName name="SDHKFDRKGTR" localSheetId="1" hidden="1">{#N/A,#N/A,FALSE,"Plan1";#N/A,#N/A,FALSE,"Plan2"}</definedName>
    <definedName name="SDHKFDRKGTR" hidden="1">{#N/A,#N/A,FALSE,"Plan1";#N/A,#N/A,FALSE,"Plan2"}</definedName>
    <definedName name="sdjdswger" localSheetId="10" hidden="1">{#N/A,#N/A,FALSE,"Plan1";#N/A,#N/A,FALSE,"Plan2"}</definedName>
    <definedName name="sdjdswger" localSheetId="12" hidden="1">{#N/A,#N/A,FALSE,"Plan1";#N/A,#N/A,FALSE,"Plan2"}</definedName>
    <definedName name="sdjdswger" localSheetId="3" hidden="1">{#N/A,#N/A,FALSE,"Plan1";#N/A,#N/A,FALSE,"Plan2"}</definedName>
    <definedName name="sdjdswger" localSheetId="2" hidden="1">{#N/A,#N/A,FALSE,"Plan1";#N/A,#N/A,FALSE,"Plan2"}</definedName>
    <definedName name="sdjdswger" localSheetId="14" hidden="1">{#N/A,#N/A,FALSE,"Plan1";#N/A,#N/A,FALSE,"Plan2"}</definedName>
    <definedName name="sdjdswger" localSheetId="1" hidden="1">{#N/A,#N/A,FALSE,"Plan1";#N/A,#N/A,FALSE,"Plan2"}</definedName>
    <definedName name="sdjdswger" hidden="1">{#N/A,#N/A,FALSE,"Plan1";#N/A,#N/A,FALSE,"Plan2"}</definedName>
    <definedName name="sdjfdf" localSheetId="10" hidden="1">{#N/A,#N/A,FALSE,"Plan1";#N/A,#N/A,FALSE,"Plan2"}</definedName>
    <definedName name="sdjfdf" localSheetId="12" hidden="1">{#N/A,#N/A,FALSE,"Plan1";#N/A,#N/A,FALSE,"Plan2"}</definedName>
    <definedName name="sdjfdf" localSheetId="3" hidden="1">{#N/A,#N/A,FALSE,"Plan1";#N/A,#N/A,FALSE,"Plan2"}</definedName>
    <definedName name="sdjfdf" localSheetId="2" hidden="1">{#N/A,#N/A,FALSE,"Plan1";#N/A,#N/A,FALSE,"Plan2"}</definedName>
    <definedName name="sdjfdf" localSheetId="14" hidden="1">{#N/A,#N/A,FALSE,"Plan1";#N/A,#N/A,FALSE,"Plan2"}</definedName>
    <definedName name="sdjfdf" localSheetId="1" hidden="1">{#N/A,#N/A,FALSE,"Plan1";#N/A,#N/A,FALSE,"Plan2"}</definedName>
    <definedName name="sdjfdf" hidden="1">{#N/A,#N/A,FALSE,"Plan1";#N/A,#N/A,FALSE,"Plan2"}</definedName>
    <definedName name="sdjfhdjk" localSheetId="10" hidden="1">{#N/A,#N/A,FALSE,"Plan1";#N/A,#N/A,FALSE,"Plan2"}</definedName>
    <definedName name="sdjfhdjk" localSheetId="12" hidden="1">{#N/A,#N/A,FALSE,"Plan1";#N/A,#N/A,FALSE,"Plan2"}</definedName>
    <definedName name="sdjfhdjk" localSheetId="3" hidden="1">{#N/A,#N/A,FALSE,"Plan1";#N/A,#N/A,FALSE,"Plan2"}</definedName>
    <definedName name="sdjfhdjk" localSheetId="2" hidden="1">{#N/A,#N/A,FALSE,"Plan1";#N/A,#N/A,FALSE,"Plan2"}</definedName>
    <definedName name="sdjfhdjk" localSheetId="14" hidden="1">{#N/A,#N/A,FALSE,"Plan1";#N/A,#N/A,FALSE,"Plan2"}</definedName>
    <definedName name="sdjfhdjk" localSheetId="1" hidden="1">{#N/A,#N/A,FALSE,"Plan1";#N/A,#N/A,FALSE,"Plan2"}</definedName>
    <definedName name="sdjfhdjk" hidden="1">{#N/A,#N/A,FALSE,"Plan1";#N/A,#N/A,FALSE,"Plan2"}</definedName>
    <definedName name="SDJFJDER" localSheetId="10" hidden="1">{#N/A,#N/A,FALSE,"Plan1";#N/A,#N/A,FALSE,"Plan2"}</definedName>
    <definedName name="SDJFJDER" localSheetId="12" hidden="1">{#N/A,#N/A,FALSE,"Plan1";#N/A,#N/A,FALSE,"Plan2"}</definedName>
    <definedName name="SDJFJDER" localSheetId="3" hidden="1">{#N/A,#N/A,FALSE,"Plan1";#N/A,#N/A,FALSE,"Plan2"}</definedName>
    <definedName name="SDJFJDER" localSheetId="2" hidden="1">{#N/A,#N/A,FALSE,"Plan1";#N/A,#N/A,FALSE,"Plan2"}</definedName>
    <definedName name="SDJFJDER" localSheetId="14" hidden="1">{#N/A,#N/A,FALSE,"Plan1";#N/A,#N/A,FALSE,"Plan2"}</definedName>
    <definedName name="SDJFJDER" localSheetId="1" hidden="1">{#N/A,#N/A,FALSE,"Plan1";#N/A,#N/A,FALSE,"Plan2"}</definedName>
    <definedName name="SDJFJDER" hidden="1">{#N/A,#N/A,FALSE,"Plan1";#N/A,#N/A,FALSE,"Plan2"}</definedName>
    <definedName name="sdjflsdjfl" localSheetId="10" hidden="1">{#N/A,#N/A,FALSE,"Plan1";#N/A,#N/A,FALSE,"Plan2"}</definedName>
    <definedName name="sdjflsdjfl" localSheetId="12" hidden="1">{#N/A,#N/A,FALSE,"Plan1";#N/A,#N/A,FALSE,"Plan2"}</definedName>
    <definedName name="sdjflsdjfl" localSheetId="3" hidden="1">{#N/A,#N/A,FALSE,"Plan1";#N/A,#N/A,FALSE,"Plan2"}</definedName>
    <definedName name="sdjflsdjfl" localSheetId="2" hidden="1">{#N/A,#N/A,FALSE,"Plan1";#N/A,#N/A,FALSE,"Plan2"}</definedName>
    <definedName name="sdjflsdjfl" localSheetId="14" hidden="1">{#N/A,#N/A,FALSE,"Plan1";#N/A,#N/A,FALSE,"Plan2"}</definedName>
    <definedName name="sdjflsdjfl" localSheetId="1" hidden="1">{#N/A,#N/A,FALSE,"Plan1";#N/A,#N/A,FALSE,"Plan2"}</definedName>
    <definedName name="sdjflsdjfl" hidden="1">{#N/A,#N/A,FALSE,"Plan1";#N/A,#N/A,FALSE,"Plan2"}</definedName>
    <definedName name="SDJHF" localSheetId="10" hidden="1">{#N/A,#N/A,FALSE,"Plan1";#N/A,#N/A,FALSE,"Plan2"}</definedName>
    <definedName name="SDJHF" localSheetId="12" hidden="1">{#N/A,#N/A,FALSE,"Plan1";#N/A,#N/A,FALSE,"Plan2"}</definedName>
    <definedName name="SDJHF" localSheetId="3" hidden="1">{#N/A,#N/A,FALSE,"Plan1";#N/A,#N/A,FALSE,"Plan2"}</definedName>
    <definedName name="SDJHF" localSheetId="2" hidden="1">{#N/A,#N/A,FALSE,"Plan1";#N/A,#N/A,FALSE,"Plan2"}</definedName>
    <definedName name="SDJHF" localSheetId="14" hidden="1">{#N/A,#N/A,FALSE,"Plan1";#N/A,#N/A,FALSE,"Plan2"}</definedName>
    <definedName name="SDJHF" localSheetId="1" hidden="1">{#N/A,#N/A,FALSE,"Plan1";#N/A,#N/A,FALSE,"Plan2"}</definedName>
    <definedName name="SDJHF" hidden="1">{#N/A,#N/A,FALSE,"Plan1";#N/A,#N/A,FALSE,"Plan2"}</definedName>
    <definedName name="sdjrderertrr" localSheetId="10" hidden="1">{#N/A,#N/A,FALSE,"Plan1";#N/A,#N/A,FALSE,"Plan2"}</definedName>
    <definedName name="sdjrderertrr" localSheetId="12" hidden="1">{#N/A,#N/A,FALSE,"Plan1";#N/A,#N/A,FALSE,"Plan2"}</definedName>
    <definedName name="sdjrderertrr" localSheetId="3" hidden="1">{#N/A,#N/A,FALSE,"Plan1";#N/A,#N/A,FALSE,"Plan2"}</definedName>
    <definedName name="sdjrderertrr" localSheetId="2" hidden="1">{#N/A,#N/A,FALSE,"Plan1";#N/A,#N/A,FALSE,"Plan2"}</definedName>
    <definedName name="sdjrderertrr" localSheetId="14" hidden="1">{#N/A,#N/A,FALSE,"Plan1";#N/A,#N/A,FALSE,"Plan2"}</definedName>
    <definedName name="sdjrderertrr" localSheetId="1" hidden="1">{#N/A,#N/A,FALSE,"Plan1";#N/A,#N/A,FALSE,"Plan2"}</definedName>
    <definedName name="sdjrderertrr" hidden="1">{#N/A,#N/A,FALSE,"Plan1";#N/A,#N/A,FALSE,"Plan2"}</definedName>
    <definedName name="sdkdjk" localSheetId="10" hidden="1">{#N/A,#N/A,FALSE,"Plan1";#N/A,#N/A,FALSE,"Plan2"}</definedName>
    <definedName name="sdkdjk" localSheetId="12" hidden="1">{#N/A,#N/A,FALSE,"Plan1";#N/A,#N/A,FALSE,"Plan2"}</definedName>
    <definedName name="sdkdjk" localSheetId="3" hidden="1">{#N/A,#N/A,FALSE,"Plan1";#N/A,#N/A,FALSE,"Plan2"}</definedName>
    <definedName name="sdkdjk" localSheetId="2" hidden="1">{#N/A,#N/A,FALSE,"Plan1";#N/A,#N/A,FALSE,"Plan2"}</definedName>
    <definedName name="sdkdjk" localSheetId="14" hidden="1">{#N/A,#N/A,FALSE,"Plan1";#N/A,#N/A,FALSE,"Plan2"}</definedName>
    <definedName name="sdkdjk" localSheetId="1" hidden="1">{#N/A,#N/A,FALSE,"Plan1";#N/A,#N/A,FALSE,"Plan2"}</definedName>
    <definedName name="sdkdjk" hidden="1">{#N/A,#N/A,FALSE,"Plan1";#N/A,#N/A,FALSE,"Plan2"}</definedName>
    <definedName name="sdkfjhkdgfh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0" hidden="1">{#N/A,#N/A,FALSE,"Plan1";#N/A,#N/A,FALSE,"Plan2"}</definedName>
    <definedName name="sdkfnjd" localSheetId="12" hidden="1">{#N/A,#N/A,FALSE,"Plan1";#N/A,#N/A,FALSE,"Plan2"}</definedName>
    <definedName name="sdkfnjd" localSheetId="3" hidden="1">{#N/A,#N/A,FALSE,"Plan1";#N/A,#N/A,FALSE,"Plan2"}</definedName>
    <definedName name="sdkfnjd" localSheetId="2" hidden="1">{#N/A,#N/A,FALSE,"Plan1";#N/A,#N/A,FALSE,"Plan2"}</definedName>
    <definedName name="sdkfnjd" localSheetId="14" hidden="1">{#N/A,#N/A,FALSE,"Plan1";#N/A,#N/A,FALSE,"Plan2"}</definedName>
    <definedName name="sdkfnjd" localSheetId="1" hidden="1">{#N/A,#N/A,FALSE,"Plan1";#N/A,#N/A,FALSE,"Plan2"}</definedName>
    <definedName name="sdkfnjd" hidden="1">{#N/A,#N/A,FALSE,"Plan1";#N/A,#N/A,FALSE,"Plan2"}</definedName>
    <definedName name="sdkk" localSheetId="10" hidden="1">{#N/A,#N/A,FALSE,"Plan1";#N/A,#N/A,FALSE,"Plan2"}</definedName>
    <definedName name="sdkk" localSheetId="12" hidden="1">{#N/A,#N/A,FALSE,"Plan1";#N/A,#N/A,FALSE,"Plan2"}</definedName>
    <definedName name="sdkk" localSheetId="3" hidden="1">{#N/A,#N/A,FALSE,"Plan1";#N/A,#N/A,FALSE,"Plan2"}</definedName>
    <definedName name="sdkk" localSheetId="2" hidden="1">{#N/A,#N/A,FALSE,"Plan1";#N/A,#N/A,FALSE,"Plan2"}</definedName>
    <definedName name="sdkk" localSheetId="14" hidden="1">{#N/A,#N/A,FALSE,"Plan1";#N/A,#N/A,FALSE,"Plan2"}</definedName>
    <definedName name="sdkk" localSheetId="1" hidden="1">{#N/A,#N/A,FALSE,"Plan1";#N/A,#N/A,FALSE,"Plan2"}</definedName>
    <definedName name="sdkk" hidden="1">{#N/A,#N/A,FALSE,"Plan1";#N/A,#N/A,FALSE,"Plan2"}</definedName>
    <definedName name="sdlfsdflj" localSheetId="10" hidden="1">{#N/A,#N/A,FALSE,"Plan1";#N/A,#N/A,FALSE,"Plan2"}</definedName>
    <definedName name="sdlfsdflj" localSheetId="12" hidden="1">{#N/A,#N/A,FALSE,"Plan1";#N/A,#N/A,FALSE,"Plan2"}</definedName>
    <definedName name="sdlfsdflj" localSheetId="3" hidden="1">{#N/A,#N/A,FALSE,"Plan1";#N/A,#N/A,FALSE,"Plan2"}</definedName>
    <definedName name="sdlfsdflj" localSheetId="2" hidden="1">{#N/A,#N/A,FALSE,"Plan1";#N/A,#N/A,FALSE,"Plan2"}</definedName>
    <definedName name="sdlfsdflj" localSheetId="14" hidden="1">{#N/A,#N/A,FALSE,"Plan1";#N/A,#N/A,FALSE,"Plan2"}</definedName>
    <definedName name="sdlfsdflj" localSheetId="1" hidden="1">{#N/A,#N/A,FALSE,"Plan1";#N/A,#N/A,FALSE,"Plan2"}</definedName>
    <definedName name="sdlfsdflj" hidden="1">{#N/A,#N/A,FALSE,"Plan1";#N/A,#N/A,FALSE,"Plan2"}</definedName>
    <definedName name="sdmfmdfsgfd" localSheetId="10" hidden="1">{#N/A,#N/A,FALSE,"Plan1";#N/A,#N/A,FALSE,"Plan2"}</definedName>
    <definedName name="sdmfmdfsgfd" localSheetId="12" hidden="1">{#N/A,#N/A,FALSE,"Plan1";#N/A,#N/A,FALSE,"Plan2"}</definedName>
    <definedName name="sdmfmdfsgfd" localSheetId="3" hidden="1">{#N/A,#N/A,FALSE,"Plan1";#N/A,#N/A,FALSE,"Plan2"}</definedName>
    <definedName name="sdmfmdfsgfd" localSheetId="2" hidden="1">{#N/A,#N/A,FALSE,"Plan1";#N/A,#N/A,FALSE,"Plan2"}</definedName>
    <definedName name="sdmfmdfsgfd" localSheetId="14" hidden="1">{#N/A,#N/A,FALSE,"Plan1";#N/A,#N/A,FALSE,"Plan2"}</definedName>
    <definedName name="sdmfmdfsgfd" localSheetId="1" hidden="1">{#N/A,#N/A,FALSE,"Plan1";#N/A,#N/A,FALSE,"Plan2"}</definedName>
    <definedName name="sdmfmdfsgfd" hidden="1">{#N/A,#N/A,FALSE,"Plan1";#N/A,#N/A,FALSE,"Plan2"}</definedName>
    <definedName name="sd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0" hidden="1">{#N/A,#N/A,FALSE,"Plan1";#N/A,#N/A,FALSE,"Plan2"}</definedName>
    <definedName name="sdrfgt" localSheetId="12" hidden="1">{#N/A,#N/A,FALSE,"Plan1";#N/A,#N/A,FALSE,"Plan2"}</definedName>
    <definedName name="sdrfgt" localSheetId="3" hidden="1">{#N/A,#N/A,FALSE,"Plan1";#N/A,#N/A,FALSE,"Plan2"}</definedName>
    <definedName name="sdrfgt" localSheetId="2" hidden="1">{#N/A,#N/A,FALSE,"Plan1";#N/A,#N/A,FALSE,"Plan2"}</definedName>
    <definedName name="sdrfgt" localSheetId="14" hidden="1">{#N/A,#N/A,FALSE,"Plan1";#N/A,#N/A,FALSE,"Plan2"}</definedName>
    <definedName name="sdrfgt" localSheetId="1" hidden="1">{#N/A,#N/A,FALSE,"Plan1";#N/A,#N/A,FALSE,"Plan2"}</definedName>
    <definedName name="sdrfgt" hidden="1">{#N/A,#N/A,FALSE,"Plan1";#N/A,#N/A,FALSE,"Plan2"}</definedName>
    <definedName name="sdsd" localSheetId="10" hidden="1">{#N/A,#N/A,FALSE,"Plan1";#N/A,#N/A,FALSE,"Plan2"}</definedName>
    <definedName name="sdsd" localSheetId="12" hidden="1">{#N/A,#N/A,FALSE,"Plan1";#N/A,#N/A,FALSE,"Plan2"}</definedName>
    <definedName name="sdsd" localSheetId="3" hidden="1">{#N/A,#N/A,FALSE,"Plan1";#N/A,#N/A,FALSE,"Plan2"}</definedName>
    <definedName name="sdsd" localSheetId="2" hidden="1">{#N/A,#N/A,FALSE,"Plan1";#N/A,#N/A,FALSE,"Plan2"}</definedName>
    <definedName name="sdsd" localSheetId="14" hidden="1">{#N/A,#N/A,FALSE,"Plan1";#N/A,#N/A,FALSE,"Plan2"}</definedName>
    <definedName name="sdsd" localSheetId="1" hidden="1">{#N/A,#N/A,FALSE,"Plan1";#N/A,#N/A,FALSE,"Plan2"}</definedName>
    <definedName name="sdsd" hidden="1">{#N/A,#N/A,FALSE,"Plan1";#N/A,#N/A,FALSE,"Plan2"}</definedName>
    <definedName name="sdser" localSheetId="10" hidden="1">{#N/A,#N/A,FALSE,"Plan1";#N/A,#N/A,FALSE,"Plan2"}</definedName>
    <definedName name="sdser" localSheetId="12" hidden="1">{#N/A,#N/A,FALSE,"Plan1";#N/A,#N/A,FALSE,"Plan2"}</definedName>
    <definedName name="sdser" localSheetId="3" hidden="1">{#N/A,#N/A,FALSE,"Plan1";#N/A,#N/A,FALSE,"Plan2"}</definedName>
    <definedName name="sdser" localSheetId="2" hidden="1">{#N/A,#N/A,FALSE,"Plan1";#N/A,#N/A,FALSE,"Plan2"}</definedName>
    <definedName name="sdser" localSheetId="14" hidden="1">{#N/A,#N/A,FALSE,"Plan1";#N/A,#N/A,FALSE,"Plan2"}</definedName>
    <definedName name="sdser" localSheetId="1" hidden="1">{#N/A,#N/A,FALSE,"Plan1";#N/A,#N/A,FALSE,"Plan2"}</definedName>
    <definedName name="sdser" hidden="1">{#N/A,#N/A,FALSE,"Plan1";#N/A,#N/A,FALSE,"Plan2"}</definedName>
    <definedName name="sdsre" localSheetId="10" hidden="1">{#N/A,#N/A,FALSE,"Plan1";#N/A,#N/A,FALSE,"Plan2"}</definedName>
    <definedName name="sdsre" localSheetId="12" hidden="1">{#N/A,#N/A,FALSE,"Plan1";#N/A,#N/A,FALSE,"Plan2"}</definedName>
    <definedName name="sdsre" localSheetId="3" hidden="1">{#N/A,#N/A,FALSE,"Plan1";#N/A,#N/A,FALSE,"Plan2"}</definedName>
    <definedName name="sdsre" localSheetId="2" hidden="1">{#N/A,#N/A,FALSE,"Plan1";#N/A,#N/A,FALSE,"Plan2"}</definedName>
    <definedName name="sdsre" localSheetId="14" hidden="1">{#N/A,#N/A,FALSE,"Plan1";#N/A,#N/A,FALSE,"Plan2"}</definedName>
    <definedName name="sdsre" localSheetId="1" hidden="1">{#N/A,#N/A,FALSE,"Plan1";#N/A,#N/A,FALSE,"Plan2"}</definedName>
    <definedName name="sdsre" hidden="1">{#N/A,#N/A,FALSE,"Plan1";#N/A,#N/A,FALSE,"Plan2"}</definedName>
    <definedName name="sdss" localSheetId="10" hidden="1">{#N/A,#N/A,FALSE,"Plan1";#N/A,#N/A,FALSE,"Plan2"}</definedName>
    <definedName name="sdss" localSheetId="12" hidden="1">{#N/A,#N/A,FALSE,"Plan1";#N/A,#N/A,FALSE,"Plan2"}</definedName>
    <definedName name="sdss" localSheetId="3" hidden="1">{#N/A,#N/A,FALSE,"Plan1";#N/A,#N/A,FALSE,"Plan2"}</definedName>
    <definedName name="sdss" localSheetId="2" hidden="1">{#N/A,#N/A,FALSE,"Plan1";#N/A,#N/A,FALSE,"Plan2"}</definedName>
    <definedName name="sdss" localSheetId="14" hidden="1">{#N/A,#N/A,FALSE,"Plan1";#N/A,#N/A,FALSE,"Plan2"}</definedName>
    <definedName name="sdss" localSheetId="1" hidden="1">{#N/A,#N/A,FALSE,"Plan1";#N/A,#N/A,FALSE,"Plan2"}</definedName>
    <definedName name="sdss" hidden="1">{#N/A,#N/A,FALSE,"Plan1";#N/A,#N/A,FALSE,"Plan2"}</definedName>
    <definedName name="sdtrtg" localSheetId="10" hidden="1">#REF!</definedName>
    <definedName name="sdtrtg" localSheetId="12" hidden="1">#REF!</definedName>
    <definedName name="sdtrtg" localSheetId="3" hidden="1">#REF!</definedName>
    <definedName name="sdtrtg" localSheetId="1" hidden="1">#REF!</definedName>
    <definedName name="sdtrtg" hidden="1">#REF!</definedName>
    <definedName name="sdusi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0" hidden="1">{"Econ Consolidado",#N/A,FALSE,"Econ Consol";"Fluxo de Caixa",#N/A,FALSE,"Fluxo Caixa";"Investimentos",#N/A,FALSE,"Investimentos"}</definedName>
    <definedName name="SDWER" localSheetId="12" hidden="1">{"Econ Consolidado",#N/A,FALSE,"Econ Consol";"Fluxo de Caixa",#N/A,FALSE,"Fluxo Caixa";"Investimentos",#N/A,FALSE,"Investimentos"}</definedName>
    <definedName name="SDWER" localSheetId="3" hidden="1">{"Econ Consolidado",#N/A,FALSE,"Econ Consol";"Fluxo de Caixa",#N/A,FALSE,"Fluxo Caixa";"Investimentos",#N/A,FALSE,"Investimentos"}</definedName>
    <definedName name="SDWER" localSheetId="2" hidden="1">{"Econ Consolidado",#N/A,FALSE,"Econ Consol";"Fluxo de Caixa",#N/A,FALSE,"Fluxo Caixa";"Investimentos",#N/A,FALSE,"Investimentos"}</definedName>
    <definedName name="SDWER" localSheetId="14" hidden="1">{"Econ Consolidado",#N/A,FALSE,"Econ Consol";"Fluxo de Caixa",#N/A,FALSE,"Fluxo Caixa";"Investimentos",#N/A,FALSE,"Investimentos"}</definedName>
    <definedName name="SDWER" localSheetId="1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10" hidden="1">{#N/A,#N/A,FALSE,"Plan1";#N/A,#N/A,FALSE,"Plan2"}</definedName>
    <definedName name="sdxfrt" localSheetId="12" hidden="1">{#N/A,#N/A,FALSE,"Plan1";#N/A,#N/A,FALSE,"Plan2"}</definedName>
    <definedName name="sdxfrt" localSheetId="3" hidden="1">{#N/A,#N/A,FALSE,"Plan1";#N/A,#N/A,FALSE,"Plan2"}</definedName>
    <definedName name="sdxfrt" localSheetId="2" hidden="1">{#N/A,#N/A,FALSE,"Plan1";#N/A,#N/A,FALSE,"Plan2"}</definedName>
    <definedName name="sdxfrt" localSheetId="14" hidden="1">{#N/A,#N/A,FALSE,"Plan1";#N/A,#N/A,FALSE,"Plan2"}</definedName>
    <definedName name="sdxfrt" localSheetId="1" hidden="1">{#N/A,#N/A,FALSE,"Plan1";#N/A,#N/A,FALSE,"Plan2"}</definedName>
    <definedName name="sdxfrt" hidden="1">{#N/A,#N/A,FALSE,"Plan1";#N/A,#N/A,FALSE,"Plan2"}</definedName>
    <definedName name="SDZFERF" localSheetId="10" hidden="1">{#N/A,#N/A,FALSE,"Plan1";#N/A,#N/A,FALSE,"Plan2"}</definedName>
    <definedName name="SDZFERF" localSheetId="12" hidden="1">{#N/A,#N/A,FALSE,"Plan1";#N/A,#N/A,FALSE,"Plan2"}</definedName>
    <definedName name="SDZFERF" localSheetId="3" hidden="1">{#N/A,#N/A,FALSE,"Plan1";#N/A,#N/A,FALSE,"Plan2"}</definedName>
    <definedName name="SDZFERF" localSheetId="2" hidden="1">{#N/A,#N/A,FALSE,"Plan1";#N/A,#N/A,FALSE,"Plan2"}</definedName>
    <definedName name="SDZFERF" localSheetId="14" hidden="1">{#N/A,#N/A,FALSE,"Plan1";#N/A,#N/A,FALSE,"Plan2"}</definedName>
    <definedName name="SDZFERF" localSheetId="1" hidden="1">{#N/A,#N/A,FALSE,"Plan1";#N/A,#N/A,FALSE,"Plan2"}</definedName>
    <definedName name="SDZFERF" hidden="1">{#N/A,#N/A,FALSE,"Plan1";#N/A,#N/A,FALSE,"Plan2"}</definedName>
    <definedName name="se" localSheetId="3">#REF!</definedName>
    <definedName name="se">#REF!</definedName>
    <definedName name="SEDE" localSheetId="3">#REF!</definedName>
    <definedName name="SEDE">#REF!</definedName>
    <definedName name="sefret4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0">#REF!</definedName>
    <definedName name="SEG" localSheetId="6">#REF!</definedName>
    <definedName name="SEG" localSheetId="12">#REF!</definedName>
    <definedName name="SEG" localSheetId="3">#REF!</definedName>
    <definedName name="SEG" localSheetId="4">#REF!</definedName>
    <definedName name="SEG" localSheetId="1">#REF!</definedName>
    <definedName name="SEG">#REF!</definedName>
    <definedName name="segftru" localSheetId="10" hidden="1">{#N/A,#N/A,FALSE,"Plan1";#N/A,#N/A,FALSE,"Plan2"}</definedName>
    <definedName name="segftru" localSheetId="12" hidden="1">{#N/A,#N/A,FALSE,"Plan1";#N/A,#N/A,FALSE,"Plan2"}</definedName>
    <definedName name="segftru" localSheetId="3" hidden="1">{#N/A,#N/A,FALSE,"Plan1";#N/A,#N/A,FALSE,"Plan2"}</definedName>
    <definedName name="segftru" localSheetId="2" hidden="1">{#N/A,#N/A,FALSE,"Plan1";#N/A,#N/A,FALSE,"Plan2"}</definedName>
    <definedName name="segftru" localSheetId="14" hidden="1">{#N/A,#N/A,FALSE,"Plan1";#N/A,#N/A,FALSE,"Plan2"}</definedName>
    <definedName name="segftru" localSheetId="1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3">#REF!</definedName>
    <definedName name="SEIS" localSheetId="22">#REF!</definedName>
    <definedName name="SEIS">#REF!</definedName>
    <definedName name="sencount" localSheetId="10" hidden="1">1</definedName>
    <definedName name="sencount" localSheetId="12" hidden="1">1</definedName>
    <definedName name="sencount" localSheetId="3" hidden="1">3</definedName>
    <definedName name="sencount" localSheetId="1" hidden="1">3</definedName>
    <definedName name="sencount" hidden="1">3</definedName>
    <definedName name="SEQUENCIA" localSheetId="12">#REF!</definedName>
    <definedName name="SEQUENCIA" localSheetId="3">#REF!</definedName>
    <definedName name="SEQUENCIA">#REF!</definedName>
    <definedName name="SEREWRSWE" localSheetId="10" hidden="1">{"tabela",#N/A,FALSE,"Tabela";"decoração",#N/A,FALSE,"Decor.";"Informações",#N/A,FALSE,"Inform."}</definedName>
    <definedName name="SEREWRSWE" localSheetId="12" hidden="1">{"tabela",#N/A,FALSE,"Tabela";"decoração",#N/A,FALSE,"Decor.";"Informações",#N/A,FALSE,"Inform."}</definedName>
    <definedName name="SEREWRSWE" localSheetId="3" hidden="1">{"tabela",#N/A,FALSE,"Tabela";"decoração",#N/A,FALSE,"Decor.";"Informações",#N/A,FALSE,"Inform."}</definedName>
    <definedName name="SEREWRSWE" localSheetId="2" hidden="1">{"tabela",#N/A,FALSE,"Tabela";"decoração",#N/A,FALSE,"Decor.";"Informações",#N/A,FALSE,"Inform."}</definedName>
    <definedName name="SEREWRSWE" localSheetId="14" hidden="1">{"tabela",#N/A,FALSE,"Tabela";"decoração",#N/A,FALSE,"Decor.";"Informações",#N/A,FALSE,"Inform."}</definedName>
    <definedName name="SEREWRSWE" localSheetId="1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3">#REF!</definedName>
    <definedName name="Set_17">#REF!</definedName>
    <definedName name="SETE" localSheetId="3">#REF!</definedName>
    <definedName name="SETE" localSheetId="22">#REF!</definedName>
    <definedName name="SETE">#REF!</definedName>
    <definedName name="SETEMBRO" localSheetId="3">#REF!</definedName>
    <definedName name="SETEMBRO">#REF!</definedName>
    <definedName name="setRJ17" localSheetId="3">#REF!</definedName>
    <definedName name="setRJ17">#REF!</definedName>
    <definedName name="severo" localSheetId="3">#REF!</definedName>
    <definedName name="severo">#REF!</definedName>
    <definedName name="sf" localSheetId="10" hidden="1">{#N/A,#N/A,FALSE,"Plan1";#N/A,#N/A,FALSE,"Plan2"}</definedName>
    <definedName name="sf" localSheetId="12" hidden="1">{#N/A,#N/A,FALSE,"Plan1";#N/A,#N/A,FALSE,"Plan2"}</definedName>
    <definedName name="sf" localSheetId="3" hidden="1">{#N/A,#N/A,FALSE,"Plan1";#N/A,#N/A,FALSE,"Plan2"}</definedName>
    <definedName name="sf" localSheetId="2" hidden="1">{#N/A,#N/A,FALSE,"Plan1";#N/A,#N/A,FALSE,"Plan2"}</definedName>
    <definedName name="sf" localSheetId="14" hidden="1">{#N/A,#N/A,FALSE,"Plan1";#N/A,#N/A,FALSE,"Plan2"}</definedName>
    <definedName name="sf" localSheetId="1" hidden="1">{#N/A,#N/A,FALSE,"Plan1";#N/A,#N/A,FALSE,"Plan2"}</definedName>
    <definedName name="sf" hidden="1">{#N/A,#N/A,FALSE,"Plan1";#N/A,#N/A,FALSE,"Plan2"}</definedName>
    <definedName name="sfcre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0" hidden="1">{#N/A,#N/A,FALSE,"Plan1";#N/A,#N/A,FALSE,"Plan2"}</definedName>
    <definedName name="sfddfd" localSheetId="12" hidden="1">{#N/A,#N/A,FALSE,"Plan1";#N/A,#N/A,FALSE,"Plan2"}</definedName>
    <definedName name="sfddfd" localSheetId="3" hidden="1">{#N/A,#N/A,FALSE,"Plan1";#N/A,#N/A,FALSE,"Plan2"}</definedName>
    <definedName name="sfddfd" localSheetId="2" hidden="1">{#N/A,#N/A,FALSE,"Plan1";#N/A,#N/A,FALSE,"Plan2"}</definedName>
    <definedName name="sfddfd" localSheetId="14" hidden="1">{#N/A,#N/A,FALSE,"Plan1";#N/A,#N/A,FALSE,"Plan2"}</definedName>
    <definedName name="sfddfd" localSheetId="1" hidden="1">{#N/A,#N/A,FALSE,"Plan1";#N/A,#N/A,FALSE,"Plan2"}</definedName>
    <definedName name="sfddfd" hidden="1">{#N/A,#N/A,FALSE,"Plan1";#N/A,#N/A,FALSE,"Plan2"}</definedName>
    <definedName name="sfds" localSheetId="10" hidden="1">{#N/A,#N/A,FALSE,"Plan1";#N/A,#N/A,FALSE,"Plan2"}</definedName>
    <definedName name="sfds" localSheetId="12" hidden="1">{#N/A,#N/A,FALSE,"Plan1";#N/A,#N/A,FALSE,"Plan2"}</definedName>
    <definedName name="sfds" localSheetId="3" hidden="1">{#N/A,#N/A,FALSE,"Plan1";#N/A,#N/A,FALSE,"Plan2"}</definedName>
    <definedName name="sfds" localSheetId="2" hidden="1">{#N/A,#N/A,FALSE,"Plan1";#N/A,#N/A,FALSE,"Plan2"}</definedName>
    <definedName name="sfds" localSheetId="14" hidden="1">{#N/A,#N/A,FALSE,"Plan1";#N/A,#N/A,FALSE,"Plan2"}</definedName>
    <definedName name="sfds" localSheetId="1" hidden="1">{#N/A,#N/A,FALSE,"Plan1";#N/A,#N/A,FALSE,"Plan2"}</definedName>
    <definedName name="sfds" hidden="1">{#N/A,#N/A,FALSE,"Plan1";#N/A,#N/A,FALSE,"Plan2"}</definedName>
    <definedName name="sfdsd" localSheetId="10" hidden="1">{#N/A,#N/A,FALSE,"Plan1";#N/A,#N/A,FALSE,"Plan2"}</definedName>
    <definedName name="sfdsd" localSheetId="12" hidden="1">{#N/A,#N/A,FALSE,"Plan1";#N/A,#N/A,FALSE,"Plan2"}</definedName>
    <definedName name="sfdsd" localSheetId="3" hidden="1">{#N/A,#N/A,FALSE,"Plan1";#N/A,#N/A,FALSE,"Plan2"}</definedName>
    <definedName name="sfdsd" localSheetId="2" hidden="1">{#N/A,#N/A,FALSE,"Plan1";#N/A,#N/A,FALSE,"Plan2"}</definedName>
    <definedName name="sfdsd" localSheetId="14" hidden="1">{#N/A,#N/A,FALSE,"Plan1";#N/A,#N/A,FALSE,"Plan2"}</definedName>
    <definedName name="sfdsd" localSheetId="1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10" hidden="1">{#N/A,#N/A,FALSE,"Plan1";#N/A,#N/A,FALSE,"Plan2"}</definedName>
    <definedName name="sfrsdrgt" localSheetId="12" hidden="1">{#N/A,#N/A,FALSE,"Plan1";#N/A,#N/A,FALSE,"Plan2"}</definedName>
    <definedName name="sfrsdrgt" localSheetId="3" hidden="1">{#N/A,#N/A,FALSE,"Plan1";#N/A,#N/A,FALSE,"Plan2"}</definedName>
    <definedName name="sfrsdrgt" localSheetId="2" hidden="1">{#N/A,#N/A,FALSE,"Plan1";#N/A,#N/A,FALSE,"Plan2"}</definedName>
    <definedName name="sfrsdrgt" localSheetId="14" hidden="1">{#N/A,#N/A,FALSE,"Plan1";#N/A,#N/A,FALSE,"Plan2"}</definedName>
    <definedName name="sfrsdrgt" localSheetId="1" hidden="1">{#N/A,#N/A,FALSE,"Plan1";#N/A,#N/A,FALSE,"Plan2"}</definedName>
    <definedName name="sfrsdrgt" hidden="1">{#N/A,#N/A,FALSE,"Plan1";#N/A,#N/A,FALSE,"Plan2"}</definedName>
    <definedName name="SFRT" localSheetId="10" hidden="1">{#N/A,#N/A,FALSE,"Plan1";#N/A,#N/A,FALSE,"Plan2"}</definedName>
    <definedName name="SFRT" localSheetId="12" hidden="1">{#N/A,#N/A,FALSE,"Plan1";#N/A,#N/A,FALSE,"Plan2"}</definedName>
    <definedName name="SFRT" localSheetId="3" hidden="1">{#N/A,#N/A,FALSE,"Plan1";#N/A,#N/A,FALSE,"Plan2"}</definedName>
    <definedName name="SFRT" localSheetId="2" hidden="1">{#N/A,#N/A,FALSE,"Plan1";#N/A,#N/A,FALSE,"Plan2"}</definedName>
    <definedName name="SFRT" localSheetId="14" hidden="1">{#N/A,#N/A,FALSE,"Plan1";#N/A,#N/A,FALSE,"Plan2"}</definedName>
    <definedName name="SFRT" localSheetId="1" hidden="1">{#N/A,#N/A,FALSE,"Plan1";#N/A,#N/A,FALSE,"Plan2"}</definedName>
    <definedName name="SFRT" hidden="1">{#N/A,#N/A,FALSE,"Plan1";#N/A,#N/A,FALSE,"Plan2"}</definedName>
    <definedName name="sfsdferf" localSheetId="10" hidden="1">{#N/A,#N/A,FALSE,"Plan1";#N/A,#N/A,FALSE,"Plan2"}</definedName>
    <definedName name="sfsdferf" localSheetId="12" hidden="1">{#N/A,#N/A,FALSE,"Plan1";#N/A,#N/A,FALSE,"Plan2"}</definedName>
    <definedName name="sfsdferf" localSheetId="3" hidden="1">{#N/A,#N/A,FALSE,"Plan1";#N/A,#N/A,FALSE,"Plan2"}</definedName>
    <definedName name="sfsdferf" localSheetId="2" hidden="1">{#N/A,#N/A,FALSE,"Plan1";#N/A,#N/A,FALSE,"Plan2"}</definedName>
    <definedName name="sfsdferf" localSheetId="14" hidden="1">{#N/A,#N/A,FALSE,"Plan1";#N/A,#N/A,FALSE,"Plan2"}</definedName>
    <definedName name="sfsdferf" localSheetId="1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10" hidden="1">{#N/A,#N/A,FALSE,"Plan1";#N/A,#N/A,FALSE,"Plan2"}</definedName>
    <definedName name="SFSDS" localSheetId="12" hidden="1">{#N/A,#N/A,FALSE,"Plan1";#N/A,#N/A,FALSE,"Plan2"}</definedName>
    <definedName name="SFSDS" localSheetId="3" hidden="1">{#N/A,#N/A,FALSE,"Plan1";#N/A,#N/A,FALSE,"Plan2"}</definedName>
    <definedName name="SFSDS" localSheetId="2" hidden="1">{#N/A,#N/A,FALSE,"Plan1";#N/A,#N/A,FALSE,"Plan2"}</definedName>
    <definedName name="SFSDS" localSheetId="14" hidden="1">{#N/A,#N/A,FALSE,"Plan1";#N/A,#N/A,FALSE,"Plan2"}</definedName>
    <definedName name="SFSDS" localSheetId="1" hidden="1">{#N/A,#N/A,FALSE,"Plan1";#N/A,#N/A,FALSE,"Plan2"}</definedName>
    <definedName name="SFSDS" hidden="1">{#N/A,#N/A,FALSE,"Plan1";#N/A,#N/A,FALSE,"Plan2"}</definedName>
    <definedName name="SGarantia" localSheetId="3">#REF!</definedName>
    <definedName name="SGarantia">#REF!</definedName>
    <definedName name="sgtghty" localSheetId="10" hidden="1">{#N/A,#N/A,FALSE,"Plan1";#N/A,#N/A,FALSE,"Plan2"}</definedName>
    <definedName name="sgtghty" localSheetId="12" hidden="1">{#N/A,#N/A,FALSE,"Plan1";#N/A,#N/A,FALSE,"Plan2"}</definedName>
    <definedName name="sgtghty" localSheetId="3" hidden="1">{#N/A,#N/A,FALSE,"Plan1";#N/A,#N/A,FALSE,"Plan2"}</definedName>
    <definedName name="sgtghty" localSheetId="2" hidden="1">{#N/A,#N/A,FALSE,"Plan1";#N/A,#N/A,FALSE,"Plan2"}</definedName>
    <definedName name="sgtghty" localSheetId="14" hidden="1">{#N/A,#N/A,FALSE,"Plan1";#N/A,#N/A,FALSE,"Plan2"}</definedName>
    <definedName name="sgtghty" localSheetId="1" hidden="1">{#N/A,#N/A,FALSE,"Plan1";#N/A,#N/A,FALSE,"Plan2"}</definedName>
    <definedName name="sgtghty" hidden="1">{#N/A,#N/A,FALSE,"Plan1";#N/A,#N/A,FALSE,"Plan2"}</definedName>
    <definedName name="S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0">#REF!</definedName>
    <definedName name="SIH" localSheetId="6">#REF!</definedName>
    <definedName name="SIH" localSheetId="12">#REF!</definedName>
    <definedName name="SIH" localSheetId="3">#REF!</definedName>
    <definedName name="SIH" localSheetId="4">#REF!</definedName>
    <definedName name="SIH" localSheetId="1">#REF!</definedName>
    <definedName name="SIH">#REF!</definedName>
    <definedName name="SISTEM1" localSheetId="3">#REF!</definedName>
    <definedName name="SISTEM1">#REF!</definedName>
    <definedName name="SISTEM2" localSheetId="3">#REF!</definedName>
    <definedName name="SISTEM2">#REF!</definedName>
    <definedName name="SIV" localSheetId="10">#REF!</definedName>
    <definedName name="SIV" localSheetId="6">#REF!</definedName>
    <definedName name="SIV" localSheetId="3">#REF!</definedName>
    <definedName name="SIV" localSheetId="4">#REF!</definedName>
    <definedName name="SIV" localSheetId="1">#REF!</definedName>
    <definedName name="SIV">#REF!</definedName>
    <definedName name="sjawe" localSheetId="10" hidden="1">{#N/A,#N/A,FALSE,"Plan1";#N/A,#N/A,FALSE,"Plan2"}</definedName>
    <definedName name="sjawe" localSheetId="12" hidden="1">{#N/A,#N/A,FALSE,"Plan1";#N/A,#N/A,FALSE,"Plan2"}</definedName>
    <definedName name="sjawe" localSheetId="3" hidden="1">{#N/A,#N/A,FALSE,"Plan1";#N/A,#N/A,FALSE,"Plan2"}</definedName>
    <definedName name="sjawe" localSheetId="2" hidden="1">{#N/A,#N/A,FALSE,"Plan1";#N/A,#N/A,FALSE,"Plan2"}</definedName>
    <definedName name="sjawe" localSheetId="14" hidden="1">{#N/A,#N/A,FALSE,"Plan1";#N/A,#N/A,FALSE,"Plan2"}</definedName>
    <definedName name="sjawe" localSheetId="1" hidden="1">{#N/A,#N/A,FALSE,"Plan1";#N/A,#N/A,FALSE,"Plan2"}</definedName>
    <definedName name="sjawe" hidden="1">{#N/A,#N/A,FALSE,"Plan1";#N/A,#N/A,FALSE,"Plan2"}</definedName>
    <definedName name="sjdffd" localSheetId="10" hidden="1">{#N/A,#N/A,FALSE,"Plan1";#N/A,#N/A,FALSE,"Plan2"}</definedName>
    <definedName name="sjdffd" localSheetId="12" hidden="1">{#N/A,#N/A,FALSE,"Plan1";#N/A,#N/A,FALSE,"Plan2"}</definedName>
    <definedName name="sjdffd" localSheetId="3" hidden="1">{#N/A,#N/A,FALSE,"Plan1";#N/A,#N/A,FALSE,"Plan2"}</definedName>
    <definedName name="sjdffd" localSheetId="2" hidden="1">{#N/A,#N/A,FALSE,"Plan1";#N/A,#N/A,FALSE,"Plan2"}</definedName>
    <definedName name="sjdffd" localSheetId="14" hidden="1">{#N/A,#N/A,FALSE,"Plan1";#N/A,#N/A,FALSE,"Plan2"}</definedName>
    <definedName name="sjdffd" localSheetId="1" hidden="1">{#N/A,#N/A,FALSE,"Plan1";#N/A,#N/A,FALSE,"Plan2"}</definedName>
    <definedName name="sjdffd" hidden="1">{#N/A,#N/A,FALSE,"Plan1";#N/A,#N/A,FALSE,"Plan2"}</definedName>
    <definedName name="SJDFHDJS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0" hidden="1">{#N/A,#N/A,FALSE,"Plan1";#N/A,#N/A,FALSE,"Plan2"}</definedName>
    <definedName name="SJDHFHRE" localSheetId="12" hidden="1">{#N/A,#N/A,FALSE,"Plan1";#N/A,#N/A,FALSE,"Plan2"}</definedName>
    <definedName name="SJDHFHRE" localSheetId="3" hidden="1">{#N/A,#N/A,FALSE,"Plan1";#N/A,#N/A,FALSE,"Plan2"}</definedName>
    <definedName name="SJDHFHRE" localSheetId="2" hidden="1">{#N/A,#N/A,FALSE,"Plan1";#N/A,#N/A,FALSE,"Plan2"}</definedName>
    <definedName name="SJDHFHRE" localSheetId="14" hidden="1">{#N/A,#N/A,FALSE,"Plan1";#N/A,#N/A,FALSE,"Plan2"}</definedName>
    <definedName name="SJDHFHRE" localSheetId="1" hidden="1">{#N/A,#N/A,FALSE,"Plan1";#N/A,#N/A,FALSE,"Plan2"}</definedName>
    <definedName name="SJDHFHRE" hidden="1">{#N/A,#N/A,FALSE,"Plan1";#N/A,#N/A,FALSE,"Plan2"}</definedName>
    <definedName name="SJDKJDE" localSheetId="10" hidden="1">{"Econ Consolidado",#N/A,FALSE,"Econ Consol";"Fluxo de Caixa",#N/A,FALSE,"Fluxo Caixa";"Investimentos",#N/A,FALSE,"Investimentos"}</definedName>
    <definedName name="SJDKJDE" localSheetId="12" hidden="1">{"Econ Consolidado",#N/A,FALSE,"Econ Consol";"Fluxo de Caixa",#N/A,FALSE,"Fluxo Caixa";"Investimentos",#N/A,FALSE,"Investimentos"}</definedName>
    <definedName name="SJDKJDE" localSheetId="3" hidden="1">{"Econ Consolidado",#N/A,FALSE,"Econ Consol";"Fluxo de Caixa",#N/A,FALSE,"Fluxo Caixa";"Investimentos",#N/A,FALSE,"Investimentos"}</definedName>
    <definedName name="SJDKJDE" localSheetId="2" hidden="1">{"Econ Consolidado",#N/A,FALSE,"Econ Consol";"Fluxo de Caixa",#N/A,FALSE,"Fluxo Caixa";"Investimentos",#N/A,FALSE,"Investimentos"}</definedName>
    <definedName name="SJDKJDE" localSheetId="14" hidden="1">{"Econ Consolidado",#N/A,FALSE,"Econ Consol";"Fluxo de Caixa",#N/A,FALSE,"Fluxo Caixa";"Investimentos",#N/A,FALSE,"Investimentos"}</definedName>
    <definedName name="SJDKJDE" localSheetId="1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10" hidden="1">{#N/A,#N/A,FALSE,"Plan1";#N/A,#N/A,FALSE,"Plan2"}</definedName>
    <definedName name="sjekwjri" localSheetId="12" hidden="1">{#N/A,#N/A,FALSE,"Plan1";#N/A,#N/A,FALSE,"Plan2"}</definedName>
    <definedName name="sjekwjri" localSheetId="3" hidden="1">{#N/A,#N/A,FALSE,"Plan1";#N/A,#N/A,FALSE,"Plan2"}</definedName>
    <definedName name="sjekwjri" localSheetId="2" hidden="1">{#N/A,#N/A,FALSE,"Plan1";#N/A,#N/A,FALSE,"Plan2"}</definedName>
    <definedName name="sjekwjri" localSheetId="14" hidden="1">{#N/A,#N/A,FALSE,"Plan1";#N/A,#N/A,FALSE,"Plan2"}</definedName>
    <definedName name="sjekwjri" localSheetId="1" hidden="1">{#N/A,#N/A,FALSE,"Plan1";#N/A,#N/A,FALSE,"Plan2"}</definedName>
    <definedName name="sjekwjri" hidden="1">{#N/A,#N/A,FALSE,"Plan1";#N/A,#N/A,FALSE,"Plan2"}</definedName>
    <definedName name="sjfkdhsfds" localSheetId="10" hidden="1">{#N/A,#N/A,FALSE,"Plan1";#N/A,#N/A,FALSE,"Plan2"}</definedName>
    <definedName name="sjfkdhsfds" localSheetId="12" hidden="1">{#N/A,#N/A,FALSE,"Plan1";#N/A,#N/A,FALSE,"Plan2"}</definedName>
    <definedName name="sjfkdhsfds" localSheetId="3" hidden="1">{#N/A,#N/A,FALSE,"Plan1";#N/A,#N/A,FALSE,"Plan2"}</definedName>
    <definedName name="sjfkdhsfds" localSheetId="2" hidden="1">{#N/A,#N/A,FALSE,"Plan1";#N/A,#N/A,FALSE,"Plan2"}</definedName>
    <definedName name="sjfkdhsfds" localSheetId="14" hidden="1">{#N/A,#N/A,FALSE,"Plan1";#N/A,#N/A,FALSE,"Plan2"}</definedName>
    <definedName name="sjfkdhsfds" localSheetId="1" hidden="1">{#N/A,#N/A,FALSE,"Plan1";#N/A,#N/A,FALSE,"Plan2"}</definedName>
    <definedName name="sjfkdhsfds" hidden="1">{#N/A,#N/A,FALSE,"Plan1";#N/A,#N/A,FALSE,"Plan2"}</definedName>
    <definedName name="sjkdljslkrje" localSheetId="10" hidden="1">{#N/A,#N/A,FALSE,"Plan1";#N/A,#N/A,FALSE,"Plan2"}</definedName>
    <definedName name="sjkdljslkrje" localSheetId="12" hidden="1">{#N/A,#N/A,FALSE,"Plan1";#N/A,#N/A,FALSE,"Plan2"}</definedName>
    <definedName name="sjkdljslkrje" localSheetId="3" hidden="1">{#N/A,#N/A,FALSE,"Plan1";#N/A,#N/A,FALSE,"Plan2"}</definedName>
    <definedName name="sjkdljslkrje" localSheetId="2" hidden="1">{#N/A,#N/A,FALSE,"Plan1";#N/A,#N/A,FALSE,"Plan2"}</definedName>
    <definedName name="sjkdljslkrje" localSheetId="14" hidden="1">{#N/A,#N/A,FALSE,"Plan1";#N/A,#N/A,FALSE,"Plan2"}</definedName>
    <definedName name="sjkdljslkrje" localSheetId="1" hidden="1">{#N/A,#N/A,FALSE,"Plan1";#N/A,#N/A,FALSE,"Plan2"}</definedName>
    <definedName name="sjkdljslkrje" hidden="1">{#N/A,#N/A,FALSE,"Plan1";#N/A,#N/A,FALSE,"Plan2"}</definedName>
    <definedName name="skadadaszs" localSheetId="10" hidden="1">{#N/A,#N/A,FALSE,"Plan1";#N/A,#N/A,FALSE,"Plan2"}</definedName>
    <definedName name="skadadaszs" localSheetId="12" hidden="1">{#N/A,#N/A,FALSE,"Plan1";#N/A,#N/A,FALSE,"Plan2"}</definedName>
    <definedName name="skadadaszs" localSheetId="3" hidden="1">{#N/A,#N/A,FALSE,"Plan1";#N/A,#N/A,FALSE,"Plan2"}</definedName>
    <definedName name="skadadaszs" localSheetId="2" hidden="1">{#N/A,#N/A,FALSE,"Plan1";#N/A,#N/A,FALSE,"Plan2"}</definedName>
    <definedName name="skadadaszs" localSheetId="14" hidden="1">{#N/A,#N/A,FALSE,"Plan1";#N/A,#N/A,FALSE,"Plan2"}</definedName>
    <definedName name="skadadaszs" localSheetId="1" hidden="1">{#N/A,#N/A,FALSE,"Plan1";#N/A,#N/A,FALSE,"Plan2"}</definedName>
    <definedName name="skadadaszs" hidden="1">{#N/A,#N/A,FALSE,"Plan1";#N/A,#N/A,FALSE,"Plan2"}</definedName>
    <definedName name="SKASH" localSheetId="10" hidden="1">{#N/A,#N/A,FALSE,"Plan1";#N/A,#N/A,FALSE,"Plan2"}</definedName>
    <definedName name="SKASH" localSheetId="12" hidden="1">{#N/A,#N/A,FALSE,"Plan1";#N/A,#N/A,FALSE,"Plan2"}</definedName>
    <definedName name="SKASH" localSheetId="3" hidden="1">{#N/A,#N/A,FALSE,"Plan1";#N/A,#N/A,FALSE,"Plan2"}</definedName>
    <definedName name="SKASH" localSheetId="2" hidden="1">{#N/A,#N/A,FALSE,"Plan1";#N/A,#N/A,FALSE,"Plan2"}</definedName>
    <definedName name="SKASH" localSheetId="14" hidden="1">{#N/A,#N/A,FALSE,"Plan1";#N/A,#N/A,FALSE,"Plan2"}</definedName>
    <definedName name="SKASH" localSheetId="1" hidden="1">{#N/A,#N/A,FALSE,"Plan1";#N/A,#N/A,FALSE,"Plan2"}</definedName>
    <definedName name="SKASH" hidden="1">{#N/A,#N/A,FALSE,"Plan1";#N/A,#N/A,FALSE,"Plan2"}</definedName>
    <definedName name="skldfrde" localSheetId="10" hidden="1">{#N/A,#N/A,FALSE,"Plan1";#N/A,#N/A,FALSE,"Plan2"}</definedName>
    <definedName name="skldfrde" localSheetId="12" hidden="1">{#N/A,#N/A,FALSE,"Plan1";#N/A,#N/A,FALSE,"Plan2"}</definedName>
    <definedName name="skldfrde" localSheetId="3" hidden="1">{#N/A,#N/A,FALSE,"Plan1";#N/A,#N/A,FALSE,"Plan2"}</definedName>
    <definedName name="skldfrde" localSheetId="2" hidden="1">{#N/A,#N/A,FALSE,"Plan1";#N/A,#N/A,FALSE,"Plan2"}</definedName>
    <definedName name="skldfrde" localSheetId="14" hidden="1">{#N/A,#N/A,FALSE,"Plan1";#N/A,#N/A,FALSE,"Plan2"}</definedName>
    <definedName name="skldfrde" localSheetId="1" hidden="1">{#N/A,#N/A,FALSE,"Plan1";#N/A,#N/A,FALSE,"Plan2"}</definedName>
    <definedName name="skldfrde" hidden="1">{#N/A,#N/A,FALSE,"Plan1";#N/A,#N/A,FALSE,"Plan2"}</definedName>
    <definedName name="skosroer" localSheetId="10" hidden="1">{#N/A,#N/A,FALSE,"Plan1";#N/A,#N/A,FALSE,"Plan2"}</definedName>
    <definedName name="skosroer" localSheetId="12" hidden="1">{#N/A,#N/A,FALSE,"Plan1";#N/A,#N/A,FALSE,"Plan2"}</definedName>
    <definedName name="skosroer" localSheetId="3" hidden="1">{#N/A,#N/A,FALSE,"Plan1";#N/A,#N/A,FALSE,"Plan2"}</definedName>
    <definedName name="skosroer" localSheetId="2" hidden="1">{#N/A,#N/A,FALSE,"Plan1";#N/A,#N/A,FALSE,"Plan2"}</definedName>
    <definedName name="skosroer" localSheetId="14" hidden="1">{#N/A,#N/A,FALSE,"Plan1";#N/A,#N/A,FALSE,"Plan2"}</definedName>
    <definedName name="skosroer" localSheetId="1" hidden="1">{#N/A,#N/A,FALSE,"Plan1";#N/A,#N/A,FALSE,"Plan2"}</definedName>
    <definedName name="skosroer" hidden="1">{#N/A,#N/A,FALSE,"Plan1";#N/A,#N/A,FALSE,"Plan2"}</definedName>
    <definedName name="SO" localSheetId="3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3">#REF!</definedName>
    <definedName name="soma">#REF!</definedName>
    <definedName name="sp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0" hidden="1">{#N/A,#N/A,FALSE,"Plan1";#N/A,#N/A,FALSE,"Plan2"}</definedName>
    <definedName name="sQEWWE" localSheetId="12" hidden="1">{#N/A,#N/A,FALSE,"Plan1";#N/A,#N/A,FALSE,"Plan2"}</definedName>
    <definedName name="sQEWWE" localSheetId="3" hidden="1">{#N/A,#N/A,FALSE,"Plan1";#N/A,#N/A,FALSE,"Plan2"}</definedName>
    <definedName name="sQEWWE" localSheetId="2" hidden="1">{#N/A,#N/A,FALSE,"Plan1";#N/A,#N/A,FALSE,"Plan2"}</definedName>
    <definedName name="sQEWWE" localSheetId="14" hidden="1">{#N/A,#N/A,FALSE,"Plan1";#N/A,#N/A,FALSE,"Plan2"}</definedName>
    <definedName name="sQEWWE" localSheetId="1" hidden="1">{#N/A,#N/A,FALSE,"Plan1";#N/A,#N/A,FALSE,"Plan2"}</definedName>
    <definedName name="sQEWWE" hidden="1">{#N/A,#N/A,FALSE,"Plan1";#N/A,#N/A,FALSE,"Plan2"}</definedName>
    <definedName name="SR" localSheetId="10" hidden="1">#REF!</definedName>
    <definedName name="SR" localSheetId="12" hidden="1">#REF!</definedName>
    <definedName name="SR" localSheetId="3" hidden="1">#REF!</definedName>
    <definedName name="SR" localSheetId="1" hidden="1">#REF!</definedName>
    <definedName name="SR" hidden="1">#REF!</definedName>
    <definedName name="SR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0" hidden="1">#REF!</definedName>
    <definedName name="ss" localSheetId="6">#REF!</definedName>
    <definedName name="SS" localSheetId="12" hidden="1">#REF!</definedName>
    <definedName name="ss" localSheetId="4">#REF!</definedName>
    <definedName name="SS" hidden="1">#REF!</definedName>
    <definedName name="sssss" localSheetId="10" hidden="1">#REF!</definedName>
    <definedName name="sssss" localSheetId="3" hidden="1">#REF!</definedName>
    <definedName name="sssss" localSheetId="1" hidden="1">#REF!</definedName>
    <definedName name="sssss" hidden="1">#REF!</definedName>
    <definedName name="stake_cury" localSheetId="3">#REF!</definedName>
    <definedName name="stake_cury">#REF!</definedName>
    <definedName name="status_projeto" localSheetId="10" hidden="1">OFFSET(INDEX(#REF!,MATCH(#REF!,#REF!,0)),1,0,COUNTA(#REF!)-1)</definedName>
    <definedName name="status_projeto" localSheetId="12" hidden="1">OFFSET(INDEX(#REF!,MATCH(#REF!,#REF!,0)),1,0,COUNTA(#REF!)-1)</definedName>
    <definedName name="status_projeto" localSheetId="3" hidden="1">OFFSET(INDEX(#REF!,MATCH(#REF!,#REF!,0)),1,0,COUNTA(#REF!)-1)</definedName>
    <definedName name="status_projeto" localSheetId="1" hidden="1">OFFSET(INDEX(#REF!,MATCH(#REF!,#REF!,0)),1,0,COUNTA(#REF!)-1)</definedName>
    <definedName name="status_projeto" hidden="1">OFFSET(INDEX(#REF!,MATCH(#REF!,#REF!,0)),1,0,COUNTA(#REF!)-1)</definedName>
    <definedName name="SUB_TOTAL_1" localSheetId="3">#REF!</definedName>
    <definedName name="SUB_TOTAL_1">#REF!</definedName>
    <definedName name="SUBDER" localSheetId="3">#REF!</definedName>
    <definedName name="SUBDER">#REF!</definedName>
    <definedName name="SUBDIV" localSheetId="3">#REF!</definedName>
    <definedName name="SUBDIV">#REF!</definedName>
    <definedName name="SUBEQP" localSheetId="3">#REF!</definedName>
    <definedName name="SUBEQP">#REF!</definedName>
    <definedName name="SUBMUR" localSheetId="3">#REF!</definedName>
    <definedName name="SUBMUR">#REF!</definedName>
    <definedName name="summ" localSheetId="10" hidden="1">#REF!</definedName>
    <definedName name="summ" localSheetId="1" hidden="1">#REF!</definedName>
    <definedName name="summ" hidden="1">#REF!</definedName>
    <definedName name="susref" localSheetId="10">#REF!</definedName>
    <definedName name="susref" localSheetId="6">#REF!</definedName>
    <definedName name="susref" localSheetId="3">#REF!</definedName>
    <definedName name="susref" localSheetId="4">#REF!</definedName>
    <definedName name="susref" localSheetId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 localSheetId="3">#REF!</definedName>
    <definedName name="T_actual">#REF!</definedName>
    <definedName name="t_cc" localSheetId="3">#REF!</definedName>
    <definedName name="t_cc">#REF!</definedName>
    <definedName name="t_KSB1_Transport" localSheetId="3">#REF!</definedName>
    <definedName name="t_KSB1_Transport">#REF!</definedName>
    <definedName name="tab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3">#REF!</definedName>
    <definedName name="TAB_GASTOS">#REF!</definedName>
    <definedName name="TABACABAMENTOS" localSheetId="3">#REF!</definedName>
    <definedName name="TABACABAMENTOS">#REF!</definedName>
    <definedName name="tabela" localSheetId="3">#REF!</definedName>
    <definedName name="tabela">#REF!</definedName>
    <definedName name="Tabela_Atribuição" localSheetId="3">#REF!</definedName>
    <definedName name="Tabela_Atribuição">#REF!</definedName>
    <definedName name="TABELA_DE_REVESTIMENTOS" localSheetId="3">#REF!</definedName>
    <definedName name="TABELA_DE_REVESTIMENTOS">#REF!</definedName>
    <definedName name="Tabela_Recursos" localSheetId="3">#REF!</definedName>
    <definedName name="Tabela_Recursos">#REF!</definedName>
    <definedName name="Tabela_Tarefas" localSheetId="3">#REF!</definedName>
    <definedName name="Tabela_Tarefas">#REF!</definedName>
    <definedName name="Tabela1" localSheetId="3">#REF!</definedName>
    <definedName name="Tabela1">#REF!</definedName>
    <definedName name="Tabela2" localSheetId="3">#REF!</definedName>
    <definedName name="Tabela2">#REF!</definedName>
    <definedName name="tabela3" localSheetId="3">#REF!</definedName>
    <definedName name="tabela3">#REF!</definedName>
    <definedName name="TABREF" localSheetId="3">#REF!</definedName>
    <definedName name="TABREF">#REF!</definedName>
    <definedName name="tania" localSheetId="10">#REF!</definedName>
    <definedName name="tania" localSheetId="6">#REF!</definedName>
    <definedName name="tania" localSheetId="3">#REF!</definedName>
    <definedName name="tania" localSheetId="4">#REF!</definedName>
    <definedName name="tania" localSheetId="1">#REF!</definedName>
    <definedName name="tania">#REF!</definedName>
    <definedName name="TAUX2" localSheetId="3">OFFSET(#REF!,0,0,COUNTA(#REF!)+1,1)</definedName>
    <definedName name="TAUX2">OFFSET(#REF!,0,0,COUNTA(#REF!)+1,1)</definedName>
    <definedName name="TAUX3" localSheetId="3">OFFSET(#REF!,0,0,COUNTA(#REF!)+1,1)</definedName>
    <definedName name="TAUX3">OFFSET(#REF!,0,0,COUNTA(#REF!)+1,1)</definedName>
    <definedName name="TAXA_VENTO" localSheetId="3">#REF!</definedName>
    <definedName name="TAXA_VENTO">#REF!</definedName>
    <definedName name="TAXAS" localSheetId="3">#REF!</definedName>
    <definedName name="TAXAS">#REF!</definedName>
    <definedName name="TbDin" localSheetId="3">OFFSET(#REF!,0,0,COUNTA(#REF!),13)</definedName>
    <definedName name="TbDin">OFFSET(#REF!,0,0,COUNTA(#REF!),13)</definedName>
    <definedName name="tc" localSheetId="10">#REF!</definedName>
    <definedName name="tc" localSheetId="6">#REF!</definedName>
    <definedName name="tc" localSheetId="12">#REF!</definedName>
    <definedName name="tc" localSheetId="3">#REF!</definedName>
    <definedName name="tc" localSheetId="4">#REF!</definedName>
    <definedName name="tc" localSheetId="1">#REF!</definedName>
    <definedName name="tc">#REF!</definedName>
    <definedName name="TE" localSheetId="3">#REF!</definedName>
    <definedName name="TE">#REF!</definedName>
    <definedName name="TECLA" localSheetId="3">#REF!</definedName>
    <definedName name="TECLA">#REF!</definedName>
    <definedName name="Tendência_Obra_Controladoria" localSheetId="3">#REF!</definedName>
    <definedName name="Tendência_Obra_Controladoria">#REF!</definedName>
    <definedName name="TERRENO" localSheetId="3">#REF!</definedName>
    <definedName name="TERRENO">#REF!</definedName>
    <definedName name="Test" localSheetId="10" hidden="1">{"'Edit'!$A$1:$V$2277"}</definedName>
    <definedName name="Test" localSheetId="12" hidden="1">{"'Edit'!$A$1:$V$2277"}</definedName>
    <definedName name="Test" localSheetId="3" hidden="1">{"'Edit'!$A$1:$V$2277"}</definedName>
    <definedName name="Test" localSheetId="2" hidden="1">{"'Edit'!$A$1:$V$2277"}</definedName>
    <definedName name="Test" localSheetId="14" hidden="1">{"'Edit'!$A$1:$V$2277"}</definedName>
    <definedName name="Test" localSheetId="1" hidden="1">{"'Edit'!$A$1:$V$2277"}</definedName>
    <definedName name="Test" hidden="1">{"'Edit'!$A$1:$V$2277"}</definedName>
    <definedName name="TESTANDO" localSheetId="10" hidden="1">{#N/A,#N/A,TRUE,"Quinzena 01 à 15-04-98 "}</definedName>
    <definedName name="TESTANDO" localSheetId="12" hidden="1">{#N/A,#N/A,TRUE,"Quinzena 01 à 15-04-98 "}</definedName>
    <definedName name="TESTANDO" localSheetId="3" hidden="1">{#N/A,#N/A,TRUE,"Quinzena 01 à 15-04-98 "}</definedName>
    <definedName name="TESTANDO" localSheetId="2" hidden="1">{#N/A,#N/A,TRUE,"Quinzena 01 à 15-04-98 "}</definedName>
    <definedName name="TESTANDO" localSheetId="14" hidden="1">{#N/A,#N/A,TRUE,"Quinzena 01 à 15-04-98 "}</definedName>
    <definedName name="TESTANDO" localSheetId="1" hidden="1">{#N/A,#N/A,TRUE,"Quinzena 01 à 15-04-98 "}</definedName>
    <definedName name="TESTANDO" hidden="1">{#N/A,#N/A,TRUE,"Quinzena 01 à 15-04-98 "}</definedName>
    <definedName name="teste" localSheetId="3">#REF!</definedName>
    <definedName name="teste">#REF!</definedName>
    <definedName name="teste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3">#REF!</definedName>
    <definedName name="teste3">#REF!</definedName>
    <definedName name="TESTHKEY" localSheetId="3">#REF!</definedName>
    <definedName name="TESTHKEY">#REF!</definedName>
    <definedName name="teto1" localSheetId="3">#REF!</definedName>
    <definedName name="teto1">#REF!</definedName>
    <definedName name="Teto2" localSheetId="3">#REF!</definedName>
    <definedName name="Teto2">#REF!</definedName>
    <definedName name="tetuytw" localSheetId="3">#REF!</definedName>
    <definedName name="tetuytw">#REF!</definedName>
    <definedName name="TextRefCopyRangeCount" hidden="1">1</definedName>
    <definedName name="thjgsergsr" localSheetId="10" hidden="1">{#N/A,#N/A,FALSE,"Plan1";#N/A,#N/A,FALSE,"Plan2"}</definedName>
    <definedName name="thjgsergsr" localSheetId="12" hidden="1">{#N/A,#N/A,FALSE,"Plan1";#N/A,#N/A,FALSE,"Plan2"}</definedName>
    <definedName name="thjgsergsr" localSheetId="3" hidden="1">{#N/A,#N/A,FALSE,"Plan1";#N/A,#N/A,FALSE,"Plan2"}</definedName>
    <definedName name="thjgsergsr" localSheetId="2" hidden="1">{#N/A,#N/A,FALSE,"Plan1";#N/A,#N/A,FALSE,"Plan2"}</definedName>
    <definedName name="thjgsergsr" localSheetId="14" hidden="1">{#N/A,#N/A,FALSE,"Plan1";#N/A,#N/A,FALSE,"Plan2"}</definedName>
    <definedName name="thjgsergsr" localSheetId="1" hidden="1">{#N/A,#N/A,FALSE,"Plan1";#N/A,#N/A,FALSE,"Plan2"}</definedName>
    <definedName name="thjgsergsr" hidden="1">{#N/A,#N/A,FALSE,"Plan1";#N/A,#N/A,FALSE,"Plan2"}</definedName>
    <definedName name="THYJ" localSheetId="10" hidden="1">{#N/A,#N/A,FALSE,"Plan1";#N/A,#N/A,FALSE,"Plan2"}</definedName>
    <definedName name="THYJ" localSheetId="12" hidden="1">{#N/A,#N/A,FALSE,"Plan1";#N/A,#N/A,FALSE,"Plan2"}</definedName>
    <definedName name="THYJ" localSheetId="3" hidden="1">{#N/A,#N/A,FALSE,"Plan1";#N/A,#N/A,FALSE,"Plan2"}</definedName>
    <definedName name="THYJ" localSheetId="2" hidden="1">{#N/A,#N/A,FALSE,"Plan1";#N/A,#N/A,FALSE,"Plan2"}</definedName>
    <definedName name="THYJ" localSheetId="14" hidden="1">{#N/A,#N/A,FALSE,"Plan1";#N/A,#N/A,FALSE,"Plan2"}</definedName>
    <definedName name="THYJ" localSheetId="1" hidden="1">{#N/A,#N/A,FALSE,"Plan1";#N/A,#N/A,FALSE,"Plan2"}</definedName>
    <definedName name="THYJ" hidden="1">{#N/A,#N/A,FALSE,"Plan1";#N/A,#N/A,FALSE,"Plan2"}</definedName>
    <definedName name="tihjgih" localSheetId="10" hidden="1">{#N/A,#N/A,FALSE,"Plan1";#N/A,#N/A,FALSE,"Plan2"}</definedName>
    <definedName name="tihjgih" localSheetId="12" hidden="1">{#N/A,#N/A,FALSE,"Plan1";#N/A,#N/A,FALSE,"Plan2"}</definedName>
    <definedName name="tihjgih" localSheetId="3" hidden="1">{#N/A,#N/A,FALSE,"Plan1";#N/A,#N/A,FALSE,"Plan2"}</definedName>
    <definedName name="tihjgih" localSheetId="2" hidden="1">{#N/A,#N/A,FALSE,"Plan1";#N/A,#N/A,FALSE,"Plan2"}</definedName>
    <definedName name="tihjgih" localSheetId="14" hidden="1">{#N/A,#N/A,FALSE,"Plan1";#N/A,#N/A,FALSE,"Plan2"}</definedName>
    <definedName name="tihjgih" localSheetId="1" hidden="1">{#N/A,#N/A,FALSE,"Plan1";#N/A,#N/A,FALSE,"Plan2"}</definedName>
    <definedName name="tihjgih" hidden="1">{#N/A,#N/A,FALSE,"Plan1";#N/A,#N/A,FALSE,"Plan2"}</definedName>
    <definedName name="TIPO_CTT" localSheetId="3">#REF!</definedName>
    <definedName name="TIPO_CTT">#REF!</definedName>
    <definedName name="Tipo_de_Diretoria" localSheetId="3">#REF!</definedName>
    <definedName name="Tipo_de_Diretoria">#REF!</definedName>
    <definedName name="Tipo_de_Gestao" localSheetId="3">#REF!</definedName>
    <definedName name="Tipo_de_Gestao">#REF!</definedName>
    <definedName name="Tipo_de_Padrao" localSheetId="3">#REF!</definedName>
    <definedName name="Tipo_de_Padrao">#REF!</definedName>
    <definedName name="Tipo_de_Regiao" localSheetId="3">#REF!</definedName>
    <definedName name="Tipo_de_Regiao">#REF!</definedName>
    <definedName name="Tipo_de_Segmento" localSheetId="3">#REF!</definedName>
    <definedName name="Tipo_de_Segmento">#REF!</definedName>
    <definedName name="Tipo_de_Status" localSheetId="3">#REF!</definedName>
    <definedName name="Tipo_de_Status">#REF!</definedName>
    <definedName name="Tipo_de_UF" localSheetId="3">#REF!</definedName>
    <definedName name="Tipo_de_UF">#REF!</definedName>
    <definedName name="Tipo_de_Unidade_de_Negocio" localSheetId="3">#REF!</definedName>
    <definedName name="Tipo_de_Unidade_de_Negocio">#REF!</definedName>
    <definedName name="Tipo_do_cliente" localSheetId="3">#REF!</definedName>
    <definedName name="Tipo_do_cliente">#REF!</definedName>
    <definedName name="tipo_subtotal" localSheetId="3">#REF!</definedName>
    <definedName name="tipo_subtotal">#REF!</definedName>
    <definedName name="tipobloco" localSheetId="3">#REF!</definedName>
    <definedName name="tipobloco">#REF!</definedName>
    <definedName name="titbeb" localSheetId="3">#REF!</definedName>
    <definedName name="titbeb">#REF!</definedName>
    <definedName name="TITCHAF" localSheetId="3">#REF!</definedName>
    <definedName name="TITCHAF">#REF!</definedName>
    <definedName name="TituloMkt" localSheetId="3">#REF!</definedName>
    <definedName name="TituloMkt">#REF!</definedName>
    <definedName name="titulos" localSheetId="10">#REF!</definedName>
    <definedName name="titulos" localSheetId="3">#REF!</definedName>
    <definedName name="titulos" localSheetId="4">#REF!</definedName>
    <definedName name="titulos" localSheetId="1">#REF!</definedName>
    <definedName name="titulos">#REF!</definedName>
    <definedName name="_xlnm.Print_Titles" localSheetId="15">COMPLEMENTARES!#REF!</definedName>
    <definedName name="_xlnm.Print_Titles" localSheetId="10">#REF!</definedName>
    <definedName name="_xlnm.Print_Titles" localSheetId="5">#REF!</definedName>
    <definedName name="_xlnm.Print_Titles" localSheetId="25">'Escada - T1'!$4:$6</definedName>
    <definedName name="_xlnm.Print_Titles" localSheetId="12">#REF!</definedName>
    <definedName name="_xlnm.Print_Titles" localSheetId="3">#REF!</definedName>
    <definedName name="_xlnm.Print_Titles" localSheetId="24">'Lajes - T1 '!$1:$5</definedName>
    <definedName name="_xlnm.Print_Titles" localSheetId="4">#REF!</definedName>
    <definedName name="_xlnm.Print_Titles" localSheetId="1">#REF!</definedName>
    <definedName name="_xlnm.Print_Titles" localSheetId="21">'Piso Arm.Térreo'!$1:$6</definedName>
    <definedName name="_xlnm.Print_Titles" localSheetId="27">'Resumo Esquadrias - T1'!$5:$5</definedName>
    <definedName name="_xlnm.Print_Titles" localSheetId="13">'SISTEMAS ESPECIAIS'!#REF!</definedName>
    <definedName name="_xlnm.Print_Titles" localSheetId="0">#REF!</definedName>
    <definedName name="_xlnm.Print_Titles" localSheetId="23">'Vigas - T1 '!$4:$5</definedName>
    <definedName name="_xlnm.Print_Titles">#REF!</definedName>
    <definedName name="Títulos_impressão_IM" localSheetId="3">#REF!</definedName>
    <definedName name="Títulos_impressão_IM" localSheetId="22">#REF!</definedName>
    <definedName name="Títulos_impressão_IM">#REF!</definedName>
    <definedName name="TMO" localSheetId="3">#REF!</definedName>
    <definedName name="TMO">#REF!</definedName>
    <definedName name="TOLTAL2" localSheetId="3">#REF!</definedName>
    <definedName name="TOLTAL2">#REF!</definedName>
    <definedName name="TOT" localSheetId="15">#REF!</definedName>
    <definedName name="TOT" localSheetId="10">#REF!</definedName>
    <definedName name="TOT" localSheetId="6">#REF!</definedName>
    <definedName name="TOT" localSheetId="3">#REF!</definedName>
    <definedName name="TOT" localSheetId="4">#REF!</definedName>
    <definedName name="TOT" localSheetId="1">#REF!</definedName>
    <definedName name="TOT" localSheetId="13">#REF!</definedName>
    <definedName name="TOT">#REF!</definedName>
    <definedName name="tot3estac" localSheetId="3">#REF!</definedName>
    <definedName name="tot3estac">#REF!</definedName>
    <definedName name="TOTAIS" localSheetId="3">#REF!</definedName>
    <definedName name="TOTAIS">#REF!</definedName>
    <definedName name="Total" localSheetId="10">#REF!</definedName>
    <definedName name="Total" localSheetId="6">#REF!</definedName>
    <definedName name="Total" localSheetId="3">#REF!</definedName>
    <definedName name="Total" localSheetId="4">#REF!</definedName>
    <definedName name="Total" localSheetId="1">#REF!</definedName>
    <definedName name="Total">#REF!</definedName>
    <definedName name="Total_2016_Rel_Controladoria" localSheetId="3">#REF!</definedName>
    <definedName name="Total_2016_Rel_Controladoria">#REF!</definedName>
    <definedName name="Total_Parcelas_MAP" localSheetId="3">#REF!</definedName>
    <definedName name="Total_Parcelas_MAP">#REF!</definedName>
    <definedName name="total_unid" localSheetId="3">#REF!</definedName>
    <definedName name="total_unid">#REF!</definedName>
    <definedName name="TOTAL1" localSheetId="3">#REF!</definedName>
    <definedName name="TOTAL1">#REF!</definedName>
    <definedName name="TOTAL10" localSheetId="3">#REF!</definedName>
    <definedName name="TOTAL10">#REF!</definedName>
    <definedName name="TOTAL11" localSheetId="3">#REF!</definedName>
    <definedName name="TOTAL11">#REF!</definedName>
    <definedName name="TOTAL12" localSheetId="3">#REF!</definedName>
    <definedName name="TOTAL12">#REF!</definedName>
    <definedName name="TOTAL13" localSheetId="3">#REF!</definedName>
    <definedName name="TOTAL13">#REF!</definedName>
    <definedName name="TOTAL14" localSheetId="3">#REF!</definedName>
    <definedName name="TOTAL14">#REF!</definedName>
    <definedName name="TOTAL15" localSheetId="3">#REF!</definedName>
    <definedName name="TOTAL15">#REF!</definedName>
    <definedName name="TOTAL16" localSheetId="3">#REF!</definedName>
    <definedName name="TOTAL16">#REF!</definedName>
    <definedName name="TOTAL2" localSheetId="3">#REF!</definedName>
    <definedName name="TOTAL2">#REF!</definedName>
    <definedName name="TOTAL3" localSheetId="3">#REF!</definedName>
    <definedName name="TOTAL3">#REF!</definedName>
    <definedName name="TOTAL4" localSheetId="3">#REF!</definedName>
    <definedName name="TOTAL4">#REF!</definedName>
    <definedName name="TOTAL5" localSheetId="3">#REF!</definedName>
    <definedName name="TOTAL5">#REF!</definedName>
    <definedName name="TOTAL6" localSheetId="3">#REF!</definedName>
    <definedName name="TOTAL6">#REF!</definedName>
    <definedName name="TOTAL7" localSheetId="3">#REF!</definedName>
    <definedName name="TOTAL7">#REF!</definedName>
    <definedName name="TOTAL8" localSheetId="3">#REF!</definedName>
    <definedName name="TOTAL8">#REF!</definedName>
    <definedName name="TOTAL9" localSheetId="3">#REF!</definedName>
    <definedName name="TOTAL9">#REF!</definedName>
    <definedName name="TOTALITEM" localSheetId="3">#REF!</definedName>
    <definedName name="TOTALITEM">#REF!</definedName>
    <definedName name="totbase" localSheetId="3">#REF!</definedName>
    <definedName name="totbase">#REF!</definedName>
    <definedName name="totestaca" localSheetId="3">#REF!</definedName>
    <definedName name="totestaca">#REF!</definedName>
    <definedName name="TOTG" localSheetId="3">OFFSET(#REF!,0,0,COUNTA(#REF!),1)</definedName>
    <definedName name="TOTG">OFFSET(#REF!,0,0,COUNTA(#REF!),1)</definedName>
    <definedName name="totperfura" localSheetId="3">#REF!</definedName>
    <definedName name="totperfura">#REF!</definedName>
    <definedName name="TOTQTS" localSheetId="3">#REF!</definedName>
    <definedName name="TOTQTS">#REF!</definedName>
    <definedName name="TOTT" localSheetId="3">OFFSET(#REF!,0,0,COUNTA(#REF!)+1,1)</definedName>
    <definedName name="TOTT">OFFSET(#REF!,0,0,COUNTA(#REF!)+1,1)</definedName>
    <definedName name="TR" localSheetId="3">#REF!</definedName>
    <definedName name="TR">#REF!</definedName>
    <definedName name="Transferencia1" localSheetId="3">#REF!</definedName>
    <definedName name="Transferencia1">#REF!</definedName>
    <definedName name="TRES" localSheetId="3">#REF!</definedName>
    <definedName name="TRES" localSheetId="22">#REF!</definedName>
    <definedName name="TRES">#REF!</definedName>
    <definedName name="TREZE" localSheetId="3">#REF!</definedName>
    <definedName name="TREZE" localSheetId="22">#REF!</definedName>
    <definedName name="TREZE">#REF!</definedName>
    <definedName name="tri" localSheetId="3">#REF!</definedName>
    <definedName name="tri">#REF!</definedName>
    <definedName name="Trimestre_data_base" localSheetId="3">#REF!</definedName>
    <definedName name="Trimestre_data_base">#REF!</definedName>
    <definedName name="trjyidih" localSheetId="10" hidden="1">{#N/A,#N/A,FALSE,"Plan1";#N/A,#N/A,FALSE,"Plan2"}</definedName>
    <definedName name="trjyidih" localSheetId="12" hidden="1">{#N/A,#N/A,FALSE,"Plan1";#N/A,#N/A,FALSE,"Plan2"}</definedName>
    <definedName name="trjyidih" localSheetId="3" hidden="1">{#N/A,#N/A,FALSE,"Plan1";#N/A,#N/A,FALSE,"Plan2"}</definedName>
    <definedName name="trjyidih" localSheetId="2" hidden="1">{#N/A,#N/A,FALSE,"Plan1";#N/A,#N/A,FALSE,"Plan2"}</definedName>
    <definedName name="trjyidih" localSheetId="14" hidden="1">{#N/A,#N/A,FALSE,"Plan1";#N/A,#N/A,FALSE,"Plan2"}</definedName>
    <definedName name="trjyidih" localSheetId="1" hidden="1">{#N/A,#N/A,FALSE,"Plan1";#N/A,#N/A,FALSE,"Plan2"}</definedName>
    <definedName name="trjyidih" hidden="1">{#N/A,#N/A,FALSE,"Plan1";#N/A,#N/A,FALSE,"Plan2"}</definedName>
    <definedName name="TRP" localSheetId="10">#REF!</definedName>
    <definedName name="TRP" localSheetId="6">#REF!</definedName>
    <definedName name="TRP" localSheetId="12">#REF!</definedName>
    <definedName name="TRP" localSheetId="3">#REF!</definedName>
    <definedName name="TRP" localSheetId="4">#REF!</definedName>
    <definedName name="TRP" localSheetId="1">#REF!</definedName>
    <definedName name="TRP">#REF!</definedName>
    <definedName name="TTT" localSheetId="3">#REF!</definedName>
    <definedName name="TTT">#REF!</definedName>
    <definedName name="TURNO" localSheetId="3">#REF!</definedName>
    <definedName name="TURNO">#REF!</definedName>
    <definedName name="tuyedjsksj" localSheetId="10" hidden="1">{#N/A,#N/A,FALSE,"Plan1";#N/A,#N/A,FALSE,"Plan2"}</definedName>
    <definedName name="tuyedjsksj" localSheetId="12" hidden="1">{#N/A,#N/A,FALSE,"Plan1";#N/A,#N/A,FALSE,"Plan2"}</definedName>
    <definedName name="tuyedjsksj" localSheetId="3" hidden="1">{#N/A,#N/A,FALSE,"Plan1";#N/A,#N/A,FALSE,"Plan2"}</definedName>
    <definedName name="tuyedjsksj" localSheetId="2" hidden="1">{#N/A,#N/A,FALSE,"Plan1";#N/A,#N/A,FALSE,"Plan2"}</definedName>
    <definedName name="tuyedjsksj" localSheetId="14" hidden="1">{#N/A,#N/A,FALSE,"Plan1";#N/A,#N/A,FALSE,"Plan2"}</definedName>
    <definedName name="tuyedjsksj" localSheetId="1" hidden="1">{#N/A,#N/A,FALSE,"Plan1";#N/A,#N/A,FALSE,"Plan2"}</definedName>
    <definedName name="tuyedjsksj" hidden="1">{#N/A,#N/A,FALSE,"Plan1";#N/A,#N/A,FALSE,"Plan2"}</definedName>
    <definedName name="TX_ADM" localSheetId="3">#REF!</definedName>
    <definedName name="TX_ADM">#REF!</definedName>
    <definedName name="tx_desconto_real" localSheetId="3">#REF!</definedName>
    <definedName name="tx_desconto_real">#REF!</definedName>
    <definedName name="TxAplicMes" localSheetId="3">#REF!</definedName>
    <definedName name="TxAplicMes">#REF!</definedName>
    <definedName name="TxCdiMes" localSheetId="3">#REF!</definedName>
    <definedName name="TxCdiMes">#REF!</definedName>
    <definedName name="TxDescMes" localSheetId="3">#REF!</definedName>
    <definedName name="TxDescMes">#REF!</definedName>
    <definedName name="TxSecuritizacaoMes" localSheetId="3">#REF!</definedName>
    <definedName name="TxSecuritizacaoMes">#REF!</definedName>
    <definedName name="TxSfhEco" localSheetId="3">#REF!</definedName>
    <definedName name="TxSfhEco">#REF!</definedName>
    <definedName name="TxSfhMap" localSheetId="3">#REF!</definedName>
    <definedName name="TxSfhMap">#REF!</definedName>
    <definedName name="TXTEQUIP" localSheetId="3">#REF!</definedName>
    <definedName name="TXTEQUIP">#REF!</definedName>
    <definedName name="TXTMARCA" localSheetId="3">#REF!</definedName>
    <definedName name="TXTMARCA">#REF!</definedName>
    <definedName name="TXTMOD" localSheetId="3">#REF!</definedName>
    <definedName name="TXTMOD">#REF!</definedName>
    <definedName name="TXTPOT" localSheetId="3">#REF!</definedName>
    <definedName name="TXTPOT">#REF!</definedName>
    <definedName name="TYHGFHFHG" localSheetId="10" hidden="1">{#N/A,#N/A,FALSE,"Plan1";#N/A,#N/A,FALSE,"Plan2"}</definedName>
    <definedName name="TYHGFHFHG" localSheetId="12" hidden="1">{#N/A,#N/A,FALSE,"Plan1";#N/A,#N/A,FALSE,"Plan2"}</definedName>
    <definedName name="TYHGFHFHG" localSheetId="3" hidden="1">{#N/A,#N/A,FALSE,"Plan1";#N/A,#N/A,FALSE,"Plan2"}</definedName>
    <definedName name="TYHGFHFHG" localSheetId="2" hidden="1">{#N/A,#N/A,FALSE,"Plan1";#N/A,#N/A,FALSE,"Plan2"}</definedName>
    <definedName name="TYHGFHFHG" localSheetId="14" hidden="1">{#N/A,#N/A,FALSE,"Plan1";#N/A,#N/A,FALSE,"Plan2"}</definedName>
    <definedName name="TYHGFHFHG" localSheetId="1" hidden="1">{#N/A,#N/A,FALSE,"Plan1";#N/A,#N/A,FALSE,"Plan2"}</definedName>
    <definedName name="TYHGFHFHG" hidden="1">{#N/A,#N/A,FALSE,"Plan1";#N/A,#N/A,FALSE,"Plan2"}</definedName>
    <definedName name="u" localSheetId="7">{#N/A,#N/A,FALSE,"ET-CAPA";#N/A,#N/A,FALSE,"ET-PAG1";#N/A,#N/A,FALSE,"ET-PAG2";#N/A,#N/A,FALSE,"ET-PAG3";#N/A,#N/A,FALSE,"ET-PAG4";#N/A,#N/A,FALSE,"ET-PAG5"}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10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6">{#N/A,#N/A,FALSE,"ET-CAPA";#N/A,#N/A,FALSE,"ET-PAG1";#N/A,#N/A,FALSE,"ET-PAG2";#N/A,#N/A,FALSE,"ET-PAG3";#N/A,#N/A,FALSE,"ET-PAG4";#N/A,#N/A,FALSE,"ET-PAG5"}</definedName>
    <definedName name="u" localSheetId="12" hidden="1">{#N/A,#N/A,FALSE,"ET-CAPA";#N/A,#N/A,FALSE,"ET-PAG1";#N/A,#N/A,FALSE,"ET-PAG2";#N/A,#N/A,FALSE,"ET-PAG3";#N/A,#N/A,FALSE,"ET-PAG4";#N/A,#N/A,FALSE,"ET-PAG5"}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4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13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10" hidden="1">{#N/A,#N/A,FALSE,"Plan1";#N/A,#N/A,FALSE,"Plan2"}</definedName>
    <definedName name="udhgfhfg" localSheetId="12" hidden="1">{#N/A,#N/A,FALSE,"Plan1";#N/A,#N/A,FALSE,"Plan2"}</definedName>
    <definedName name="udhgfhfg" localSheetId="3" hidden="1">{#N/A,#N/A,FALSE,"Plan1";#N/A,#N/A,FALSE,"Plan2"}</definedName>
    <definedName name="udhgfhfg" localSheetId="2" hidden="1">{#N/A,#N/A,FALSE,"Plan1";#N/A,#N/A,FALSE,"Plan2"}</definedName>
    <definedName name="udhgfhfg" localSheetId="14" hidden="1">{#N/A,#N/A,FALSE,"Plan1";#N/A,#N/A,FALSE,"Plan2"}</definedName>
    <definedName name="udhgfhfg" localSheetId="1" hidden="1">{#N/A,#N/A,FALSE,"Plan1";#N/A,#N/A,FALSE,"Plan2"}</definedName>
    <definedName name="udhgfhfg" hidden="1">{#N/A,#N/A,FALSE,"Plan1";#N/A,#N/A,FALSE,"Plan2"}</definedName>
    <definedName name="ueiutriuef" localSheetId="10" hidden="1">{#N/A,#N/A,FALSE,"Plan1";#N/A,#N/A,FALSE,"Plan2"}</definedName>
    <definedName name="ueiutriuef" localSheetId="12" hidden="1">{#N/A,#N/A,FALSE,"Plan1";#N/A,#N/A,FALSE,"Plan2"}</definedName>
    <definedName name="ueiutriuef" localSheetId="3" hidden="1">{#N/A,#N/A,FALSE,"Plan1";#N/A,#N/A,FALSE,"Plan2"}</definedName>
    <definedName name="ueiutriuef" localSheetId="2" hidden="1">{#N/A,#N/A,FALSE,"Plan1";#N/A,#N/A,FALSE,"Plan2"}</definedName>
    <definedName name="ueiutriuef" localSheetId="14" hidden="1">{#N/A,#N/A,FALSE,"Plan1";#N/A,#N/A,FALSE,"Plan2"}</definedName>
    <definedName name="ueiutriuef" localSheetId="1" hidden="1">{#N/A,#N/A,FALSE,"Plan1";#N/A,#N/A,FALSE,"Plan2"}</definedName>
    <definedName name="ueiutriuef" hidden="1">{#N/A,#N/A,FALSE,"Plan1";#N/A,#N/A,FALSE,"Plan2"}</definedName>
    <definedName name="UENSIT" localSheetId="3">#REF!</definedName>
    <definedName name="UENSIT">#REF!</definedName>
    <definedName name="UENSITS" localSheetId="3">#REF!</definedName>
    <definedName name="UENSITS">#REF!</definedName>
    <definedName name="UHGSDUS" localSheetId="10" hidden="1">{#N/A,#N/A,FALSE,"Plan1";#N/A,#N/A,FALSE,"Plan2"}</definedName>
    <definedName name="UHGSDUS" localSheetId="12" hidden="1">{#N/A,#N/A,FALSE,"Plan1";#N/A,#N/A,FALSE,"Plan2"}</definedName>
    <definedName name="UHGSDUS" localSheetId="3" hidden="1">{#N/A,#N/A,FALSE,"Plan1";#N/A,#N/A,FALSE,"Plan2"}</definedName>
    <definedName name="UHGSDUS" localSheetId="2" hidden="1">{#N/A,#N/A,FALSE,"Plan1";#N/A,#N/A,FALSE,"Plan2"}</definedName>
    <definedName name="UHGSDUS" localSheetId="14" hidden="1">{#N/A,#N/A,FALSE,"Plan1";#N/A,#N/A,FALSE,"Plan2"}</definedName>
    <definedName name="UHGSDUS" localSheetId="1" hidden="1">{#N/A,#N/A,FALSE,"Plan1";#N/A,#N/A,FALSE,"Plan2"}</definedName>
    <definedName name="UHGSDUS" hidden="1">{#N/A,#N/A,FALSE,"Plan1";#N/A,#N/A,FALSE,"Plan2"}</definedName>
    <definedName name="UI" localSheetId="10" hidden="1">#REF!</definedName>
    <definedName name="UI" localSheetId="12" hidden="1">#REF!</definedName>
    <definedName name="UI" localSheetId="3" hidden="1">#REF!</definedName>
    <definedName name="UI" localSheetId="1" hidden="1">#REF!</definedName>
    <definedName name="UI" hidden="1">#REF!</definedName>
    <definedName name="UIHWER45R" localSheetId="10" hidden="1">{#N/A,#N/A,FALSE,"Plan1";#N/A,#N/A,FALSE,"Plan2"}</definedName>
    <definedName name="UIHWER45R" localSheetId="12" hidden="1">{#N/A,#N/A,FALSE,"Plan1";#N/A,#N/A,FALSE,"Plan2"}</definedName>
    <definedName name="UIHWER45R" localSheetId="3" hidden="1">{#N/A,#N/A,FALSE,"Plan1";#N/A,#N/A,FALSE,"Plan2"}</definedName>
    <definedName name="UIHWER45R" localSheetId="2" hidden="1">{#N/A,#N/A,FALSE,"Plan1";#N/A,#N/A,FALSE,"Plan2"}</definedName>
    <definedName name="UIHWER45R" localSheetId="14" hidden="1">{#N/A,#N/A,FALSE,"Plan1";#N/A,#N/A,FALSE,"Plan2"}</definedName>
    <definedName name="UIHWER45R" localSheetId="1" hidden="1">{#N/A,#N/A,FALSE,"Plan1";#N/A,#N/A,FALSE,"Plan2"}</definedName>
    <definedName name="UIHWER45R" hidden="1">{#N/A,#N/A,FALSE,"Plan1";#N/A,#N/A,FALSE,"Plan2"}</definedName>
    <definedName name="uiosderuiu" localSheetId="10" hidden="1">{#N/A,#N/A,FALSE,"Plan1";#N/A,#N/A,FALSE,"Plan2"}</definedName>
    <definedName name="uiosderuiu" localSheetId="12" hidden="1">{#N/A,#N/A,FALSE,"Plan1";#N/A,#N/A,FALSE,"Plan2"}</definedName>
    <definedName name="uiosderuiu" localSheetId="3" hidden="1">{#N/A,#N/A,FALSE,"Plan1";#N/A,#N/A,FALSE,"Plan2"}</definedName>
    <definedName name="uiosderuiu" localSheetId="2" hidden="1">{#N/A,#N/A,FALSE,"Plan1";#N/A,#N/A,FALSE,"Plan2"}</definedName>
    <definedName name="uiosderuiu" localSheetId="14" hidden="1">{#N/A,#N/A,FALSE,"Plan1";#N/A,#N/A,FALSE,"Plan2"}</definedName>
    <definedName name="uiosderuiu" localSheetId="1" hidden="1">{#N/A,#N/A,FALSE,"Plan1";#N/A,#N/A,FALSE,"Plan2"}</definedName>
    <definedName name="uiosderuiu" hidden="1">{#N/A,#N/A,FALSE,"Plan1";#N/A,#N/A,FALSE,"Plan2"}</definedName>
    <definedName name="UIOURET" localSheetId="10" hidden="1">{#N/A,#N/A,FALSE,"Plan1";#N/A,#N/A,FALSE,"Plan2"}</definedName>
    <definedName name="UIOURET" localSheetId="12" hidden="1">{#N/A,#N/A,FALSE,"Plan1";#N/A,#N/A,FALSE,"Plan2"}</definedName>
    <definedName name="UIOURET" localSheetId="3" hidden="1">{#N/A,#N/A,FALSE,"Plan1";#N/A,#N/A,FALSE,"Plan2"}</definedName>
    <definedName name="UIOURET" localSheetId="2" hidden="1">{#N/A,#N/A,FALSE,"Plan1";#N/A,#N/A,FALSE,"Plan2"}</definedName>
    <definedName name="UIOURET" localSheetId="14" hidden="1">{#N/A,#N/A,FALSE,"Plan1";#N/A,#N/A,FALSE,"Plan2"}</definedName>
    <definedName name="UIOURET" localSheetId="1" hidden="1">{#N/A,#N/A,FALSE,"Plan1";#N/A,#N/A,FALSE,"Plan2"}</definedName>
    <definedName name="UIOURET" hidden="1">{#N/A,#N/A,FALSE,"Plan1";#N/A,#N/A,FALSE,"Plan2"}</definedName>
    <definedName name="uiwuer" localSheetId="10" hidden="1">{#N/A,#N/A,FALSE,"Plan1";#N/A,#N/A,FALSE,"Plan2"}</definedName>
    <definedName name="uiwuer" localSheetId="12" hidden="1">{#N/A,#N/A,FALSE,"Plan1";#N/A,#N/A,FALSE,"Plan2"}</definedName>
    <definedName name="uiwuer" localSheetId="3" hidden="1">{#N/A,#N/A,FALSE,"Plan1";#N/A,#N/A,FALSE,"Plan2"}</definedName>
    <definedName name="uiwuer" localSheetId="2" hidden="1">{#N/A,#N/A,FALSE,"Plan1";#N/A,#N/A,FALSE,"Plan2"}</definedName>
    <definedName name="uiwuer" localSheetId="14" hidden="1">{#N/A,#N/A,FALSE,"Plan1";#N/A,#N/A,FALSE,"Plan2"}</definedName>
    <definedName name="uiwuer" localSheetId="1" hidden="1">{#N/A,#N/A,FALSE,"Plan1";#N/A,#N/A,FALSE,"Plan2"}</definedName>
    <definedName name="uiwuer" hidden="1">{#N/A,#N/A,FALSE,"Plan1";#N/A,#N/A,FALSE,"Plan2"}</definedName>
    <definedName name="UKHDFDSGUDFKD" localSheetId="10" hidden="1">{#N/A,#N/A,FALSE,"Plan1";#N/A,#N/A,FALSE,"Plan2"}</definedName>
    <definedName name="UKHDFDSGUDFKD" localSheetId="12" hidden="1">{#N/A,#N/A,FALSE,"Plan1";#N/A,#N/A,FALSE,"Plan2"}</definedName>
    <definedName name="UKHDFDSGUDFKD" localSheetId="3" hidden="1">{#N/A,#N/A,FALSE,"Plan1";#N/A,#N/A,FALSE,"Plan2"}</definedName>
    <definedName name="UKHDFDSGUDFKD" localSheetId="2" hidden="1">{#N/A,#N/A,FALSE,"Plan1";#N/A,#N/A,FALSE,"Plan2"}</definedName>
    <definedName name="UKHDFDSGUDFKD" localSheetId="14" hidden="1">{#N/A,#N/A,FALSE,"Plan1";#N/A,#N/A,FALSE,"Plan2"}</definedName>
    <definedName name="UKHDFDSGUDFKD" localSheetId="1" hidden="1">{#N/A,#N/A,FALSE,"Plan1";#N/A,#N/A,FALSE,"Plan2"}</definedName>
    <definedName name="UKHDFDSGUDFKD" hidden="1">{#N/A,#N/A,FALSE,"Plan1";#N/A,#N/A,FALSE,"Plan2"}</definedName>
    <definedName name="um" localSheetId="10" hidden="1">0</definedName>
    <definedName name="um" localSheetId="12" hidden="1">0</definedName>
    <definedName name="UM" localSheetId="3">#REF!</definedName>
    <definedName name="um" localSheetId="1" hidden="1">0</definedName>
    <definedName name="UM" localSheetId="22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3">OFFSET(#REF!,0,0,COUNTA(#REF!),1)</definedName>
    <definedName name="UNID">OFFSET(#REF!,0,0,COUNTA(#REF!),1)</definedName>
    <definedName name="uni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3">#REF!</definedName>
    <definedName name="univ_cdi">#REF!</definedName>
    <definedName name="univ_hist" localSheetId="3">#REF!</definedName>
    <definedName name="univ_hist">#REF!</definedName>
    <definedName name="univ_uss" localSheetId="3">#REF!</definedName>
    <definedName name="univ_uss">#REF!</definedName>
    <definedName name="UPS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0" hidden="1">{#N/A,#N/A,FALSE,"Plan1";#N/A,#N/A,FALSE,"Plan2"}</definedName>
    <definedName name="uryrtyt" localSheetId="12" hidden="1">{#N/A,#N/A,FALSE,"Plan1";#N/A,#N/A,FALSE,"Plan2"}</definedName>
    <definedName name="uryrtyt" localSheetId="3" hidden="1">{#N/A,#N/A,FALSE,"Plan1";#N/A,#N/A,FALSE,"Plan2"}</definedName>
    <definedName name="uryrtyt" localSheetId="2" hidden="1">{#N/A,#N/A,FALSE,"Plan1";#N/A,#N/A,FALSE,"Plan2"}</definedName>
    <definedName name="uryrtyt" localSheetId="14" hidden="1">{#N/A,#N/A,FALSE,"Plan1";#N/A,#N/A,FALSE,"Plan2"}</definedName>
    <definedName name="uryrtyt" localSheetId="1" hidden="1">{#N/A,#N/A,FALSE,"Plan1";#N/A,#N/A,FALSE,"Plan2"}</definedName>
    <definedName name="uryrtyt" hidden="1">{#N/A,#N/A,FALSE,"Plan1";#N/A,#N/A,FALSE,"Plan2"}</definedName>
    <definedName name="V" localSheetId="12">#REF!</definedName>
    <definedName name="V" localSheetId="3">#REF!</definedName>
    <definedName name="V" localSheetId="22">#REF!</definedName>
    <definedName name="V">#REF!</definedName>
    <definedName name="VALIDADE_EXECUÇÃO" localSheetId="3">#REF!</definedName>
    <definedName name="VALIDADE_EXECUÇÃO">#REF!</definedName>
    <definedName name="Valor_PLS_Controladoria" localSheetId="3">#REF!</definedName>
    <definedName name="Valor_PLS_Controladoria">#REF!</definedName>
    <definedName name="Valor_Previsto_Fin_Medições" localSheetId="3">#REF!</definedName>
    <definedName name="Valor_Previsto_Fin_Medições">#REF!</definedName>
    <definedName name="VALOR_REAIS" localSheetId="3">#REF!</definedName>
    <definedName name="VALOR_REAIS">#REF!</definedName>
    <definedName name="Valor_Recebido_Fin_Medições" localSheetId="3">#REF!</definedName>
    <definedName name="Valor_Recebido_Fin_Medições">#REF!</definedName>
    <definedName name="Valor_Sienge" localSheetId="3">#REF!</definedName>
    <definedName name="Valor_Sienge">#REF!</definedName>
    <definedName name="VALOR_VENDA" localSheetId="3">#REF!</definedName>
    <definedName name="VALOR_VENDA">#REF!</definedName>
    <definedName name="valores_diferidos" localSheetId="3">#REF!</definedName>
    <definedName name="valores_diferidos">#REF!</definedName>
    <definedName name="valv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3">#REF!</definedName>
    <definedName name="VAOS">#REF!</definedName>
    <definedName name="vdsgfrhgfr" localSheetId="10" hidden="1">{#N/A,#N/A,FALSE,"Plan1";#N/A,#N/A,FALSE,"Plan2"}</definedName>
    <definedName name="vdsgfrhgfr" localSheetId="12" hidden="1">{#N/A,#N/A,FALSE,"Plan1";#N/A,#N/A,FALSE,"Plan2"}</definedName>
    <definedName name="vdsgfrhgfr" localSheetId="3" hidden="1">{#N/A,#N/A,FALSE,"Plan1";#N/A,#N/A,FALSE,"Plan2"}</definedName>
    <definedName name="vdsgfrhgfr" localSheetId="2" hidden="1">{#N/A,#N/A,FALSE,"Plan1";#N/A,#N/A,FALSE,"Plan2"}</definedName>
    <definedName name="vdsgfrhgfr" localSheetId="14" hidden="1">{#N/A,#N/A,FALSE,"Plan1";#N/A,#N/A,FALSE,"Plan2"}</definedName>
    <definedName name="vdsgfrhgfr" localSheetId="1" hidden="1">{#N/A,#N/A,FALSE,"Plan1";#N/A,#N/A,FALSE,"Plan2"}</definedName>
    <definedName name="vdsgfrhgfr" hidden="1">{#N/A,#N/A,FALSE,"Plan1";#N/A,#N/A,FALSE,"Plan2"}</definedName>
    <definedName name="Veiculos" localSheetId="3">#REF!</definedName>
    <definedName name="Veiculos">#REF!</definedName>
    <definedName name="VENDA_ADOTADA" localSheetId="3">#REF!</definedName>
    <definedName name="VENDA_ADOTADA">#REF!</definedName>
    <definedName name="VENDAFINAL_R" localSheetId="3">#REF!</definedName>
    <definedName name="VENDAFINAL_R">#REF!</definedName>
    <definedName name="VENDAFINAL_U" localSheetId="3">#REF!</definedName>
    <definedName name="VENDAFINAL_U">#REF!</definedName>
    <definedName name="Vendas" localSheetId="3">#REF!</definedName>
    <definedName name="Vendas">#REF!</definedName>
    <definedName name="vendas_" localSheetId="3">#REF!</definedName>
    <definedName name="vendas_">#REF!</definedName>
    <definedName name="VERIFICAR" localSheetId="10" hidden="1">{#N/A,#N/A,TRUE,"Quinzena 01 à 15-04-98 "}</definedName>
    <definedName name="VERIFICAR" localSheetId="12" hidden="1">{#N/A,#N/A,TRUE,"Quinzena 01 à 15-04-98 "}</definedName>
    <definedName name="VERIFICAR" localSheetId="3" hidden="1">{#N/A,#N/A,TRUE,"Quinzena 01 à 15-04-98 "}</definedName>
    <definedName name="VERIFICAR" localSheetId="2" hidden="1">{#N/A,#N/A,TRUE,"Quinzena 01 à 15-04-98 "}</definedName>
    <definedName name="VERIFICAR" localSheetId="14" hidden="1">{#N/A,#N/A,TRUE,"Quinzena 01 à 15-04-98 "}</definedName>
    <definedName name="VERIFICAR" localSheetId="1" hidden="1">{#N/A,#N/A,TRUE,"Quinzena 01 à 15-04-98 "}</definedName>
    <definedName name="VERIFICAR" hidden="1">{#N/A,#N/A,TRUE,"Quinzena 01 à 15-04-98 "}</definedName>
    <definedName name="versao_estudo" localSheetId="3">#REF!</definedName>
    <definedName name="versao_estudo">#REF!</definedName>
    <definedName name="vfbg" localSheetId="3">#REF!</definedName>
    <definedName name="vfbg">#REF!</definedName>
    <definedName name="vfnijf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0" hidden="1">{#N/A,#N/A,FALSE,"Plan1";#N/A,#N/A,FALSE,"Plan2"}</definedName>
    <definedName name="VFV" localSheetId="12" hidden="1">{#N/A,#N/A,FALSE,"Plan1";#N/A,#N/A,FALSE,"Plan2"}</definedName>
    <definedName name="VFV" localSheetId="3" hidden="1">{#N/A,#N/A,FALSE,"Plan1";#N/A,#N/A,FALSE,"Plan2"}</definedName>
    <definedName name="VFV" localSheetId="2" hidden="1">{#N/A,#N/A,FALSE,"Plan1";#N/A,#N/A,FALSE,"Plan2"}</definedName>
    <definedName name="VFV" localSheetId="14" hidden="1">{#N/A,#N/A,FALSE,"Plan1";#N/A,#N/A,FALSE,"Plan2"}</definedName>
    <definedName name="VFV" localSheetId="1" hidden="1">{#N/A,#N/A,FALSE,"Plan1";#N/A,#N/A,FALSE,"Plan2"}</definedName>
    <definedName name="VFV" hidden="1">{#N/A,#N/A,FALSE,"Plan1";#N/A,#N/A,FALSE,"Plan2"}</definedName>
    <definedName name="VI" localSheetId="12">#REF!</definedName>
    <definedName name="VI" localSheetId="3">#REF!</definedName>
    <definedName name="VI" localSheetId="22">#REF!</definedName>
    <definedName name="VI">#REF!</definedName>
    <definedName name="VINTE" localSheetId="3">#REF!</definedName>
    <definedName name="VINTE" localSheetId="22">#REF!</definedName>
    <definedName name="VINTE">#REF!</definedName>
    <definedName name="visao_cashflow" localSheetId="3">#REF!</definedName>
    <definedName name="visao_cashflow">#REF!</definedName>
    <definedName name="visao_VL" localSheetId="3">#REF!</definedName>
    <definedName name="visao_VL">#REF!</definedName>
    <definedName name="vl_cd" localSheetId="3">#REF!</definedName>
    <definedName name="vl_cd">#REF!</definedName>
    <definedName name="vl_k1" localSheetId="3">#REF!</definedName>
    <definedName name="vl_k1">#REF!</definedName>
    <definedName name="vl_k2" localSheetId="3">#REF!</definedName>
    <definedName name="vl_k2">#REF!</definedName>
    <definedName name="vl_k3" localSheetId="3">#REF!</definedName>
    <definedName name="vl_k3">#REF!</definedName>
    <definedName name="vld_classificacao" localSheetId="18" hidden="1">IF(#REF!="Ativa",OFFSET(INDEX(rng_list_classificacao,MATCH(#REF!,rng_list_classificacao,0)),1,0,COUNTA(rng_list_classificacao)-1),#REF!)</definedName>
    <definedName name="vld_classificacao" localSheetId="10" hidden="1">IF(#REF!="Ativa",OFFSET(INDEX(rng_list_classificacao,MATCH(#REF!,rng_list_classificacao,0)),1,0,COUNTA(rng_list_classificacao)-1),#REF!)</definedName>
    <definedName name="vld_classificacao" localSheetId="19" hidden="1">IF(#REF!="Ativa",OFFSET(INDEX(rng_list_classificacao,MATCH(#REF!,rng_list_classificacao,0)),1,0,COUNTA(rng_list_classificacao)-1),#REF!)</definedName>
    <definedName name="vld_classificacao" localSheetId="12" hidden="1">IF(#REF!="Ativa",OFFSET(INDEX(rng_list_classificacao,MATCH(#REF!,rng_list_classificacao,0)),1,0,COUNTA(rng_list_classificacao)-1),#REF!)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14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localSheetId="2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18" hidden="1">OFFSET(INDEX(rng_list_regional,MATCH(#REF!,rng_list_regional,0)),1,0,COUNTA(rng_list_regional)-1)</definedName>
    <definedName name="vld_regional" localSheetId="10" hidden="1">OFFSET(INDEX(rng_list_regional,MATCH(#REF!,rng_list_regional,0)),1,0,COUNTA(rng_list_regional)-1)</definedName>
    <definedName name="vld_regional" localSheetId="19" hidden="1">OFFSET(INDEX(rng_list_regional,MATCH(#REF!,rng_list_regional,0)),1,0,COUNTA(rng_list_regional)-1)</definedName>
    <definedName name="vld_regional" localSheetId="12" hidden="1">OFFSET(INDEX(rng_list_regional,MATCH(#REF!,rng_list_regional,0)),1,0,COUNTA(rng_list_regional)-1)</definedName>
    <definedName name="vld_regional" localSheetId="3" hidden="1">OFFSET(INDEX(rng_list_regional,MATCH(#REF!,rng_list_regional,0)),1,0,COUNTA(rng_list_regional)-1)</definedName>
    <definedName name="vld_regional" localSheetId="2" hidden="1">OFFSET(INDEX(rng_list_regional,MATCH(#REF!,rng_list_regional,0)),1,0,COUNTA(rng_list_regional)-1)</definedName>
    <definedName name="vld_regional" localSheetId="14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localSheetId="2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18" hidden="1">IF(#REF!="Ativa",OFFSET(INDEX(rng_list_segmento,MATCH(#REF!,rng_list_segmento,0)),1,0,COUNTA(rng_list_segmento)-1),#REF!)</definedName>
    <definedName name="vld_segmento" localSheetId="10" hidden="1">IF(#REF!="Ativa",OFFSET(INDEX(rng_list_segmento,MATCH(#REF!,rng_list_segmento,0)),1,0,COUNTA(rng_list_segmento)-1),#REF!)</definedName>
    <definedName name="vld_segmento" localSheetId="19" hidden="1">IF(#REF!="Ativa",OFFSET(INDEX(rng_list_segmento,MATCH(#REF!,rng_list_segmento,0)),1,0,COUNTA(rng_list_segmento)-1),#REF!)</definedName>
    <definedName name="vld_segmento" localSheetId="12" hidden="1">IF(#REF!="Ativa",OFFSET(INDEX(rng_list_segmento,MATCH(#REF!,rng_list_segmento,0)),1,0,COUNTA(rng_list_segmento)-1),#REF!)</definedName>
    <definedName name="vld_segmento" localSheetId="3" hidden="1">IF(#REF!="Ativa",OFFSET(INDEX(rng_list_segmento,MATCH(#REF!,rng_list_segmento,0)),1,0,COUNTA(rng_list_segmento)-1),#REF!)</definedName>
    <definedName name="vld_segmento" localSheetId="2" hidden="1">IF(#REF!="Ativa",OFFSET(INDEX(rng_list_segmento,MATCH(#REF!,rng_list_segmento,0)),1,0,COUNTA(rng_list_segmento)-1),#REF!)</definedName>
    <definedName name="vld_segmento" localSheetId="14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localSheetId="2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18" hidden="1">OFFSET(INDEX(rng_list_sociedade,MATCH(#REF!,rng_list_sociedade,0)),1,0,COUNTA(rng_list_sociedade)-1)</definedName>
    <definedName name="vld_sociedade" localSheetId="10" hidden="1">OFFSET(INDEX(rng_list_sociedade,MATCH(#REF!,rng_list_sociedade,0)),1,0,COUNTA(rng_list_sociedade)-1)</definedName>
    <definedName name="vld_sociedade" localSheetId="19" hidden="1">OFFSET(INDEX(rng_list_sociedade,MATCH(#REF!,rng_list_sociedade,0)),1,0,COUNTA(rng_list_sociedade)-1)</definedName>
    <definedName name="vld_sociedade" localSheetId="12" hidden="1">OFFSET(INDEX(rng_list_sociedade,MATCH(#REF!,rng_list_sociedade,0)),1,0,COUNTA(rng_list_sociedade)-1)</definedName>
    <definedName name="vld_sociedade" localSheetId="3" hidden="1">OFFSET(INDEX(rng_list_sociedade,MATCH(#REF!,rng_list_sociedade,0)),1,0,COUNTA(rng_list_sociedade)-1)</definedName>
    <definedName name="vld_sociedade" localSheetId="2" hidden="1">OFFSET(INDEX(rng_list_sociedade,MATCH(#REF!,rng_list_sociedade,0)),1,0,COUNTA(rng_list_sociedade)-1)</definedName>
    <definedName name="vld_sociedade" localSheetId="14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localSheetId="2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18" hidden="1">OFFSET(INDEX(rng_list_status_empresa,MATCH(#REF!,rng_list_status_empresa,0)),1,0,COUNTA(rng_list_status_empresa)-1)</definedName>
    <definedName name="vld_status_empresa" localSheetId="10" hidden="1">OFFSET(INDEX(rng_list_status_empresa,MATCH(#REF!,rng_list_status_empresa,0)),1,0,COUNTA(rng_list_status_empresa)-1)</definedName>
    <definedName name="vld_status_empresa" localSheetId="19" hidden="1">OFFSET(INDEX(rng_list_status_empresa,MATCH(#REF!,rng_list_status_empresa,0)),1,0,COUNTA(rng_list_status_empresa)-1)</definedName>
    <definedName name="vld_status_empresa" localSheetId="12" hidden="1">OFFSET(INDEX(rng_list_status_empresa,MATCH(#REF!,rng_list_status_empresa,0)),1,0,COUNTA(rng_list_status_empresa)-1)</definedName>
    <definedName name="vld_status_empresa" localSheetId="3" hidden="1">OFFSET(INDEX(rng_list_status_empresa,MATCH(#REF!,rng_list_status_empresa,0)),1,0,COUNTA(rng_list_status_empresa)-1)</definedName>
    <definedName name="vld_status_empresa" localSheetId="2" hidden="1">OFFSET(INDEX(rng_list_status_empresa,MATCH(#REF!,rng_list_status_empresa,0)),1,0,COUNTA(rng_list_status_empresa)-1)</definedName>
    <definedName name="vld_status_empresa" localSheetId="14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localSheetId="2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18" hidden="1">IF(#REF!="Ativa",OFFSET(INDEX(rng_list_status_lancamento,MATCH(#REF!,rng_list_status_lancamento,0)),1,0,COUNTA(rng_list_status_lancamento)-1),#REF!)</definedName>
    <definedName name="vld_status_lancamento" localSheetId="10" hidden="1">IF(#REF!="Ativa",OFFSET(INDEX(rng_list_status_lancamento,MATCH(#REF!,rng_list_status_lancamento,0)),1,0,COUNTA(rng_list_status_lancamento)-1),#REF!)</definedName>
    <definedName name="vld_status_lancamento" localSheetId="19" hidden="1">IF(#REF!="Ativa",OFFSET(INDEX(rng_list_status_lancamento,MATCH(#REF!,rng_list_status_lancamento,0)),1,0,COUNTA(rng_list_status_lancamento)-1),#REF!)</definedName>
    <definedName name="vld_status_lancamento" localSheetId="12" hidden="1">IF(#REF!="Ativa",OFFSET(INDEX(rng_list_status_lancamento,MATCH(#REF!,rng_list_status_lancamento,0)),1,0,COUNTA(rng_list_status_lancamento)-1),#REF!)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14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localSheetId="2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18" hidden="1">IF(#REF!="Ativa",OFFSET(INDEX(rng_list_status_projeto,MATCH(#REF!,rng_list_status_projeto,0)),1,0,COUNTA(rng_list_status_projeto)-1),#REF!)</definedName>
    <definedName name="vld_status_projeto" localSheetId="10" hidden="1">IF(#REF!="Ativa",OFFSET(INDEX(rng_list_status_projeto,MATCH(#REF!,rng_list_status_projeto,0)),1,0,COUNTA(rng_list_status_projeto)-1),#REF!)</definedName>
    <definedName name="vld_status_projeto" localSheetId="19" hidden="1">IF(#REF!="Ativa",OFFSET(INDEX(rng_list_status_projeto,MATCH(#REF!,rng_list_status_projeto,0)),1,0,COUNTA(rng_list_status_projeto)-1),#REF!)</definedName>
    <definedName name="vld_status_projeto" localSheetId="12" hidden="1">IF(#REF!="Ativa",OFFSET(INDEX(rng_list_status_projeto,MATCH(#REF!,rng_list_status_projeto,0)),1,0,COUNTA(rng_list_status_projeto)-1),#REF!)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14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localSheetId="2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18" hidden="1">OFFSET(INDEX(rng_list_status_viabilidade,MATCH(#REF!,rng_list_status_viabilidade,0)),1,0,COUNTA(rng_list_status_viabilidade)-1)</definedName>
    <definedName name="vld_status_viabilidade" localSheetId="10" hidden="1">OFFSET(INDEX(rng_list_status_viabilidade,MATCH(#REF!,rng_list_status_viabilidade,0)),1,0,COUNTA(rng_list_status_viabilidade)-1)</definedName>
    <definedName name="vld_status_viabilidade" localSheetId="19" hidden="1">OFFSET(INDEX(rng_list_status_viabilidade,MATCH(#REF!,rng_list_status_viabilidade,0)),1,0,COUNTA(rng_list_status_viabilidade)-1)</definedName>
    <definedName name="vld_status_viabilidade" localSheetId="12" hidden="1">OFFSET(INDEX(rng_list_status_viabilidade,MATCH(#REF!,rng_list_status_viabilidade,0)),1,0,COUNTA(rng_list_status_viabilidade)-1)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14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localSheetId="2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12">#REF!</definedName>
    <definedName name="VOLUME1" localSheetId="3">#REF!</definedName>
    <definedName name="VOLUME1">#REF!</definedName>
    <definedName name="VOLUME2" localSheetId="3">#REF!</definedName>
    <definedName name="VOLUME2">#REF!</definedName>
    <definedName name="VOLUME3" localSheetId="3">#REF!</definedName>
    <definedName name="VOLUME3">#REF!</definedName>
    <definedName name="VSDHFGDFGR" localSheetId="10" hidden="1">{#N/A,#N/A,FALSE,"Plan1";#N/A,#N/A,FALSE,"Plan2"}</definedName>
    <definedName name="VSDHFGDFGR" localSheetId="12" hidden="1">{#N/A,#N/A,FALSE,"Plan1";#N/A,#N/A,FALSE,"Plan2"}</definedName>
    <definedName name="VSDHFGDFGR" localSheetId="3" hidden="1">{#N/A,#N/A,FALSE,"Plan1";#N/A,#N/A,FALSE,"Plan2"}</definedName>
    <definedName name="VSDHFGDFGR" localSheetId="2" hidden="1">{#N/A,#N/A,FALSE,"Plan1";#N/A,#N/A,FALSE,"Plan2"}</definedName>
    <definedName name="VSDHFGDFGR" localSheetId="14" hidden="1">{#N/A,#N/A,FALSE,"Plan1";#N/A,#N/A,FALSE,"Plan2"}</definedName>
    <definedName name="VSDHFGDFGR" localSheetId="1" hidden="1">{#N/A,#N/A,FALSE,"Plan1";#N/A,#N/A,FALSE,"Plan2"}</definedName>
    <definedName name="VSDHFGDFGR" hidden="1">{#N/A,#N/A,FALSE,"Plan1";#N/A,#N/A,FALSE,"Plan2"}</definedName>
    <definedName name="vvbb" localSheetId="10" hidden="1">{"tabela",#N/A,FALSE,"Tabela";"decoração",#N/A,FALSE,"Decor.";"Informações",#N/A,FALSE,"Inform."}</definedName>
    <definedName name="vvbb" localSheetId="12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14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0" hidden="1">{#N/A,#N/A,FALSE,"Plan1";#N/A,#N/A,FALSE,"Plan2"}</definedName>
    <definedName name="vvcbnb" localSheetId="12" hidden="1">{#N/A,#N/A,FALSE,"Plan1";#N/A,#N/A,FALSE,"Plan2"}</definedName>
    <definedName name="vvcbnb" localSheetId="3" hidden="1">{#N/A,#N/A,FALSE,"Plan1";#N/A,#N/A,FALSE,"Plan2"}</definedName>
    <definedName name="vvcbnb" localSheetId="2" hidden="1">{#N/A,#N/A,FALSE,"Plan1";#N/A,#N/A,FALSE,"Plan2"}</definedName>
    <definedName name="vvcbnb" localSheetId="14" hidden="1">{#N/A,#N/A,FALSE,"Plan1";#N/A,#N/A,FALSE,"Plan2"}</definedName>
    <definedName name="vvcbnb" localSheetId="1" hidden="1">{#N/A,#N/A,FALSE,"Plan1";#N/A,#N/A,FALSE,"Plan2"}</definedName>
    <definedName name="vvcbnb" hidden="1">{#N/A,#N/A,FALSE,"Plan1";#N/A,#N/A,FALSE,"Plan2"}</definedName>
    <definedName name="vvvvv" localSheetId="10" hidden="1">{"Econ Consolidado",#N/A,FALSE,"Econ Consol";"Fluxo de Caixa",#N/A,FALSE,"Fluxo Caixa";"Investimentos",#N/A,FALSE,"Investimentos"}</definedName>
    <definedName name="vvvvv" localSheetId="12" hidden="1">{"Econ Consolidado",#N/A,FALSE,"Econ Consol";"Fluxo de Caixa",#N/A,FALSE,"Fluxo Caixa";"Investimentos",#N/A,FALSE,"Investimentos"}</definedName>
    <definedName name="vvvvv" localSheetId="3" hidden="1">{"Econ Consolidado",#N/A,FALSE,"Econ Consol";"Fluxo de Caixa",#N/A,FALSE,"Fluxo Caixa";"Investimentos",#N/A,FALSE,"Investimentos"}</definedName>
    <definedName name="vvvvv" localSheetId="2" hidden="1">{"Econ Consolidado",#N/A,FALSE,"Econ Consol";"Fluxo de Caixa",#N/A,FALSE,"Fluxo Caixa";"Investimentos",#N/A,FALSE,"Investimentos"}</definedName>
    <definedName name="vvvvv" localSheetId="14" hidden="1">{"Econ Consolidado",#N/A,FALSE,"Econ Consol";"Fluxo de Caixa",#N/A,FALSE,"Fluxo Caixa";"Investimentos",#N/A,FALSE,"Investimentos"}</definedName>
    <definedName name="vvvvv" localSheetId="1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10" hidden="1">{#N/A,#N/A,FALSE,"Plan1";#N/A,#N/A,FALSE,"Plan2"}</definedName>
    <definedName name="vvvvvv" localSheetId="12" hidden="1">{#N/A,#N/A,FALSE,"Plan1";#N/A,#N/A,FALSE,"Plan2"}</definedName>
    <definedName name="vvvvvv" localSheetId="3" hidden="1">{#N/A,#N/A,FALSE,"Plan1";#N/A,#N/A,FALSE,"Plan2"}</definedName>
    <definedName name="vvvvvv" localSheetId="2" hidden="1">{#N/A,#N/A,FALSE,"Plan1";#N/A,#N/A,FALSE,"Plan2"}</definedName>
    <definedName name="vvvvvv" localSheetId="14" hidden="1">{#N/A,#N/A,FALSE,"Plan1";#N/A,#N/A,FALSE,"Plan2"}</definedName>
    <definedName name="vvvvvv" localSheetId="1" hidden="1">{#N/A,#N/A,FALSE,"Plan1";#N/A,#N/A,FALSE,"Plan2"}</definedName>
    <definedName name="vvvvvv" hidden="1">{#N/A,#N/A,FALSE,"Plan1";#N/A,#N/A,FALSE,"Plan2"}</definedName>
    <definedName name="vvvvvvvvvvvvvvvvv" localSheetId="10" hidden="1">{"HW",#N/A,FALSE,"1998"}</definedName>
    <definedName name="vvvvvvvvvvvvvvvvv" localSheetId="12" hidden="1">{"HW",#N/A,FALSE,"1998"}</definedName>
    <definedName name="vvvvvvvvvvvvvvvvv" localSheetId="3" hidden="1">{"HW",#N/A,FALSE,"1998"}</definedName>
    <definedName name="vvvvvvvvvvvvvvvvv" localSheetId="2" hidden="1">{"HW",#N/A,FALSE,"1998"}</definedName>
    <definedName name="vvvvvvvvvvvvvvvvv" localSheetId="14" hidden="1">{"HW",#N/A,FALSE,"1998"}</definedName>
    <definedName name="vvvvvvvvvvvvvvvvv" localSheetId="1" hidden="1">{"HW",#N/A,FALSE,"1998"}</definedName>
    <definedName name="vvvvvvvvvvvvvvvvv" hidden="1">{"HW",#N/A,FALSE,"1998"}</definedName>
    <definedName name="VX" localSheetId="10" hidden="1">#REF!</definedName>
    <definedName name="VX" localSheetId="12" hidden="1">#REF!</definedName>
    <definedName name="VX" localSheetId="3" hidden="1">#REF!</definedName>
    <definedName name="VX" localSheetId="1" hidden="1">#REF!</definedName>
    <definedName name="VX" hidden="1">#REF!</definedName>
    <definedName name="w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3">#REF!</definedName>
    <definedName name="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12">#REF!</definedName>
    <definedName name="wacc" localSheetId="3">#REF!</definedName>
    <definedName name="wacc">#REF!</definedName>
    <definedName name="wadalrdjlae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0" hidden="1">#REF!</definedName>
    <definedName name="wdewr" localSheetId="12" hidden="1">#REF!</definedName>
    <definedName name="wdewr" localSheetId="3" hidden="1">#REF!</definedName>
    <definedName name="wdewr" localSheetId="1" hidden="1">#REF!</definedName>
    <definedName name="wdewr" hidden="1">#REF!</definedName>
    <definedName name="WE" localSheetId="1" hidden="1">#REF!</definedName>
    <definedName name="WE" hidden="1">#REF!</definedName>
    <definedName name="weki_9701.xls" hidden="1">#REF!</definedName>
    <definedName name="wekir9701.xls" hidden="1">#REF!</definedName>
    <definedName name="werw4tr" localSheetId="10" hidden="1">{#N/A,#N/A,FALSE,"Plan1";#N/A,#N/A,FALSE,"Plan2"}</definedName>
    <definedName name="werw4tr" localSheetId="12" hidden="1">{#N/A,#N/A,FALSE,"Plan1";#N/A,#N/A,FALSE,"Plan2"}</definedName>
    <definedName name="werw4tr" localSheetId="3" hidden="1">{#N/A,#N/A,FALSE,"Plan1";#N/A,#N/A,FALSE,"Plan2"}</definedName>
    <definedName name="werw4tr" localSheetId="2" hidden="1">{#N/A,#N/A,FALSE,"Plan1";#N/A,#N/A,FALSE,"Plan2"}</definedName>
    <definedName name="werw4tr" localSheetId="14" hidden="1">{#N/A,#N/A,FALSE,"Plan1";#N/A,#N/A,FALSE,"Plan2"}</definedName>
    <definedName name="werw4tr" localSheetId="1" hidden="1">{#N/A,#N/A,FALSE,"Plan1";#N/A,#N/A,FALSE,"Plan2"}</definedName>
    <definedName name="werw4tr" hidden="1">{#N/A,#N/A,FALSE,"Plan1";#N/A,#N/A,FALSE,"Plan2"}</definedName>
    <definedName name="wetoedjtkdr" localSheetId="10" hidden="1">{#N/A,#N/A,FALSE,"Plan1";#N/A,#N/A,FALSE,"Plan2"}</definedName>
    <definedName name="wetoedjtkdr" localSheetId="12" hidden="1">{#N/A,#N/A,FALSE,"Plan1";#N/A,#N/A,FALSE,"Plan2"}</definedName>
    <definedName name="wetoedjtkdr" localSheetId="3" hidden="1">{#N/A,#N/A,FALSE,"Plan1";#N/A,#N/A,FALSE,"Plan2"}</definedName>
    <definedName name="wetoedjtkdr" localSheetId="2" hidden="1">{#N/A,#N/A,FALSE,"Plan1";#N/A,#N/A,FALSE,"Plan2"}</definedName>
    <definedName name="wetoedjtkdr" localSheetId="14" hidden="1">{#N/A,#N/A,FALSE,"Plan1";#N/A,#N/A,FALSE,"Plan2"}</definedName>
    <definedName name="wetoedjtkdr" localSheetId="1" hidden="1">{#N/A,#N/A,FALSE,"Plan1";#N/A,#N/A,FALSE,"Plan2"}</definedName>
    <definedName name="wetoedjtkdr" hidden="1">{#N/A,#N/A,FALSE,"Plan1";#N/A,#N/A,FALSE,"Plan2"}</definedName>
    <definedName name="WHATS" localSheetId="10" hidden="1">{"'Edit'!$A$1:$V$2277"}</definedName>
    <definedName name="WHATS" localSheetId="12" hidden="1">{"'Edit'!$A$1:$V$2277"}</definedName>
    <definedName name="WHATS" localSheetId="3" hidden="1">{"'Edit'!$A$1:$V$2277"}</definedName>
    <definedName name="WHATS" localSheetId="2" hidden="1">{"'Edit'!$A$1:$V$2277"}</definedName>
    <definedName name="WHATS" localSheetId="14" hidden="1">{"'Edit'!$A$1:$V$2277"}</definedName>
    <definedName name="WHATS" localSheetId="1" hidden="1">{"'Edit'!$A$1:$V$2277"}</definedName>
    <definedName name="WHATS" hidden="1">{"'Edit'!$A$1:$V$2277"}</definedName>
    <definedName name="win.VESSE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3">#REF!</definedName>
    <definedName name="WITENS">#REF!</definedName>
    <definedName name="WKJHIR" localSheetId="10" hidden="1">{#N/A,#N/A,FALSE,"Plan1";#N/A,#N/A,FALSE,"Plan2"}</definedName>
    <definedName name="WKJHIR" localSheetId="12" hidden="1">{#N/A,#N/A,FALSE,"Plan1";#N/A,#N/A,FALSE,"Plan2"}</definedName>
    <definedName name="WKJHIR" localSheetId="3" hidden="1">{#N/A,#N/A,FALSE,"Plan1";#N/A,#N/A,FALSE,"Plan2"}</definedName>
    <definedName name="WKJHIR" localSheetId="2" hidden="1">{#N/A,#N/A,FALSE,"Plan1";#N/A,#N/A,FALSE,"Plan2"}</definedName>
    <definedName name="WKJHIR" localSheetId="14" hidden="1">{#N/A,#N/A,FALSE,"Plan1";#N/A,#N/A,FALSE,"Plan2"}</definedName>
    <definedName name="WKJHIR" localSheetId="1" hidden="1">{#N/A,#N/A,FALSE,"Plan1";#N/A,#N/A,FALSE,"Plan2"}</definedName>
    <definedName name="WKJHIR" hidden="1">{#N/A,#N/A,FALSE,"Plan1";#N/A,#N/A,FALSE,"Plan2"}</definedName>
    <definedName name="WLQ" localSheetId="10" hidden="1">{#N/A,#N/A,FALSE,"명세표"}</definedName>
    <definedName name="WLQ" localSheetId="12" hidden="1">{#N/A,#N/A,FALSE,"명세표"}</definedName>
    <definedName name="WLQ" localSheetId="3" hidden="1">{#N/A,#N/A,FALSE,"명세표"}</definedName>
    <definedName name="WLQ" localSheetId="2" hidden="1">{#N/A,#N/A,FALSE,"명세표"}</definedName>
    <definedName name="WLQ" localSheetId="14" hidden="1">{#N/A,#N/A,FALSE,"명세표"}</definedName>
    <definedName name="WLQ" localSheetId="1" hidden="1">{#N/A,#N/A,FALSE,"명세표"}</definedName>
    <definedName name="WLQ" hidden="1">{#N/A,#N/A,FALSE,"명세표"}</definedName>
    <definedName name="WNMLOCAL" localSheetId="3">#REF!</definedName>
    <definedName name="WNMLOCAL">#REF!</definedName>
    <definedName name="WNMMUN" localSheetId="3">#REF!</definedName>
    <definedName name="WNMMUN">#REF!</definedName>
    <definedName name="WNMSERV" localSheetId="3">#REF!</definedName>
    <definedName name="WNMSERV">#REF!</definedName>
    <definedName name="worl_cdi" localSheetId="3">#REF!</definedName>
    <definedName name="worl_cdi">#REF!</definedName>
    <definedName name="worl_hist" localSheetId="3">#REF!</definedName>
    <definedName name="worl_hist">#REF!</definedName>
    <definedName name="worl_uss" localSheetId="3">#REF!</definedName>
    <definedName name="worl_uss">#REF!</definedName>
    <definedName name="WRITE" localSheetId="10" hidden="1">{#N/A,#N/A,FALSE,"CCTV"}</definedName>
    <definedName name="WRITE" localSheetId="12" hidden="1">{#N/A,#N/A,FALSE,"CCTV"}</definedName>
    <definedName name="WRITE" localSheetId="3" hidden="1">{#N/A,#N/A,FALSE,"CCTV"}</definedName>
    <definedName name="WRITE" localSheetId="2" hidden="1">{#N/A,#N/A,FALSE,"CCTV"}</definedName>
    <definedName name="WRITE" localSheetId="14" hidden="1">{#N/A,#N/A,FALSE,"CCTV"}</definedName>
    <definedName name="WRITE" localSheetId="1" hidden="1">{#N/A,#N/A,FALSE,"CCTV"}</definedName>
    <definedName name="WRITE" hidden="1">{#N/A,#N/A,FALSE,"CCTV"}</definedName>
    <definedName name="wrn.BM." localSheetId="10" hidden="1">{#N/A,#N/A,FALSE,"CCTV"}</definedName>
    <definedName name="wrn.BM." localSheetId="12" hidden="1">{#N/A,#N/A,FALSE,"CCTV"}</definedName>
    <definedName name="wrn.BM." localSheetId="3" hidden="1">{#N/A,#N/A,FALSE,"CCTV"}</definedName>
    <definedName name="wrn.BM." localSheetId="2" hidden="1">{#N/A,#N/A,FALSE,"CCTV"}</definedName>
    <definedName name="wrn.BM." localSheetId="14" hidden="1">{#N/A,#N/A,FALSE,"CCTV"}</definedName>
    <definedName name="wrn.BM." localSheetId="1" hidden="1">{#N/A,#N/A,FALSE,"CCTV"}</definedName>
    <definedName name="wrn.BM." hidden="1">{#N/A,#N/A,FALSE,"CCTV"}</definedName>
    <definedName name="wrn.Brita98.xls." localSheetId="10" hidden="1">{#N/A,#N/A,TRUE,"Quinzena 01 à 15-04-98 "}</definedName>
    <definedName name="wrn.Brita98.xls." localSheetId="12" hidden="1">{#N/A,#N/A,TRUE,"Quinzena 01 à 15-04-98 "}</definedName>
    <definedName name="wrn.Brita98.xls." localSheetId="3" hidden="1">{#N/A,#N/A,TRUE,"Quinzena 01 à 15-04-98 "}</definedName>
    <definedName name="wrn.Brita98.xls." localSheetId="2" hidden="1">{#N/A,#N/A,TRUE,"Quinzena 01 à 15-04-98 "}</definedName>
    <definedName name="wrn.Brita98.xls." localSheetId="14" hidden="1">{#N/A,#N/A,TRUE,"Quinzena 01 à 15-04-98 "}</definedName>
    <definedName name="wrn.Brita98.xls." localSheetId="1" hidden="1">{#N/A,#N/A,TRUE,"Quinzena 01 à 15-04-98 "}</definedName>
    <definedName name="wrn.Brita98.xls." hidden="1">{#N/A,#N/A,TRUE,"Quinzena 01 à 15-04-98 "}</definedName>
    <definedName name="wrn.Completo." localSheetId="1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0" hidden="1">{"EconCons",#N/A,TRUE,"Econômico - Consolidado";"CaixaCons",#N/A,TRUE,"Caixa - Consolidado";"InvestCons",#N/A,TRUE,"Invest Consolidado"}</definedName>
    <definedName name="wrn.Cons." localSheetId="12" hidden="1">{"EconCons",#N/A,TRUE,"Econômico - Consolidado";"CaixaCons",#N/A,TRUE,"Caixa - Consolidado";"InvestCons",#N/A,TRUE,"Invest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14" hidden="1">{"EconCons",#N/A,TRUE,"Econômico - Consolidado";"CaixaCons",#N/A,TRUE,"Caixa - Consolidado";"InvestCons",#N/A,TRUE,"Invest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10" hidden="1">{"Econ Consolidado",#N/A,FALSE,"Econ Consol";"Fluxo de Caixa",#N/A,FALSE,"Fluxo Caixa";"Investimentos",#N/A,FALSE,"Investimentos"}</definedName>
    <definedName name="wrn.Consolidado." localSheetId="12" hidden="1">{"Econ Consolidado",#N/A,FALSE,"Econ Consol";"Fluxo de Caixa",#N/A,FALSE,"Fluxo Caixa";"Investimentos",#N/A,FALSE,"Investimentos"}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14" hidden="1">{"Econ Consolidado",#N/A,FALSE,"Econ Consol";"Fluxo de Caixa",#N/A,FALSE,"Fluxo Caixa";"Investimentos",#N/A,FALSE,"Investimentos"}</definedName>
    <definedName name="wrn.Consolidado." localSheetId="1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7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10" hidden="1">{#N/A,#N/A,FALSE,"cdi";#N/A,#N/A,FALSE,"debent";#N/A,#N/A,FALSE,"fdos";#N/A,#N/A,FALSE,"resumo"}</definedName>
    <definedName name="wrn.HAGE." localSheetId="12" hidden="1">{#N/A,#N/A,FALSE,"cdi";#N/A,#N/A,FALSE,"debent";#N/A,#N/A,FALSE,"fdos";#N/A,#N/A,FALSE,"resumo"}</definedName>
    <definedName name="wrn.HAGE." localSheetId="3" hidden="1">{#N/A,#N/A,FALSE,"cdi";#N/A,#N/A,FALSE,"debent";#N/A,#N/A,FALSE,"fdos";#N/A,#N/A,FALSE,"resumo"}</definedName>
    <definedName name="wrn.HAGE." localSheetId="2" hidden="1">{#N/A,#N/A,FALSE,"cdi";#N/A,#N/A,FALSE,"debent";#N/A,#N/A,FALSE,"fdos";#N/A,#N/A,FALSE,"resumo"}</definedName>
    <definedName name="wrn.HAGE." localSheetId="14" hidden="1">{#N/A,#N/A,FALSE,"cdi";#N/A,#N/A,FALSE,"debent";#N/A,#N/A,FALSE,"fdos";#N/A,#N/A,FALSE,"resumo"}</definedName>
    <definedName name="wrn.HAGE." localSheetId="1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10" hidden="1">{#N/A,#N/A,FALSE,"cdi";#N/A,#N/A,FALSE,"debent";#N/A,#N/A,FALSE,"fdos";#N/A,#N/A,FALSE,"resumo"}</definedName>
    <definedName name="wrn.HAGE01" localSheetId="12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14" hidden="1">{#N/A,#N/A,FALSE,"cdi";#N/A,#N/A,FALSE,"debent";#N/A,#N/A,FALSE,"fdos";#N/A,#N/A,FALSE,"resumo"}</definedName>
    <definedName name="wrn.HAGE01" localSheetId="1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10" hidden="1">{"HW",#N/A,FALSE,"1998"}</definedName>
    <definedName name="wrn.HW." localSheetId="12" hidden="1">{"HW",#N/A,FALSE,"1998"}</definedName>
    <definedName name="wrn.HW." localSheetId="3" hidden="1">{"HW",#N/A,FALSE,"1998"}</definedName>
    <definedName name="wrn.HW." localSheetId="2" hidden="1">{"HW",#N/A,FALSE,"1998"}</definedName>
    <definedName name="wrn.HW." localSheetId="14" hidden="1">{"HW",#N/A,FALSE,"1998"}</definedName>
    <definedName name="wrn.HW." localSheetId="1" hidden="1">{"HW",#N/A,FALSE,"1998"}</definedName>
    <definedName name="wrn.HW." hidden="1">{"HW",#N/A,FALSE,"1998"}</definedName>
    <definedName name="wrn.imp_flx." localSheetId="1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0" hidden="1">{#N/A,#N/A,FALSE,"Plan1";#N/A,#N/A,FALSE,"Plan2"}</definedName>
    <definedName name="wrn.IMPRESSO." localSheetId="12" hidden="1">{#N/A,#N/A,FALSE,"Plan1";#N/A,#N/A,FALSE,"Plan2"}</definedName>
    <definedName name="wrn.IMPRESSO." localSheetId="3" hidden="1">{#N/A,#N/A,FALSE,"Plan1";#N/A,#N/A,FALSE,"Plan2"}</definedName>
    <definedName name="wrn.IMPRESSO." localSheetId="2" hidden="1">{#N/A,#N/A,FALSE,"Plan1";#N/A,#N/A,FALSE,"Plan2"}</definedName>
    <definedName name="wrn.IMPRESSO." localSheetId="14" hidden="1">{#N/A,#N/A,FALSE,"Plan1";#N/A,#N/A,FALSE,"Plan2"}</definedName>
    <definedName name="wrn.IMPRESSO." localSheetId="1" hidden="1">{#N/A,#N/A,FALSE,"Plan1";#N/A,#N/A,FALSE,"Plan2"}</definedName>
    <definedName name="wrn.IMPRESSO." hidden="1">{#N/A,#N/A,FALSE,"Plan1";#N/A,#N/A,FALSE,"Plan2"}</definedName>
    <definedName name="wrn.Imprimir." localSheetId="10" hidden="1">{"tabela",#N/A,FALSE,"Tabela";"decoração",#N/A,FALSE,"Decor.";"Informações",#N/A,FALSE,"Inform."}</definedName>
    <definedName name="wrn.Imprimir." localSheetId="12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14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1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localSheetId="3" hidden="1">{#N/A,#N/A,FALSE,"Global Wls Trend";#N/A,#N/A,FALSE,"Region Trend";#N/A,#N/A,FALSE,"PBU Trend"}</definedName>
    <definedName name="wrn.Month._.Report._.Package." localSheetId="2" hidden="1">{#N/A,#N/A,FALSE,"Global Wls Trend";#N/A,#N/A,FALSE,"Region Trend";#N/A,#N/A,FALSE,"PBU Trend"}</definedName>
    <definedName name="wrn.Month._.Report._.Package." localSheetId="14" hidden="1">{#N/A,#N/A,FALSE,"Global Wls Trend";#N/A,#N/A,FALSE,"Region Trend";#N/A,#N/A,FALSE,"PBU Trend"}</definedName>
    <definedName name="wrn.Month._.Report._.Package." localSheetId="1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0" hidden="1">{#N/A,#N/A,FALSE,"F-01"}</definedName>
    <definedName name="wrn.Planiha._.de._.Medição._.F._.01." localSheetId="12" hidden="1">{#N/A,#N/A,FALSE,"F-01"}</definedName>
    <definedName name="wrn.Planiha._.de._.Medição._.F._.01." localSheetId="3" hidden="1">{#N/A,#N/A,FALSE,"F-01"}</definedName>
    <definedName name="wrn.Planiha._.de._.Medição._.F._.01." localSheetId="2" hidden="1">{#N/A,#N/A,FALSE,"F-01"}</definedName>
    <definedName name="wrn.Planiha._.de._.Medição._.F._.01." localSheetId="14" hidden="1">{#N/A,#N/A,FALSE,"F-01"}</definedName>
    <definedName name="wrn.Planiha._.de._.Medição._.F._.01." localSheetId="1" hidden="1">{#N/A,#N/A,FALSE,"F-01"}</definedName>
    <definedName name="wrn.Planiha._.de._.Medição._.F._.01." hidden="1">{#N/A,#N/A,FALSE,"F-01"}</definedName>
    <definedName name="wrn.Planiha._.de._.Medição._.F._.01._1" localSheetId="10" hidden="1">{#N/A,#N/A,FALSE,"F-01"}</definedName>
    <definedName name="wrn.Planiha._.de._.Medição._.F._.01._1" localSheetId="12" hidden="1">{#N/A,#N/A,FALSE,"F-01"}</definedName>
    <definedName name="wrn.Planiha._.de._.Medição._.F._.01._1" localSheetId="3" hidden="1">{#N/A,#N/A,FALSE,"F-01"}</definedName>
    <definedName name="wrn.Planiha._.de._.Medição._.F._.01._1" localSheetId="2" hidden="1">{#N/A,#N/A,FALSE,"F-01"}</definedName>
    <definedName name="wrn.Planiha._.de._.Medição._.F._.01._1" localSheetId="14" hidden="1">{#N/A,#N/A,FALSE,"F-01"}</definedName>
    <definedName name="wrn.Planiha._.de._.Medição._.F._.01._1" localSheetId="1" hidden="1">{#N/A,#N/A,FALSE,"F-01"}</definedName>
    <definedName name="wrn.Planiha._.de._.Medição._.F._.01._1" hidden="1">{#N/A,#N/A,FALSE,"F-01"}</definedName>
    <definedName name="wrn.Planilha_de_Medição_F_02" localSheetId="10" hidden="1">{#N/A,#N/A,FALSE,"F-01"}</definedName>
    <definedName name="wrn.Planilha_de_Medição_F_02" localSheetId="12" hidden="1">{#N/A,#N/A,FALSE,"F-01"}</definedName>
    <definedName name="wrn.Planilha_de_Medição_F_02" localSheetId="3" hidden="1">{#N/A,#N/A,FALSE,"F-01"}</definedName>
    <definedName name="wrn.Planilha_de_Medição_F_02" localSheetId="2" hidden="1">{#N/A,#N/A,FALSE,"F-01"}</definedName>
    <definedName name="wrn.Planilha_de_Medição_F_02" localSheetId="14" hidden="1">{#N/A,#N/A,FALSE,"F-01"}</definedName>
    <definedName name="wrn.Planilha_de_Medição_F_02" localSheetId="1" hidden="1">{#N/A,#N/A,FALSE,"F-01"}</definedName>
    <definedName name="wrn.Planilha_de_Medição_F_02" hidden="1">{#N/A,#N/A,FALSE,"F-01"}</definedName>
    <definedName name="wrn.print._.all." localSheetId="1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localSheetId="3" hidden="1">{#N/A,#N/A,FALSE,"$170M Cash";#N/A,#N/A,FALSE,"$250M Cash";#N/A,#N/A,FALSE,"$325M Cash"}</definedName>
    <definedName name="wrn.print._.all." localSheetId="2" hidden="1">{#N/A,#N/A,FALSE,"$170M Cash";#N/A,#N/A,FALSE,"$250M Cash";#N/A,#N/A,FALSE,"$325M Cash"}</definedName>
    <definedName name="wrn.print._.all." localSheetId="14" hidden="1">{#N/A,#N/A,FALSE,"$170M Cash";#N/A,#N/A,FALSE,"$250M Cash";#N/A,#N/A,FALSE,"$325M Cash"}</definedName>
    <definedName name="wrn.print._.all." localSheetId="1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1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0" hidden="1">{#N/A,#N/A,FALSE,"Sheet1";#N/A,#N/A,FALSE,"Sheet2";#N/A,#N/A,FALSE,"Sheet3"}</definedName>
    <definedName name="wrn.PrintCurr." localSheetId="12" hidden="1">{#N/A,#N/A,FALSE,"Sheet1";#N/A,#N/A,FALSE,"Sheet2";#N/A,#N/A,FALSE,"Sheet3"}</definedName>
    <definedName name="wrn.PrintCurr." localSheetId="3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localSheetId="14" hidden="1">{#N/A,#N/A,FALSE,"Sheet1";#N/A,#N/A,FALSE,"Sheet2";#N/A,#N/A,FALSE,"Sheet3"}</definedName>
    <definedName name="wrn.PrintCurr." localSheetId="1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10" hidden="1">{#N/A,#N/A,FALSE,"Sheet4";#N/A,#N/A,FALSE,"Sheet5";#N/A,#N/A,FALSE,"Sheet6"}</definedName>
    <definedName name="wrn.PrintPrev1." localSheetId="12" hidden="1">{#N/A,#N/A,FALSE,"Sheet4";#N/A,#N/A,FALSE,"Sheet5";#N/A,#N/A,FALSE,"Sheet6"}</definedName>
    <definedName name="wrn.PrintPrev1." localSheetId="3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localSheetId="14" hidden="1">{#N/A,#N/A,FALSE,"Sheet4";#N/A,#N/A,FALSE,"Sheet5";#N/A,#N/A,FALSE,"Sheet6"}</definedName>
    <definedName name="wrn.PrintPrev1." localSheetId="1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10" hidden="1">{#N/A,#N/A,FALSE,"Sheet7";#N/A,#N/A,FALSE,"Sheet8";#N/A,#N/A,FALSE,"Sheet9"}</definedName>
    <definedName name="wrn.PrintPrev2." localSheetId="12" hidden="1">{#N/A,#N/A,FALSE,"Sheet7";#N/A,#N/A,FALSE,"Sheet8";#N/A,#N/A,FALSE,"Sheet9"}</definedName>
    <definedName name="wrn.PrintPrev2." localSheetId="3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localSheetId="14" hidden="1">{#N/A,#N/A,FALSE,"Sheet7";#N/A,#N/A,FALSE,"Sheet8";#N/A,#N/A,FALSE,"Sheet9"}</definedName>
    <definedName name="wrn.PrintPrev2." localSheetId="1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1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0" hidden="1">{#N/A,#N/A,FALSE,"TABLE"}</definedName>
    <definedName name="wrn.STAFFS." localSheetId="12" hidden="1">{#N/A,#N/A,FALSE,"TABLE"}</definedName>
    <definedName name="wrn.STAFFS." localSheetId="3" hidden="1">{#N/A,#N/A,FALSE,"TABLE"}</definedName>
    <definedName name="wrn.STAFFS." localSheetId="2" hidden="1">{#N/A,#N/A,FALSE,"TABLE"}</definedName>
    <definedName name="wrn.STAFFS." localSheetId="14" hidden="1">{#N/A,#N/A,FALSE,"TABLE"}</definedName>
    <definedName name="wrn.STAFFS." localSheetId="1" hidden="1">{#N/A,#N/A,FALSE,"TABLE"}</definedName>
    <definedName name="wrn.STAFFS." hidden="1">{#N/A,#N/A,FALSE,"TABLE"}</definedName>
    <definedName name="wrn.TERCEIRO.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0" hidden="1">{#N/A,#N/A,FALSE,"명세표"}</definedName>
    <definedName name="wrn.test1." localSheetId="12" hidden="1">{#N/A,#N/A,FALSE,"명세표"}</definedName>
    <definedName name="wrn.test1." localSheetId="3" hidden="1">{#N/A,#N/A,FALSE,"명세표"}</definedName>
    <definedName name="wrn.test1." localSheetId="2" hidden="1">{#N/A,#N/A,FALSE,"명세표"}</definedName>
    <definedName name="wrn.test1." localSheetId="14" hidden="1">{#N/A,#N/A,FALSE,"명세표"}</definedName>
    <definedName name="wrn.test1." localSheetId="1" hidden="1">{#N/A,#N/A,FALSE,"명세표"}</definedName>
    <definedName name="wrn.test1." hidden="1">{#N/A,#N/A,FALSE,"명세표"}</definedName>
    <definedName name="wrn.Unidades." localSheetId="10" hidden="1">{"Rio Branco",#N/A,FALSE,"Rio Branco";"Itajaí",#N/A,FALSE,"Itajaí";"Pinheiro Machado",#N/A,FALSE,"PMachado";"Esteio",#N/A,FALSE,"Esteio"}</definedName>
    <definedName name="wrn.Unidades." localSheetId="12" hidden="1">{"Rio Branco",#N/A,FALSE,"Rio Branco";"Itajaí",#N/A,FALSE,"Itajaí";"Pinheiro Machado",#N/A,FALSE,"PMachado";"Esteio",#N/A,FALSE,"Esteio"}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14" hidden="1">{"Rio Branco",#N/A,FALSE,"Rio Branco";"Itajaí",#N/A,FALSE,"Itajaí";"Pinheiro Machado",#N/A,FALSE,"PMachado";"Esteio",#N/A,FALSE,"Esteio"}</definedName>
    <definedName name="wrn.Unidades." localSheetId="1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0" hidden="1">{#N/A,#N/A,FALSE,"Sheet1";#N/A,#N/A,FALSE,"Sheet2";#N/A,#N/A,FALSE,"TAB96-1"}</definedName>
    <definedName name="wrn.견적." localSheetId="12" hidden="1">{#N/A,#N/A,FALSE,"Sheet1";#N/A,#N/A,FALSE,"Sheet2";#N/A,#N/A,FALSE,"TAB96-1"}</definedName>
    <definedName name="wrn.견적." localSheetId="3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localSheetId="14" hidden="1">{#N/A,#N/A,FALSE,"Sheet1";#N/A,#N/A,FALSE,"Sheet2";#N/A,#N/A,FALSE,"TAB96-1"}</definedName>
    <definedName name="wrn.견적." localSheetId="1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10" hidden="1">{#N/A,#N/A,FALSE,"ENG'G(보호계전기)"}</definedName>
    <definedName name="wrn.보호계전기." localSheetId="12" hidden="1">{#N/A,#N/A,FALSE,"ENG'G(보호계전기)"}</definedName>
    <definedName name="wrn.보호계전기." localSheetId="3" hidden="1">{#N/A,#N/A,FALSE,"ENG'G(보호계전기)"}</definedName>
    <definedName name="wrn.보호계전기." localSheetId="2" hidden="1">{#N/A,#N/A,FALSE,"ENG'G(보호계전기)"}</definedName>
    <definedName name="wrn.보호계전기." localSheetId="14" hidden="1">{#N/A,#N/A,FALSE,"ENG'G(보호계전기)"}</definedName>
    <definedName name="wrn.보호계전기." localSheetId="1" hidden="1">{#N/A,#N/A,FALSE,"ENG'G(보호계전기)"}</definedName>
    <definedName name="wrn.보호계전기." hidden="1">{#N/A,#N/A,FALSE,"ENG'G(보호계전기)"}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12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14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10" hidden="1">{"EconCons",#N/A,TRUE,"Econômico - Consolidado";"CaixaCons",#N/A,TRUE,"Caixa - Consolidado";"InvestCons",#N/A,TRUE,"Invest Consolidado"}</definedName>
    <definedName name="wrn1.Cons." localSheetId="12" hidden="1">{"EconCons",#N/A,TRUE,"Econômico - Consolidado";"CaixaCons",#N/A,TRUE,"Caixa - Consolidado";"InvestCons",#N/A,TRUE,"Invest Consolidado"}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14" hidden="1">{"EconCons",#N/A,TRUE,"Econômico - Consolidado";"CaixaCons",#N/A,TRUE,"Caixa - Consolidado";"InvestCons",#N/A,TRUE,"Invest Consolidado"}</definedName>
    <definedName name="wrn1.Cons." localSheetId="1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1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localSheetId="3" hidden="1">{#N/A,#N/A,FALSE,"$170M Cash";#N/A,#N/A,FALSE,"$250M Cash";#N/A,#N/A,FALSE,"$325M Cash"}</definedName>
    <definedName name="wrn1.print._.all." localSheetId="2" hidden="1">{#N/A,#N/A,FALSE,"$170M Cash";#N/A,#N/A,FALSE,"$250M Cash";#N/A,#N/A,FALSE,"$325M Cash"}</definedName>
    <definedName name="wrn1.print._.all." localSheetId="14" hidden="1">{#N/A,#N/A,FALSE,"$170M Cash";#N/A,#N/A,FALSE,"$250M Cash";#N/A,#N/A,FALSE,"$325M Cash"}</definedName>
    <definedName name="wrn1.print._.all." localSheetId="1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10" hidden="1">{"'장비'!$A$3:$M$12"}</definedName>
    <definedName name="WRS" localSheetId="12" hidden="1">{"'장비'!$A$3:$M$12"}</definedName>
    <definedName name="WRS" localSheetId="3" hidden="1">{"'장비'!$A$3:$M$12"}</definedName>
    <definedName name="WRS" localSheetId="2" hidden="1">{"'장비'!$A$3:$M$12"}</definedName>
    <definedName name="WRS" localSheetId="14" hidden="1">{"'장비'!$A$3:$M$12"}</definedName>
    <definedName name="WRS" localSheetId="1" hidden="1">{"'장비'!$A$3:$M$12"}</definedName>
    <definedName name="WRS" hidden="1">{"'장비'!$A$3:$M$12"}</definedName>
    <definedName name="wrt" localSheetId="1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localSheetId="3" hidden="1">{#N/A,#N/A,FALSE,"$170M Cash";#N/A,#N/A,FALSE,"$250M Cash";#N/A,#N/A,FALSE,"$325M Cash"}</definedName>
    <definedName name="wrt" localSheetId="2" hidden="1">{#N/A,#N/A,FALSE,"$170M Cash";#N/A,#N/A,FALSE,"$250M Cash";#N/A,#N/A,FALSE,"$325M Cash"}</definedName>
    <definedName name="wrt" localSheetId="14" hidden="1">{#N/A,#N/A,FALSE,"$170M Cash";#N/A,#N/A,FALSE,"$250M Cash";#N/A,#N/A,FALSE,"$325M Cash"}</definedName>
    <definedName name="wrt" localSheetId="1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2">#REF!</definedName>
    <definedName name="X" localSheetId="3">#REF!</definedName>
    <definedName name="X" localSheetId="22">#REF!</definedName>
    <definedName name="X">#REF!</definedName>
    <definedName name="XALFA" localSheetId="3">#REF!</definedName>
    <definedName name="XALFA">#REF!</definedName>
    <definedName name="XC" localSheetId="3">#REF!</definedName>
    <definedName name="XC" localSheetId="22">#REF!</definedName>
    <definedName name="XC">#REF!</definedName>
    <definedName name="xcfrt" localSheetId="10" hidden="1">{#N/A,#N/A,FALSE,"Plan1";#N/A,#N/A,FALSE,"Plan2"}</definedName>
    <definedName name="xcfrt" localSheetId="12" hidden="1">{#N/A,#N/A,FALSE,"Plan1";#N/A,#N/A,FALSE,"Plan2"}</definedName>
    <definedName name="xcfrt" localSheetId="3" hidden="1">{#N/A,#N/A,FALSE,"Plan1";#N/A,#N/A,FALSE,"Plan2"}</definedName>
    <definedName name="xcfrt" localSheetId="2" hidden="1">{#N/A,#N/A,FALSE,"Plan1";#N/A,#N/A,FALSE,"Plan2"}</definedName>
    <definedName name="xcfrt" localSheetId="14" hidden="1">{#N/A,#N/A,FALSE,"Plan1";#N/A,#N/A,FALSE,"Plan2"}</definedName>
    <definedName name="xcfrt" localSheetId="1" hidden="1">{#N/A,#N/A,FALSE,"Plan1";#N/A,#N/A,FALSE,"Plan2"}</definedName>
    <definedName name="xcfrt" hidden="1">{#N/A,#N/A,FALSE,"Plan1";#N/A,#N/A,FALSE,"Plan2"}</definedName>
    <definedName name="xcgjkfghf" localSheetId="10" hidden="1">{#N/A,#N/A,FALSE,"Plan1";#N/A,#N/A,FALSE,"Plan2"}</definedName>
    <definedName name="xcgjkfghf" localSheetId="12" hidden="1">{#N/A,#N/A,FALSE,"Plan1";#N/A,#N/A,FALSE,"Plan2"}</definedName>
    <definedName name="xcgjkfghf" localSheetId="3" hidden="1">{#N/A,#N/A,FALSE,"Plan1";#N/A,#N/A,FALSE,"Plan2"}</definedName>
    <definedName name="xcgjkfghf" localSheetId="2" hidden="1">{#N/A,#N/A,FALSE,"Plan1";#N/A,#N/A,FALSE,"Plan2"}</definedName>
    <definedName name="xcgjkfghf" localSheetId="14" hidden="1">{#N/A,#N/A,FALSE,"Plan1";#N/A,#N/A,FALSE,"Plan2"}</definedName>
    <definedName name="xcgjkfghf" localSheetId="1" hidden="1">{#N/A,#N/A,FALSE,"Plan1";#N/A,#N/A,FALSE,"Plan2"}</definedName>
    <definedName name="xcgjkfghf" hidden="1">{#N/A,#N/A,FALSE,"Plan1";#N/A,#N/A,FALSE,"Plan2"}</definedName>
    <definedName name="XCGJKVHFDG" localSheetId="10" hidden="1">{#N/A,#N/A,FALSE,"Plan1";#N/A,#N/A,FALSE,"Plan2"}</definedName>
    <definedName name="XCGJKVHFDG" localSheetId="12" hidden="1">{#N/A,#N/A,FALSE,"Plan1";#N/A,#N/A,FALSE,"Plan2"}</definedName>
    <definedName name="XCGJKVHFDG" localSheetId="3" hidden="1">{#N/A,#N/A,FALSE,"Plan1";#N/A,#N/A,FALSE,"Plan2"}</definedName>
    <definedName name="XCGJKVHFDG" localSheetId="2" hidden="1">{#N/A,#N/A,FALSE,"Plan1";#N/A,#N/A,FALSE,"Plan2"}</definedName>
    <definedName name="XCGJKVHFDG" localSheetId="14" hidden="1">{#N/A,#N/A,FALSE,"Plan1";#N/A,#N/A,FALSE,"Plan2"}</definedName>
    <definedName name="XCGJKVHFDG" localSheetId="1" hidden="1">{#N/A,#N/A,FALSE,"Plan1";#N/A,#N/A,FALSE,"Plan2"}</definedName>
    <definedName name="XCGJKVHFDG" hidden="1">{#N/A,#N/A,FALSE,"Plan1";#N/A,#N/A,FALSE,"Plan2"}</definedName>
    <definedName name="xcgtrty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2">#REF!</definedName>
    <definedName name="XCI" localSheetId="3">#REF!</definedName>
    <definedName name="XCI" localSheetId="22">#REF!</definedName>
    <definedName name="XCI">#REF!</definedName>
    <definedName name="XCII" localSheetId="3">#REF!</definedName>
    <definedName name="XCII" localSheetId="22">#REF!</definedName>
    <definedName name="XCII">#REF!</definedName>
    <definedName name="XCIII" localSheetId="3">#REF!</definedName>
    <definedName name="XCIII" localSheetId="22">#REF!</definedName>
    <definedName name="XCIII">#REF!</definedName>
    <definedName name="XCIV" localSheetId="3">#REF!</definedName>
    <definedName name="XCIV" localSheetId="22">#REF!</definedName>
    <definedName name="XCIV">#REF!</definedName>
    <definedName name="XCIX" localSheetId="3">#REF!</definedName>
    <definedName name="XCIX" localSheetId="22">#REF!</definedName>
    <definedName name="XCIX">#REF!</definedName>
    <definedName name="xçl" localSheetId="10" hidden="1">{#N/A,#N/A,FALSE,"Plan1";#N/A,#N/A,FALSE,"Plan2"}</definedName>
    <definedName name="xçl" localSheetId="12" hidden="1">{#N/A,#N/A,FALSE,"Plan1";#N/A,#N/A,FALSE,"Plan2"}</definedName>
    <definedName name="xçl" localSheetId="3" hidden="1">{#N/A,#N/A,FALSE,"Plan1";#N/A,#N/A,FALSE,"Plan2"}</definedName>
    <definedName name="xçl" localSheetId="2" hidden="1">{#N/A,#N/A,FALSE,"Plan1";#N/A,#N/A,FALSE,"Plan2"}</definedName>
    <definedName name="xçl" localSheetId="14" hidden="1">{#N/A,#N/A,FALSE,"Plan1";#N/A,#N/A,FALSE,"Plan2"}</definedName>
    <definedName name="xçl" localSheetId="1" hidden="1">{#N/A,#N/A,FALSE,"Plan1";#N/A,#N/A,FALSE,"Plan2"}</definedName>
    <definedName name="xçl" hidden="1">{#N/A,#N/A,FALSE,"Plan1";#N/A,#N/A,FALSE,"Plan2"}</definedName>
    <definedName name="xcndj" localSheetId="10" hidden="1">{#N/A,#N/A,FALSE,"Plan1";#N/A,#N/A,FALSE,"Plan2"}</definedName>
    <definedName name="xcndj" localSheetId="12" hidden="1">{#N/A,#N/A,FALSE,"Plan1";#N/A,#N/A,FALSE,"Plan2"}</definedName>
    <definedName name="xcndj" localSheetId="3" hidden="1">{#N/A,#N/A,FALSE,"Plan1";#N/A,#N/A,FALSE,"Plan2"}</definedName>
    <definedName name="xcndj" localSheetId="2" hidden="1">{#N/A,#N/A,FALSE,"Plan1";#N/A,#N/A,FALSE,"Plan2"}</definedName>
    <definedName name="xcndj" localSheetId="14" hidden="1">{#N/A,#N/A,FALSE,"Plan1";#N/A,#N/A,FALSE,"Plan2"}</definedName>
    <definedName name="xcndj" localSheetId="1" hidden="1">{#N/A,#N/A,FALSE,"Plan1";#N/A,#N/A,FALSE,"Plan2"}</definedName>
    <definedName name="xcndj" hidden="1">{#N/A,#N/A,FALSE,"Plan1";#N/A,#N/A,FALSE,"Plan2"}</definedName>
    <definedName name="XCV" localSheetId="12">#REF!</definedName>
    <definedName name="XCV" localSheetId="3">#REF!</definedName>
    <definedName name="XCV" localSheetId="22">#REF!</definedName>
    <definedName name="XCV">#REF!</definedName>
    <definedName name="XCVGGT" localSheetId="10" hidden="1">{#N/A,#N/A,FALSE,"Plan1";#N/A,#N/A,FALSE,"Plan2"}</definedName>
    <definedName name="XCVGGT" localSheetId="12" hidden="1">{#N/A,#N/A,FALSE,"Plan1";#N/A,#N/A,FALSE,"Plan2"}</definedName>
    <definedName name="XCVGGT" localSheetId="3" hidden="1">{#N/A,#N/A,FALSE,"Plan1";#N/A,#N/A,FALSE,"Plan2"}</definedName>
    <definedName name="XCVGGT" localSheetId="2" hidden="1">{#N/A,#N/A,FALSE,"Plan1";#N/A,#N/A,FALSE,"Plan2"}</definedName>
    <definedName name="XCVGGT" localSheetId="14" hidden="1">{#N/A,#N/A,FALSE,"Plan1";#N/A,#N/A,FALSE,"Plan2"}</definedName>
    <definedName name="XCVGGT" localSheetId="1" hidden="1">{#N/A,#N/A,FALSE,"Plan1";#N/A,#N/A,FALSE,"Plan2"}</definedName>
    <definedName name="XCVGGT" hidden="1">{#N/A,#N/A,FALSE,"Plan1";#N/A,#N/A,FALSE,"Plan2"}</definedName>
    <definedName name="XCVI" localSheetId="12">#REF!</definedName>
    <definedName name="XCVI" localSheetId="3">#REF!</definedName>
    <definedName name="XCVI" localSheetId="22">#REF!</definedName>
    <definedName name="XCVI">#REF!</definedName>
    <definedName name="XCVII" localSheetId="3">#REF!</definedName>
    <definedName name="XCVII" localSheetId="22">#REF!</definedName>
    <definedName name="XCVII">#REF!</definedName>
    <definedName name="XCVIII" localSheetId="3">#REF!</definedName>
    <definedName name="XCVIII" localSheetId="22">#REF!</definedName>
    <definedName name="XCVIII">#REF!</definedName>
    <definedName name="xcvrg" localSheetId="10" hidden="1">{#N/A,#N/A,FALSE,"Plan1";#N/A,#N/A,FALSE,"Plan2"}</definedName>
    <definedName name="xcvrg" localSheetId="12" hidden="1">{#N/A,#N/A,FALSE,"Plan1";#N/A,#N/A,FALSE,"Plan2"}</definedName>
    <definedName name="xcvrg" localSheetId="3" hidden="1">{#N/A,#N/A,FALSE,"Plan1";#N/A,#N/A,FALSE,"Plan2"}</definedName>
    <definedName name="xcvrg" localSheetId="2" hidden="1">{#N/A,#N/A,FALSE,"Plan1";#N/A,#N/A,FALSE,"Plan2"}</definedName>
    <definedName name="xcvrg" localSheetId="14" hidden="1">{#N/A,#N/A,FALSE,"Plan1";#N/A,#N/A,FALSE,"Plan2"}</definedName>
    <definedName name="xcvrg" localSheetId="1" hidden="1">{#N/A,#N/A,FALSE,"Plan1";#N/A,#N/A,FALSE,"Plan2"}</definedName>
    <definedName name="xcvrg" hidden="1">{#N/A,#N/A,FALSE,"Plan1";#N/A,#N/A,FALSE,"Plan2"}</definedName>
    <definedName name="XDATA" localSheetId="3">#REF!</definedName>
    <definedName name="XDATA">#REF!</definedName>
    <definedName name="xdfe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0" hidden="1">{#N/A,#N/A,FALSE,"Plan1";#N/A,#N/A,FALSE,"Plan2"}</definedName>
    <definedName name="xdgtyhyt" localSheetId="12" hidden="1">{#N/A,#N/A,FALSE,"Plan1";#N/A,#N/A,FALSE,"Plan2"}</definedName>
    <definedName name="xdgtyhyt" localSheetId="3" hidden="1">{#N/A,#N/A,FALSE,"Plan1";#N/A,#N/A,FALSE,"Plan2"}</definedName>
    <definedName name="xdgtyhyt" localSheetId="2" hidden="1">{#N/A,#N/A,FALSE,"Plan1";#N/A,#N/A,FALSE,"Plan2"}</definedName>
    <definedName name="xdgtyhyt" localSheetId="14" hidden="1">{#N/A,#N/A,FALSE,"Plan1";#N/A,#N/A,FALSE,"Plan2"}</definedName>
    <definedName name="xdgtyhyt" localSheetId="1" hidden="1">{#N/A,#N/A,FALSE,"Plan1";#N/A,#N/A,FALSE,"Plan2"}</definedName>
    <definedName name="xdgtyhyt" hidden="1">{#N/A,#N/A,FALSE,"Plan1";#N/A,#N/A,FALSE,"Plan2"}</definedName>
    <definedName name="xfdlfj" localSheetId="10" hidden="1">{#N/A,#N/A,FALSE,"Plan1";#N/A,#N/A,FALSE,"Plan2"}</definedName>
    <definedName name="xfdlfj" localSheetId="12" hidden="1">{#N/A,#N/A,FALSE,"Plan1";#N/A,#N/A,FALSE,"Plan2"}</definedName>
    <definedName name="xfdlfj" localSheetId="3" hidden="1">{#N/A,#N/A,FALSE,"Plan1";#N/A,#N/A,FALSE,"Plan2"}</definedName>
    <definedName name="xfdlfj" localSheetId="2" hidden="1">{#N/A,#N/A,FALSE,"Plan1";#N/A,#N/A,FALSE,"Plan2"}</definedName>
    <definedName name="xfdlfj" localSheetId="14" hidden="1">{#N/A,#N/A,FALSE,"Plan1";#N/A,#N/A,FALSE,"Plan2"}</definedName>
    <definedName name="xfdlfj" localSheetId="1" hidden="1">{#N/A,#N/A,FALSE,"Plan1";#N/A,#N/A,FALSE,"Plan2"}</definedName>
    <definedName name="xfdlfj" hidden="1">{#N/A,#N/A,FALSE,"Plan1";#N/A,#N/A,FALSE,"Plan2"}</definedName>
    <definedName name="xfdxfdf" localSheetId="10" hidden="1">{#N/A,#N/A,FALSE,"Plan1";#N/A,#N/A,FALSE,"Plan2"}</definedName>
    <definedName name="xfdxfdf" localSheetId="12" hidden="1">{#N/A,#N/A,FALSE,"Plan1";#N/A,#N/A,FALSE,"Plan2"}</definedName>
    <definedName name="xfdxfdf" localSheetId="3" hidden="1">{#N/A,#N/A,FALSE,"Plan1";#N/A,#N/A,FALSE,"Plan2"}</definedName>
    <definedName name="xfdxfdf" localSheetId="2" hidden="1">{#N/A,#N/A,FALSE,"Plan1";#N/A,#N/A,FALSE,"Plan2"}</definedName>
    <definedName name="xfdxfdf" localSheetId="14" hidden="1">{#N/A,#N/A,FALSE,"Plan1";#N/A,#N/A,FALSE,"Plan2"}</definedName>
    <definedName name="xfdxfdf" localSheetId="1" hidden="1">{#N/A,#N/A,FALSE,"Plan1";#N/A,#N/A,FALSE,"Plan2"}</definedName>
    <definedName name="xfdxfdf" hidden="1">{#N/A,#N/A,FALSE,"Plan1";#N/A,#N/A,FALSE,"Plan2"}</definedName>
    <definedName name="XFJKLDJKLG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0" hidden="1">{#N/A,#N/A,FALSE,"Plan1";#N/A,#N/A,FALSE,"Plan2"}</definedName>
    <definedName name="xfrty" localSheetId="12" hidden="1">{#N/A,#N/A,FALSE,"Plan1";#N/A,#N/A,FALSE,"Plan2"}</definedName>
    <definedName name="xfrty" localSheetId="3" hidden="1">{#N/A,#N/A,FALSE,"Plan1";#N/A,#N/A,FALSE,"Plan2"}</definedName>
    <definedName name="xfrty" localSheetId="2" hidden="1">{#N/A,#N/A,FALSE,"Plan1";#N/A,#N/A,FALSE,"Plan2"}</definedName>
    <definedName name="xfrty" localSheetId="14" hidden="1">{#N/A,#N/A,FALSE,"Plan1";#N/A,#N/A,FALSE,"Plan2"}</definedName>
    <definedName name="xfrty" localSheetId="1" hidden="1">{#N/A,#N/A,FALSE,"Plan1";#N/A,#N/A,FALSE,"Plan2"}</definedName>
    <definedName name="xfrty" hidden="1">{#N/A,#N/A,FALSE,"Plan1";#N/A,#N/A,FALSE,"Plan2"}</definedName>
    <definedName name="X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0" hidden="1">{"Econ Consolidado",#N/A,FALSE,"Econ Consol";"Fluxo de Caixa",#N/A,FALSE,"Fluxo Caixa";"Investimentos",#N/A,FALSE,"Investimentos"}</definedName>
    <definedName name="xfvchdhhd" localSheetId="12" hidden="1">{"Econ Consolidado",#N/A,FALSE,"Econ Consol";"Fluxo de Caixa",#N/A,FALSE,"Fluxo Caixa";"Investimentos",#N/A,FALSE,"Investimentos"}</definedName>
    <definedName name="xfvchdhhd" localSheetId="3" hidden="1">{"Econ Consolidado",#N/A,FALSE,"Econ Consol";"Fluxo de Caixa",#N/A,FALSE,"Fluxo Caixa";"Investimentos",#N/A,FALSE,"Investimentos"}</definedName>
    <definedName name="xfvchdhhd" localSheetId="2" hidden="1">{"Econ Consolidado",#N/A,FALSE,"Econ Consol";"Fluxo de Caixa",#N/A,FALSE,"Fluxo Caixa";"Investimentos",#N/A,FALSE,"Investimentos"}</definedName>
    <definedName name="xfvchdhhd" localSheetId="14" hidden="1">{"Econ Consolidado",#N/A,FALSE,"Econ Consol";"Fluxo de Caixa",#N/A,FALSE,"Fluxo Caixa";"Investimentos",#N/A,FALSE,"Investimentos"}</definedName>
    <definedName name="xfvchdhhd" localSheetId="1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10" hidden="1">{#N/A,#N/A,FALSE,"Plan1";#N/A,#N/A,FALSE,"Plan2"}</definedName>
    <definedName name="xfvgcfgt" localSheetId="12" hidden="1">{#N/A,#N/A,FALSE,"Plan1";#N/A,#N/A,FALSE,"Plan2"}</definedName>
    <definedName name="xfvgcfgt" localSheetId="3" hidden="1">{#N/A,#N/A,FALSE,"Plan1";#N/A,#N/A,FALSE,"Plan2"}</definedName>
    <definedName name="xfvgcfgt" localSheetId="2" hidden="1">{#N/A,#N/A,FALSE,"Plan1";#N/A,#N/A,FALSE,"Plan2"}</definedName>
    <definedName name="xfvgcfgt" localSheetId="14" hidden="1">{#N/A,#N/A,FALSE,"Plan1";#N/A,#N/A,FALSE,"Plan2"}</definedName>
    <definedName name="xfvgcfgt" localSheetId="1" hidden="1">{#N/A,#N/A,FALSE,"Plan1";#N/A,#N/A,FALSE,"Plan2"}</definedName>
    <definedName name="xfvgcfgt" hidden="1">{#N/A,#N/A,FALSE,"Plan1";#N/A,#N/A,FALSE,"Plan2"}</definedName>
    <definedName name="xgrg" localSheetId="10" hidden="1">{#N/A,#N/A,FALSE,"Plan1";#N/A,#N/A,FALSE,"Plan2"}</definedName>
    <definedName name="xgrg" localSheetId="12" hidden="1">{#N/A,#N/A,FALSE,"Plan1";#N/A,#N/A,FALSE,"Plan2"}</definedName>
    <definedName name="xgrg" localSheetId="3" hidden="1">{#N/A,#N/A,FALSE,"Plan1";#N/A,#N/A,FALSE,"Plan2"}</definedName>
    <definedName name="xgrg" localSheetId="2" hidden="1">{#N/A,#N/A,FALSE,"Plan1";#N/A,#N/A,FALSE,"Plan2"}</definedName>
    <definedName name="xgrg" localSheetId="14" hidden="1">{#N/A,#N/A,FALSE,"Plan1";#N/A,#N/A,FALSE,"Plan2"}</definedName>
    <definedName name="xgrg" localSheetId="1" hidden="1">{#N/A,#N/A,FALSE,"Plan1";#N/A,#N/A,FALSE,"Plan2"}</definedName>
    <definedName name="xgrg" hidden="1">{#N/A,#N/A,FALSE,"Plan1";#N/A,#N/A,FALSE,"Plan2"}</definedName>
    <definedName name="XI" localSheetId="12">#REF!</definedName>
    <definedName name="XI" localSheetId="3">#REF!</definedName>
    <definedName name="XI" localSheetId="22">#REF!</definedName>
    <definedName name="XI">#REF!</definedName>
    <definedName name="XII" localSheetId="3">#REF!</definedName>
    <definedName name="XII" localSheetId="22">#REF!</definedName>
    <definedName name="XII">#REF!</definedName>
    <definedName name="XIII" localSheetId="3">#REF!</definedName>
    <definedName name="XIII" localSheetId="22">#REF!</definedName>
    <definedName name="XIII">#REF!</definedName>
    <definedName name="XITEM" localSheetId="3">#REF!</definedName>
    <definedName name="XITEM">#REF!</definedName>
    <definedName name="XIV" localSheetId="3">#REF!</definedName>
    <definedName name="XIV" localSheetId="22">#REF!</definedName>
    <definedName name="XIV">#REF!</definedName>
    <definedName name="XLOC" localSheetId="3">#REF!</definedName>
    <definedName name="XLOC">#REF!</definedName>
    <definedName name="xmght" localSheetId="10" hidden="1">{#N/A,#N/A,FALSE,"Plan1";#N/A,#N/A,FALSE,"Plan2"}</definedName>
    <definedName name="xmght" localSheetId="12" hidden="1">{#N/A,#N/A,FALSE,"Plan1";#N/A,#N/A,FALSE,"Plan2"}</definedName>
    <definedName name="xmght" localSheetId="3" hidden="1">{#N/A,#N/A,FALSE,"Plan1";#N/A,#N/A,FALSE,"Plan2"}</definedName>
    <definedName name="xmght" localSheetId="2" hidden="1">{#N/A,#N/A,FALSE,"Plan1";#N/A,#N/A,FALSE,"Plan2"}</definedName>
    <definedName name="xmght" localSheetId="14" hidden="1">{#N/A,#N/A,FALSE,"Plan1";#N/A,#N/A,FALSE,"Plan2"}</definedName>
    <definedName name="xmght" localSheetId="1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3">#REF!</definedName>
    <definedName name="xnInforme_quantos_bebedouros____bebqt__if_bebqt__0__xlQt.bebedouros_invalida___ENTER_p_reinformar__xresp__branch_rqtderv">#REF!</definedName>
    <definedName name="XNUCOPIAS" localSheetId="3">#REF!</definedName>
    <definedName name="XNUCOPIAS">#REF!</definedName>
    <definedName name="xo" localSheetId="1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1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10" hidden="1">#REF!</definedName>
    <definedName name="XREF_COLUMN_1" localSheetId="12" hidden="1">#REF!</definedName>
    <definedName name="XREF_COLUMN_1" localSheetId="3" hidden="1">#REF!</definedName>
    <definedName name="XREF_COLUMN_1" localSheetId="1" hidden="1">#REF!</definedName>
    <definedName name="XREF_COLUMN_1" hidden="1">#REF!</definedName>
    <definedName name="XREF_COLUMN_2" localSheetId="10" hidden="1">#REF!</definedName>
    <definedName name="XREF_COLUMN_2" localSheetId="3" hidden="1">#REF!</definedName>
    <definedName name="XREF_COLUMN_2" localSheetId="1" hidden="1">#REF!</definedName>
    <definedName name="XREF_COLUMN_2" hidden="1">#REF!</definedName>
    <definedName name="XREF_COLUMN_3" localSheetId="10" hidden="1">#REF!</definedName>
    <definedName name="XREF_COLUMN_3" hidden="1">#REF!</definedName>
    <definedName name="XREF_COLUMN_4" localSheetId="10" hidden="1">#REF!</definedName>
    <definedName name="XREF_COLUMN_4" hidden="1">#REF!</definedName>
    <definedName name="XRefColumnsCount" hidden="1">1</definedName>
    <definedName name="XRefCopy2" localSheetId="10" hidden="1">#REF!</definedName>
    <definedName name="XRefCopy2" localSheetId="12" hidden="1">#REF!</definedName>
    <definedName name="XRefCopy2" localSheetId="3" hidden="1">#REF!</definedName>
    <definedName name="XRefCopy2" hidden="1">#REF!</definedName>
    <definedName name="XRefCopy3Row" localSheetId="10" hidden="1">#REF!</definedName>
    <definedName name="XRefCopy3Row" localSheetId="3" hidden="1">#REF!</definedName>
    <definedName name="XRefCopy3Row" localSheetId="1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10" hidden="1">#REF!</definedName>
    <definedName name="XRefPaste2" localSheetId="12" hidden="1">#REF!</definedName>
    <definedName name="XRefPaste2" localSheetId="3" hidden="1">#REF!</definedName>
    <definedName name="XRefPaste2" hidden="1">#REF!</definedName>
    <definedName name="XRefPaste4" localSheetId="10" hidden="1">#REF!</definedName>
    <definedName name="XRefPaste4" localSheetId="12" hidden="1">#REF!</definedName>
    <definedName name="XRefPaste4" localSheetId="3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3">#REF!</definedName>
    <definedName name="XRESP">#REF!</definedName>
    <definedName name="XTITRES" localSheetId="3">#REF!</definedName>
    <definedName name="XTITRES">#REF!</definedName>
    <definedName name="XV" localSheetId="3">#REF!</definedName>
    <definedName name="XV" localSheetId="22">#REF!</definedName>
    <definedName name="XV">#REF!</definedName>
    <definedName name="xx" localSheetId="10" hidden="1">#REF!</definedName>
    <definedName name="XX" localSheetId="3">#REF!</definedName>
    <definedName name="xx" localSheetId="1" hidden="1">#REF!</definedName>
    <definedName name="XX" localSheetId="22">#REF!</definedName>
    <definedName name="XX">#REF!</definedName>
    <definedName name="XXI" localSheetId="3">#REF!</definedName>
    <definedName name="XXI" localSheetId="22">#REF!</definedName>
    <definedName name="XXI">#REF!</definedName>
    <definedName name="XXII" localSheetId="3">#REF!</definedName>
    <definedName name="XXII" localSheetId="22">#REF!</definedName>
    <definedName name="XXII">#REF!</definedName>
    <definedName name="XXIII" localSheetId="3">#REF!</definedName>
    <definedName name="XXIII" localSheetId="22">#REF!</definedName>
    <definedName name="XXIII">#REF!</definedName>
    <definedName name="XXIV" localSheetId="3">#REF!</definedName>
    <definedName name="XXIV" localSheetId="22">#REF!</definedName>
    <definedName name="XXIV">#REF!</definedName>
    <definedName name="XXV" localSheetId="3">#REF!</definedName>
    <definedName name="XXV" localSheetId="22">#REF!</definedName>
    <definedName name="XXV">#REF!</definedName>
    <definedName name="xx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3">#REF!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2">#REF!</definedName>
    <definedName name="XXX">#REF!</definedName>
    <definedName name="XXXI" localSheetId="12">#REF!</definedName>
    <definedName name="XXXI" localSheetId="3">#REF!</definedName>
    <definedName name="XXXI" localSheetId="22">#REF!</definedName>
    <definedName name="XXXI">#REF!</definedName>
    <definedName name="XXXII" localSheetId="3">#REF!</definedName>
    <definedName name="XXXII" localSheetId="22">#REF!</definedName>
    <definedName name="XXXII">#REF!</definedName>
    <definedName name="XXXIII" localSheetId="3">#REF!</definedName>
    <definedName name="XXXIII" localSheetId="22">#REF!</definedName>
    <definedName name="XXXIII">#REF!</definedName>
    <definedName name="XXXIV" localSheetId="3">#REF!</definedName>
    <definedName name="XXXIV" localSheetId="22">#REF!</definedName>
    <definedName name="XXXIV">#REF!</definedName>
    <definedName name="XXXIX" localSheetId="3">#REF!</definedName>
    <definedName name="XXXIX" localSheetId="22">#REF!</definedName>
    <definedName name="XXXIX">#REF!</definedName>
    <definedName name="XXXV" localSheetId="3">#REF!</definedName>
    <definedName name="XXXV" localSheetId="22">#REF!</definedName>
    <definedName name="XXXV">#REF!</definedName>
    <definedName name="XXXVI" localSheetId="3">#REF!</definedName>
    <definedName name="XXXVI" localSheetId="22">#REF!</definedName>
    <definedName name="XXXVI">#REF!</definedName>
    <definedName name="XXXVII" localSheetId="3">#REF!</definedName>
    <definedName name="XXXVII" localSheetId="22">#REF!</definedName>
    <definedName name="XXXVII">#REF!</definedName>
    <definedName name="XXXVIII" localSheetId="3">#REF!</definedName>
    <definedName name="XXXVIII" localSheetId="22">#REF!</definedName>
    <definedName name="XXXVIII">#REF!</definedName>
    <definedName name="xxxx" localSheetId="15">#REF!</definedName>
    <definedName name="xxxx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>#REF!</definedName>
    <definedName name="xxxx" localSheetId="6">#REF!</definedName>
    <definedName name="xxxx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>#REF!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3">#REF!</definedName>
    <definedName name="xxxx" localSheetId="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0" hidden="1">{"'Edit'!$A$1:$V$2277"}</definedName>
    <definedName name="xxxxxxxxxxxx" localSheetId="12" hidden="1">{"'Edit'!$A$1:$V$2277"}</definedName>
    <definedName name="xxxxxxxxxxxx" localSheetId="3">#REF!</definedName>
    <definedName name="xxxxxxxxxxxx" localSheetId="1" hidden="1">{"'Edit'!$A$1:$V$2277"}</definedName>
    <definedName name="xxxxxxxxxxxx" localSheetId="22">#REF!</definedName>
    <definedName name="xxxxxxxxxxxx">#REF!</definedName>
    <definedName name="xxxxxxxxxxxxxx" localSheetId="10" hidden="1">{#N/A,#N/A,FALSE,"Plan1";#N/A,#N/A,FALSE,"Plan2"}</definedName>
    <definedName name="xxxxxxxxxxxxxx" localSheetId="12" hidden="1">{#N/A,#N/A,FALSE,"Plan1";#N/A,#N/A,FALSE,"Plan2"}</definedName>
    <definedName name="xxxxxxxxxxxxxx" localSheetId="3" hidden="1">{#N/A,#N/A,FALSE,"Plan1";#N/A,#N/A,FALSE,"Plan2"}</definedName>
    <definedName name="xxxxxxxxxxxxxx" localSheetId="2" hidden="1">{#N/A,#N/A,FALSE,"Plan1";#N/A,#N/A,FALSE,"Plan2"}</definedName>
    <definedName name="xxxxxxxxxxxxxx" localSheetId="14" hidden="1">{#N/A,#N/A,FALSE,"Plan1";#N/A,#N/A,FALSE,"Plan2"}</definedName>
    <definedName name="xxxxxxxxxxxxxx" localSheetId="1" hidden="1">{#N/A,#N/A,FALSE,"Plan1";#N/A,#N/A,FALSE,"Plan2"}</definedName>
    <definedName name="xxxxxxxxxxxxxx" hidden="1">{#N/A,#N/A,FALSE,"Plan1";#N/A,#N/A,FALSE,"Plan2"}</definedName>
    <definedName name="xzfrt" localSheetId="10" hidden="1">{#N/A,#N/A,FALSE,"Plan1";#N/A,#N/A,FALSE,"Plan2"}</definedName>
    <definedName name="xzfrt" localSheetId="12" hidden="1">{#N/A,#N/A,FALSE,"Plan1";#N/A,#N/A,FALSE,"Plan2"}</definedName>
    <definedName name="xzfrt" localSheetId="3" hidden="1">{#N/A,#N/A,FALSE,"Plan1";#N/A,#N/A,FALSE,"Plan2"}</definedName>
    <definedName name="xzfrt" localSheetId="2" hidden="1">{#N/A,#N/A,FALSE,"Plan1";#N/A,#N/A,FALSE,"Plan2"}</definedName>
    <definedName name="xzfrt" localSheetId="14" hidden="1">{#N/A,#N/A,FALSE,"Plan1";#N/A,#N/A,FALSE,"Plan2"}</definedName>
    <definedName name="xzfrt" localSheetId="1" hidden="1">{#N/A,#N/A,FALSE,"Plan1";#N/A,#N/A,FALSE,"Plan2"}</definedName>
    <definedName name="xzfrt" hidden="1">{#N/A,#N/A,FALSE,"Plan1";#N/A,#N/A,FALSE,"Plan2"}</definedName>
    <definedName name="yeitrtged" localSheetId="10" hidden="1">{#N/A,#N/A,FALSE,"Plan1";#N/A,#N/A,FALSE,"Plan2"}</definedName>
    <definedName name="yeitrtged" localSheetId="12" hidden="1">{#N/A,#N/A,FALSE,"Plan1";#N/A,#N/A,FALSE,"Plan2"}</definedName>
    <definedName name="yeitrtged" localSheetId="3" hidden="1">{#N/A,#N/A,FALSE,"Plan1";#N/A,#N/A,FALSE,"Plan2"}</definedName>
    <definedName name="yeitrtged" localSheetId="2" hidden="1">{#N/A,#N/A,FALSE,"Plan1";#N/A,#N/A,FALSE,"Plan2"}</definedName>
    <definedName name="yeitrtged" localSheetId="14" hidden="1">{#N/A,#N/A,FALSE,"Plan1";#N/A,#N/A,FALSE,"Plan2"}</definedName>
    <definedName name="yeitrtged" localSheetId="1" hidden="1">{#N/A,#N/A,FALSE,"Plan1";#N/A,#N/A,FALSE,"Plan2"}</definedName>
    <definedName name="yeitrtged" hidden="1">{#N/A,#N/A,FALSE,"Plan1";#N/A,#N/A,FALSE,"Plan2"}</definedName>
    <definedName name="yhdfiuygrui" localSheetId="10" hidden="1">{#N/A,#N/A,FALSE,"Plan1";#N/A,#N/A,FALSE,"Plan2"}</definedName>
    <definedName name="yhdfiuygrui" localSheetId="12" hidden="1">{#N/A,#N/A,FALSE,"Plan1";#N/A,#N/A,FALSE,"Plan2"}</definedName>
    <definedName name="yhdfiuygrui" localSheetId="3" hidden="1">{#N/A,#N/A,FALSE,"Plan1";#N/A,#N/A,FALSE,"Plan2"}</definedName>
    <definedName name="yhdfiuygrui" localSheetId="2" hidden="1">{#N/A,#N/A,FALSE,"Plan1";#N/A,#N/A,FALSE,"Plan2"}</definedName>
    <definedName name="yhdfiuygrui" localSheetId="14" hidden="1">{#N/A,#N/A,FALSE,"Plan1";#N/A,#N/A,FALSE,"Plan2"}</definedName>
    <definedName name="yhdfiuygrui" localSheetId="1" hidden="1">{#N/A,#N/A,FALSE,"Plan1";#N/A,#N/A,FALSE,"Plan2"}</definedName>
    <definedName name="yhdfiuygrui" hidden="1">{#N/A,#N/A,FALSE,"Plan1";#N/A,#N/A,FALSE,"Plan2"}</definedName>
    <definedName name="YRGUYDRIY" localSheetId="10" hidden="1">{"Econ Consolidado",#N/A,FALSE,"Econ Consol";"Fluxo de Caixa",#N/A,FALSE,"Fluxo Caixa";"Investimentos",#N/A,FALSE,"Investimentos"}</definedName>
    <definedName name="YRGUYDRIY" localSheetId="12" hidden="1">{"Econ Consolidado",#N/A,FALSE,"Econ Consol";"Fluxo de Caixa",#N/A,FALSE,"Fluxo Caixa";"Investimentos",#N/A,FALSE,"Investimentos"}</definedName>
    <definedName name="YRGUYDRIY" localSheetId="3" hidden="1">{"Econ Consolidado",#N/A,FALSE,"Econ Consol";"Fluxo de Caixa",#N/A,FALSE,"Fluxo Caixa";"Investimentos",#N/A,FALSE,"Investimentos"}</definedName>
    <definedName name="YRGUYDRIY" localSheetId="2" hidden="1">{"Econ Consolidado",#N/A,FALSE,"Econ Consol";"Fluxo de Caixa",#N/A,FALSE,"Fluxo Caixa";"Investimentos",#N/A,FALSE,"Investimentos"}</definedName>
    <definedName name="YRGUYDRIY" localSheetId="14" hidden="1">{"Econ Consolidado",#N/A,FALSE,"Econ Consol";"Fluxo de Caixa",#N/A,FALSE,"Fluxo Caixa";"Investimentos",#N/A,FALSE,"Investimentos"}</definedName>
    <definedName name="YRGUYDRIY" localSheetId="1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3">#REF!</definedName>
    <definedName name="ytdju">#REF!</definedName>
    <definedName name="yuegursdmksf" localSheetId="10" hidden="1">{#N/A,#N/A,FALSE,"Plan1";#N/A,#N/A,FALSE,"Plan2"}</definedName>
    <definedName name="yuegursdmksf" localSheetId="12" hidden="1">{#N/A,#N/A,FALSE,"Plan1";#N/A,#N/A,FALSE,"Plan2"}</definedName>
    <definedName name="yuegursdmksf" localSheetId="3" hidden="1">{#N/A,#N/A,FALSE,"Plan1";#N/A,#N/A,FALSE,"Plan2"}</definedName>
    <definedName name="yuegursdmksf" localSheetId="2" hidden="1">{#N/A,#N/A,FALSE,"Plan1";#N/A,#N/A,FALSE,"Plan2"}</definedName>
    <definedName name="yuegursdmksf" localSheetId="14" hidden="1">{#N/A,#N/A,FALSE,"Plan1";#N/A,#N/A,FALSE,"Plan2"}</definedName>
    <definedName name="yuegursdmksf" localSheetId="1" hidden="1">{#N/A,#N/A,FALSE,"Plan1";#N/A,#N/A,FALSE,"Plan2"}</definedName>
    <definedName name="yuegursdmksf" hidden="1">{#N/A,#N/A,FALSE,"Plan1";#N/A,#N/A,FALSE,"Plan2"}</definedName>
    <definedName name="yuekl4fr" localSheetId="10" hidden="1">{#N/A,#N/A,FALSE,"Plan1";#N/A,#N/A,FALSE,"Plan2"}</definedName>
    <definedName name="yuekl4fr" localSheetId="12" hidden="1">{#N/A,#N/A,FALSE,"Plan1";#N/A,#N/A,FALSE,"Plan2"}</definedName>
    <definedName name="yuekl4fr" localSheetId="3" hidden="1">{#N/A,#N/A,FALSE,"Plan1";#N/A,#N/A,FALSE,"Plan2"}</definedName>
    <definedName name="yuekl4fr" localSheetId="2" hidden="1">{#N/A,#N/A,FALSE,"Plan1";#N/A,#N/A,FALSE,"Plan2"}</definedName>
    <definedName name="yuekl4fr" localSheetId="14" hidden="1">{#N/A,#N/A,FALSE,"Plan1";#N/A,#N/A,FALSE,"Plan2"}</definedName>
    <definedName name="yuekl4fr" localSheetId="1" hidden="1">{#N/A,#N/A,FALSE,"Plan1";#N/A,#N/A,FALSE,"Plan2"}</definedName>
    <definedName name="yuekl4fr" hidden="1">{#N/A,#N/A,FALSE,"Plan1";#N/A,#N/A,FALSE,"Plan2"}</definedName>
    <definedName name="yureytuyrea" localSheetId="10" hidden="1">{#N/A,#N/A,FALSE,"Plan1";#N/A,#N/A,FALSE,"Plan2"}</definedName>
    <definedName name="yureytuyrea" localSheetId="12" hidden="1">{#N/A,#N/A,FALSE,"Plan1";#N/A,#N/A,FALSE,"Plan2"}</definedName>
    <definedName name="yureytuyrea" localSheetId="3" hidden="1">{#N/A,#N/A,FALSE,"Plan1";#N/A,#N/A,FALSE,"Plan2"}</definedName>
    <definedName name="yureytuyrea" localSheetId="2" hidden="1">{#N/A,#N/A,FALSE,"Plan1";#N/A,#N/A,FALSE,"Plan2"}</definedName>
    <definedName name="yureytuyrea" localSheetId="14" hidden="1">{#N/A,#N/A,FALSE,"Plan1";#N/A,#N/A,FALSE,"Plan2"}</definedName>
    <definedName name="yureytuyrea" localSheetId="1" hidden="1">{#N/A,#N/A,FALSE,"Plan1";#N/A,#N/A,FALSE,"Plan2"}</definedName>
    <definedName name="yureytuyrea" hidden="1">{#N/A,#N/A,FALSE,"Plan1";#N/A,#N/A,FALSE,"Plan2"}</definedName>
    <definedName name="z" localSheetId="10" hidden="1">{"'Estimativa de Lançamento-JAN'!$A$1:$AI$85"}</definedName>
    <definedName name="z" localSheetId="12" hidden="1">{"'Estimativa de Lançamento-JAN'!$A$1:$AI$85"}</definedName>
    <definedName name="z" localSheetId="3" hidden="1">{"'Estimativa de Lançamento-JAN'!$A$1:$AI$85"}</definedName>
    <definedName name="z" localSheetId="2" hidden="1">{"'Estimativa de Lançamento-JAN'!$A$1:$AI$85"}</definedName>
    <definedName name="z" localSheetId="14" hidden="1">{"'Estimativa de Lançamento-JAN'!$A$1:$AI$85"}</definedName>
    <definedName name="z" localSheetId="1" hidden="1">{"'Estimativa de Lançamento-JAN'!$A$1:$AI$85"}</definedName>
    <definedName name="z" hidden="1">{"'Estimativa de Lançamento-JAN'!$A$1:$AI$85"}</definedName>
    <definedName name="z\djs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10" hidden="1">#REF!</definedName>
    <definedName name="Z_022B7420_7F94_427F_B370_84030F9B3342_.wvu.FilterData" localSheetId="12" hidden="1">#REF!</definedName>
    <definedName name="Z_022B7420_7F94_427F_B370_84030F9B3342_.wvu.FilterData" localSheetId="3" hidden="1">#REF!</definedName>
    <definedName name="Z_022B7420_7F94_427F_B370_84030F9B3342_.wvu.FilterData" localSheetId="1" hidden="1">#REF!</definedName>
    <definedName name="Z_022B7420_7F94_427F_B370_84030F9B3342_.wvu.FilterData" hidden="1">#REF!</definedName>
    <definedName name="Z_04BC043C_175B_412D_8093_6F29CD74FBAE_.wvu.FilterData" localSheetId="1" hidden="1">#REF!</definedName>
    <definedName name="Z_04BC043C_175B_412D_8093_6F29CD74FBAE_.wvu.FilterData" hidden="1">#REF!</definedName>
    <definedName name="Z_058B9256_CB4D_4C39_834D_D693FEEB491F_.wvu.FilterData" localSheetId="1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10" hidden="1">#REF!</definedName>
    <definedName name="Z_14D375AC_5615_46DE_8EE3_95915B2A8B54_.wvu.FilterData" localSheetId="3" hidden="1">#REF!</definedName>
    <definedName name="Z_14D375AC_5615_46DE_8EE3_95915B2A8B54_.wvu.FilterData" localSheetId="1" hidden="1">#REF!</definedName>
    <definedName name="Z_14D375AC_5615_46DE_8EE3_95915B2A8B54_.wvu.FilterData" hidden="1">#REF!</definedName>
    <definedName name="Z_15697660_066E_11D5_AF15_00010242ED40_.wvu.PrintArea" localSheetId="10" hidden="1">#REF!</definedName>
    <definedName name="Z_15697660_066E_11D5_AF15_00010242ED40_.wvu.PrintArea" localSheetId="3" hidden="1">#REF!</definedName>
    <definedName name="Z_15697660_066E_11D5_AF15_00010242ED40_.wvu.PrintArea" localSheetId="1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10" hidden="1">#REF!,#REF!</definedName>
    <definedName name="Z_60DF8B29_1C1F_4B50_BDA8_B8E0C7DD04C3_.wvu.Cols" localSheetId="12" hidden="1">#REF!,#REF!</definedName>
    <definedName name="Z_60DF8B29_1C1F_4B50_BDA8_B8E0C7DD04C3_.wvu.Cols" localSheetId="3" hidden="1">#REF!,#REF!</definedName>
    <definedName name="Z_60DF8B29_1C1F_4B50_BDA8_B8E0C7DD04C3_.wvu.Cols" localSheetId="1" hidden="1">#REF!,#REF!</definedName>
    <definedName name="Z_60DF8B29_1C1F_4B50_BDA8_B8E0C7DD04C3_.wvu.Cols" hidden="1">#REF!,#REF!</definedName>
    <definedName name="Z_60DF8B29_1C1F_4B50_BDA8_B8E0C7DD04C3_.wvu.FilterData" localSheetId="10" hidden="1">#REF!</definedName>
    <definedName name="Z_60DF8B29_1C1F_4B50_BDA8_B8E0C7DD04C3_.wvu.FilterData" localSheetId="12" hidden="1">#REF!</definedName>
    <definedName name="Z_60DF8B29_1C1F_4B50_BDA8_B8E0C7DD04C3_.wvu.FilterData" localSheetId="3" hidden="1">#REF!</definedName>
    <definedName name="Z_60DF8B29_1C1F_4B50_BDA8_B8E0C7DD04C3_.wvu.FilterData" localSheetId="1" hidden="1">#REF!</definedName>
    <definedName name="Z_60DF8B29_1C1F_4B50_BDA8_B8E0C7DD04C3_.wvu.FilterData" hidden="1">#REF!</definedName>
    <definedName name="Z_615F4A4D_D5AB_4A04_81F5_F436484247A5_.wvu.FilterData" localSheetId="1" hidden="1">#REF!</definedName>
    <definedName name="Z_615F4A4D_D5AB_4A04_81F5_F436484247A5_.wvu.FilterData" hidden="1">#REF!</definedName>
    <definedName name="Z_616443B5_6F0D_4082_9223_F71B54305366_.wvu.FilterData" localSheetId="1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10" hidden="1">#REF!,#REF!</definedName>
    <definedName name="Z_E3FFE9E0_6C4F_4FB4_A56E_FBE96871B5C8_.wvu.Cols" localSheetId="12" hidden="1">#REF!,#REF!</definedName>
    <definedName name="Z_E3FFE9E0_6C4F_4FB4_A56E_FBE96871B5C8_.wvu.Cols" localSheetId="3" hidden="1">#REF!,#REF!</definedName>
    <definedName name="Z_E3FFE9E0_6C4F_4FB4_A56E_FBE96871B5C8_.wvu.Cols" localSheetId="1" hidden="1">#REF!,#REF!</definedName>
    <definedName name="Z_E3FFE9E0_6C4F_4FB4_A56E_FBE96871B5C8_.wvu.Cols" hidden="1">#REF!,#REF!</definedName>
    <definedName name="Z_E3FFE9E0_6C4F_4FB4_A56E_FBE96871B5C8_.wvu.FilterData" localSheetId="10" hidden="1">#REF!</definedName>
    <definedName name="Z_E3FFE9E0_6C4F_4FB4_A56E_FBE96871B5C8_.wvu.FilterData" localSheetId="12" hidden="1">#REF!</definedName>
    <definedName name="Z_E3FFE9E0_6C4F_4FB4_A56E_FBE96871B5C8_.wvu.FilterData" localSheetId="3" hidden="1">#REF!</definedName>
    <definedName name="Z_E3FFE9E0_6C4F_4FB4_A56E_FBE96871B5C8_.wvu.FilterData" localSheetId="1" hidden="1">#REF!</definedName>
    <definedName name="Z_E3FFE9E0_6C4F_4FB4_A56E_FBE96871B5C8_.wvu.FilterData" hidden="1">#REF!</definedName>
    <definedName name="Z_E42D429F_E4E8_41D2_9176_83C726BAF8E3_.wvu.FilterData" localSheetId="1" hidden="1">#REF!</definedName>
    <definedName name="Z_E42D429F_E4E8_41D2_9176_83C726BAF8E3_.wvu.FilterData" hidden="1">#REF!</definedName>
    <definedName name="Z_E491B72F_902A_11D7_9C1E_0004231B06E7_.wvu.FilterData" localSheetId="1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10" hidden="1">#REF!</definedName>
    <definedName name="Z_F9CB3A99_6D24_412C_93C4_575819594890_.wvu.FilterData" localSheetId="3" hidden="1">#REF!</definedName>
    <definedName name="Z_F9CB3A99_6D24_412C_93C4_575819594890_.wvu.FilterData" localSheetId="1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10" hidden="1">{#N/A,#N/A,FALSE,"Plan1";#N/A,#N/A,FALSE,"Plan2"}</definedName>
    <definedName name="zcdçskld" localSheetId="12" hidden="1">{#N/A,#N/A,FALSE,"Plan1";#N/A,#N/A,FALSE,"Plan2"}</definedName>
    <definedName name="zcdçskld" localSheetId="3" hidden="1">{#N/A,#N/A,FALSE,"Plan1";#N/A,#N/A,FALSE,"Plan2"}</definedName>
    <definedName name="zcdçskld" localSheetId="2" hidden="1">{#N/A,#N/A,FALSE,"Plan1";#N/A,#N/A,FALSE,"Plan2"}</definedName>
    <definedName name="zcdçskld" localSheetId="14" hidden="1">{#N/A,#N/A,FALSE,"Plan1";#N/A,#N/A,FALSE,"Plan2"}</definedName>
    <definedName name="zcdçskld" localSheetId="1" hidden="1">{#N/A,#N/A,FALSE,"Plan1";#N/A,#N/A,FALSE,"Plan2"}</definedName>
    <definedName name="zcdçskld" hidden="1">{#N/A,#N/A,FALSE,"Plan1";#N/A,#N/A,FALSE,"Plan2"}</definedName>
    <definedName name="zcsdrfrt" localSheetId="10" hidden="1">{#N/A,#N/A,FALSE,"Plan1";#N/A,#N/A,FALSE,"Plan2"}</definedName>
    <definedName name="zcsdrfrt" localSheetId="12" hidden="1">{#N/A,#N/A,FALSE,"Plan1";#N/A,#N/A,FALSE,"Plan2"}</definedName>
    <definedName name="zcsdrfrt" localSheetId="3" hidden="1">{#N/A,#N/A,FALSE,"Plan1";#N/A,#N/A,FALSE,"Plan2"}</definedName>
    <definedName name="zcsdrfrt" localSheetId="2" hidden="1">{#N/A,#N/A,FALSE,"Plan1";#N/A,#N/A,FALSE,"Plan2"}</definedName>
    <definedName name="zcsdrfrt" localSheetId="14" hidden="1">{#N/A,#N/A,FALSE,"Plan1";#N/A,#N/A,FALSE,"Plan2"}</definedName>
    <definedName name="zcsdrfrt" localSheetId="1" hidden="1">{#N/A,#N/A,FALSE,"Plan1";#N/A,#N/A,FALSE,"Plan2"}</definedName>
    <definedName name="zcsdrfrt" hidden="1">{#N/A,#N/A,FALSE,"Plan1";#N/A,#N/A,FALSE,"Plan2"}</definedName>
    <definedName name="ZDRE" localSheetId="10" hidden="1">{#N/A,#N/A,FALSE,"Plan1";#N/A,#N/A,FALSE,"Plan2"}</definedName>
    <definedName name="ZDRE" localSheetId="12" hidden="1">{#N/A,#N/A,FALSE,"Plan1";#N/A,#N/A,FALSE,"Plan2"}</definedName>
    <definedName name="ZDRE" localSheetId="3" hidden="1">{#N/A,#N/A,FALSE,"Plan1";#N/A,#N/A,FALSE,"Plan2"}</definedName>
    <definedName name="ZDRE" localSheetId="2" hidden="1">{#N/A,#N/A,FALSE,"Plan1";#N/A,#N/A,FALSE,"Plan2"}</definedName>
    <definedName name="ZDRE" localSheetId="14" hidden="1">{#N/A,#N/A,FALSE,"Plan1";#N/A,#N/A,FALSE,"Plan2"}</definedName>
    <definedName name="ZDRE" localSheetId="1" hidden="1">{#N/A,#N/A,FALSE,"Plan1";#N/A,#N/A,FALSE,"Plan2"}</definedName>
    <definedName name="ZDRE" hidden="1">{#N/A,#N/A,FALSE,"Plan1";#N/A,#N/A,FALSE,"Plan2"}</definedName>
    <definedName name="ZEZE" localSheetId="3">#REF!</definedName>
    <definedName name="ZEZE">#REF!</definedName>
    <definedName name="ZIN" localSheetId="3">#REF!</definedName>
    <definedName name="ZIN">#REF!</definedName>
    <definedName name="ZINS" localSheetId="3">#REF!</definedName>
    <definedName name="ZINS">#REF!</definedName>
    <definedName name="ZSADF" localSheetId="10" hidden="1">{#N/A,#N/A,FALSE,"Plan1";#N/A,#N/A,FALSE,"Plan2"}</definedName>
    <definedName name="ZSADF" localSheetId="12" hidden="1">{#N/A,#N/A,FALSE,"Plan1";#N/A,#N/A,FALSE,"Plan2"}</definedName>
    <definedName name="ZSADF" localSheetId="3" hidden="1">{#N/A,#N/A,FALSE,"Plan1";#N/A,#N/A,FALSE,"Plan2"}</definedName>
    <definedName name="ZSADF" localSheetId="2" hidden="1">{#N/A,#N/A,FALSE,"Plan1";#N/A,#N/A,FALSE,"Plan2"}</definedName>
    <definedName name="ZSADF" localSheetId="14" hidden="1">{#N/A,#N/A,FALSE,"Plan1";#N/A,#N/A,FALSE,"Plan2"}</definedName>
    <definedName name="ZSADF" localSheetId="1" hidden="1">{#N/A,#N/A,FALSE,"Plan1";#N/A,#N/A,FALSE,"Plan2"}</definedName>
    <definedName name="ZSADF" hidden="1">{#N/A,#N/A,FALSE,"Plan1";#N/A,#N/A,FALSE,"Plan2"}</definedName>
    <definedName name="zsads" localSheetId="10" hidden="1">{#N/A,#N/A,FALSE,"Plan1";#N/A,#N/A,FALSE,"Plan2"}</definedName>
    <definedName name="zsads" localSheetId="12" hidden="1">{#N/A,#N/A,FALSE,"Plan1";#N/A,#N/A,FALSE,"Plan2"}</definedName>
    <definedName name="zsads" localSheetId="3" hidden="1">{#N/A,#N/A,FALSE,"Plan1";#N/A,#N/A,FALSE,"Plan2"}</definedName>
    <definedName name="zsads" localSheetId="2" hidden="1">{#N/A,#N/A,FALSE,"Plan1";#N/A,#N/A,FALSE,"Plan2"}</definedName>
    <definedName name="zsads" localSheetId="14" hidden="1">{#N/A,#N/A,FALSE,"Plan1";#N/A,#N/A,FALSE,"Plan2"}</definedName>
    <definedName name="zsads" localSheetId="1" hidden="1">{#N/A,#N/A,FALSE,"Plan1";#N/A,#N/A,FALSE,"Plan2"}</definedName>
    <definedName name="zsads" hidden="1">{#N/A,#N/A,FALSE,"Plan1";#N/A,#N/A,FALSE,"Plan2"}</definedName>
    <definedName name="ZSDFSETR" localSheetId="10" hidden="1">#REF!</definedName>
    <definedName name="ZSDFSETR" localSheetId="12" hidden="1">#REF!</definedName>
    <definedName name="ZSDFSETR" localSheetId="3" hidden="1">#REF!</definedName>
    <definedName name="ZSDFSETR" localSheetId="1" hidden="1">#REF!</definedName>
    <definedName name="ZSDFSETR" hidden="1">#REF!</definedName>
    <definedName name="zsds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0" hidden="1">{#N/A,#N/A,FALSE,"Plan1";#N/A,#N/A,FALSE,"Plan2"}</definedName>
    <definedName name="zxccdf" localSheetId="12" hidden="1">{#N/A,#N/A,FALSE,"Plan1";#N/A,#N/A,FALSE,"Plan2"}</definedName>
    <definedName name="zxccdf" localSheetId="3" hidden="1">{#N/A,#N/A,FALSE,"Plan1";#N/A,#N/A,FALSE,"Plan2"}</definedName>
    <definedName name="zxccdf" localSheetId="2" hidden="1">{#N/A,#N/A,FALSE,"Plan1";#N/A,#N/A,FALSE,"Plan2"}</definedName>
    <definedName name="zxccdf" localSheetId="14" hidden="1">{#N/A,#N/A,FALSE,"Plan1";#N/A,#N/A,FALSE,"Plan2"}</definedName>
    <definedName name="zxccdf" localSheetId="1" hidden="1">{#N/A,#N/A,FALSE,"Plan1";#N/A,#N/A,FALSE,"Plan2"}</definedName>
    <definedName name="zxccdf" hidden="1">{#N/A,#N/A,FALSE,"Plan1";#N/A,#N/A,FALSE,"Plan2"}</definedName>
    <definedName name="zxcdsf" localSheetId="10" hidden="1">#REF!</definedName>
    <definedName name="zxcdsf" localSheetId="12" hidden="1">#REF!</definedName>
    <definedName name="zxcdsf" localSheetId="3" hidden="1">#REF!</definedName>
    <definedName name="zxcdsf" localSheetId="1" hidden="1">#REF!</definedName>
    <definedName name="zxcdsf" hidden="1">#REF!</definedName>
    <definedName name="zxcfdstrrt" localSheetId="10" hidden="1">{#N/A,#N/A,FALSE,"Plan1";#N/A,#N/A,FALSE,"Plan2"}</definedName>
    <definedName name="zxcfdstrrt" localSheetId="12" hidden="1">{#N/A,#N/A,FALSE,"Plan1";#N/A,#N/A,FALSE,"Plan2"}</definedName>
    <definedName name="zxcfdstrrt" localSheetId="3" hidden="1">{#N/A,#N/A,FALSE,"Plan1";#N/A,#N/A,FALSE,"Plan2"}</definedName>
    <definedName name="zxcfdstrrt" localSheetId="2" hidden="1">{#N/A,#N/A,FALSE,"Plan1";#N/A,#N/A,FALSE,"Plan2"}</definedName>
    <definedName name="zxcfdstrrt" localSheetId="14" hidden="1">{#N/A,#N/A,FALSE,"Plan1";#N/A,#N/A,FALSE,"Plan2"}</definedName>
    <definedName name="zxcfdstrrt" localSheetId="1" hidden="1">{#N/A,#N/A,FALSE,"Plan1";#N/A,#N/A,FALSE,"Plan2"}</definedName>
    <definedName name="zxcfdstrrt" hidden="1">{#N/A,#N/A,FALSE,"Plan1";#N/A,#N/A,FALSE,"Plan2"}</definedName>
    <definedName name="zxcx" localSheetId="10" hidden="1">{#N/A,#N/A,FALSE,"Plan1";#N/A,#N/A,FALSE,"Plan2"}</definedName>
    <definedName name="zxcx" localSheetId="12" hidden="1">{#N/A,#N/A,FALSE,"Plan1";#N/A,#N/A,FALSE,"Plan2"}</definedName>
    <definedName name="zxcx" localSheetId="3" hidden="1">{#N/A,#N/A,FALSE,"Plan1";#N/A,#N/A,FALSE,"Plan2"}</definedName>
    <definedName name="zxcx" localSheetId="2" hidden="1">{#N/A,#N/A,FALSE,"Plan1";#N/A,#N/A,FALSE,"Plan2"}</definedName>
    <definedName name="zxcx" localSheetId="14" hidden="1">{#N/A,#N/A,FALSE,"Plan1";#N/A,#N/A,FALSE,"Plan2"}</definedName>
    <definedName name="zxcx" localSheetId="1" hidden="1">{#N/A,#N/A,FALSE,"Plan1";#N/A,#N/A,FALSE,"Plan2"}</definedName>
    <definedName name="zxcx" hidden="1">{#N/A,#N/A,FALSE,"Plan1";#N/A,#N/A,FALSE,"Plan2"}</definedName>
    <definedName name="ZXFCR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0" hidden="1">{#N/A,#N/A,FALSE,"Plan1";#N/A,#N/A,FALSE,"Plan2"}</definedName>
    <definedName name="ZXFHDFRHDF" localSheetId="12" hidden="1">{#N/A,#N/A,FALSE,"Plan1";#N/A,#N/A,FALSE,"Plan2"}</definedName>
    <definedName name="ZXFHDFRHDF" localSheetId="3" hidden="1">{#N/A,#N/A,FALSE,"Plan1";#N/A,#N/A,FALSE,"Plan2"}</definedName>
    <definedName name="ZXFHDFRHDF" localSheetId="2" hidden="1">{#N/A,#N/A,FALSE,"Plan1";#N/A,#N/A,FALSE,"Plan2"}</definedName>
    <definedName name="ZXFHDFRHDF" localSheetId="14" hidden="1">{#N/A,#N/A,FALSE,"Plan1";#N/A,#N/A,FALSE,"Plan2"}</definedName>
    <definedName name="ZXFHDFRHDF" localSheetId="1" hidden="1">{#N/A,#N/A,FALSE,"Plan1";#N/A,#N/A,FALSE,"Plan2"}</definedName>
    <definedName name="ZXFHDFRHDF" hidden="1">{#N/A,#N/A,FALSE,"Plan1";#N/A,#N/A,FALSE,"Plan2"}</definedName>
    <definedName name="ZZ" localSheetId="3">#REF!</definedName>
    <definedName name="ZZ">#REF!</definedName>
    <definedName name="zzdftr" localSheetId="10" hidden="1">{#N/A,#N/A,FALSE,"Plan1";#N/A,#N/A,FALSE,"Plan2"}</definedName>
    <definedName name="zzdftr" localSheetId="12" hidden="1">{#N/A,#N/A,FALSE,"Plan1";#N/A,#N/A,FALSE,"Plan2"}</definedName>
    <definedName name="zzdftr" localSheetId="3" hidden="1">{#N/A,#N/A,FALSE,"Plan1";#N/A,#N/A,FALSE,"Plan2"}</definedName>
    <definedName name="zzdftr" localSheetId="2" hidden="1">{#N/A,#N/A,FALSE,"Plan1";#N/A,#N/A,FALSE,"Plan2"}</definedName>
    <definedName name="zzdftr" localSheetId="14" hidden="1">{#N/A,#N/A,FALSE,"Plan1";#N/A,#N/A,FALSE,"Plan2"}</definedName>
    <definedName name="zzdftr" localSheetId="1" hidden="1">{#N/A,#N/A,FALSE,"Plan1";#N/A,#N/A,FALSE,"Plan2"}</definedName>
    <definedName name="zzdftr" hidden="1">{#N/A,#N/A,FALSE,"Plan1";#N/A,#N/A,FALSE,"Plan2"}</definedName>
    <definedName name="zzz" localSheetId="1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3">#REF!</definedName>
    <definedName name="zzz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0" hidden="1">{"'장비'!$A$3:$M$12"}</definedName>
    <definedName name="ㄱㄷㄱㄷㄱㄱㅎㄺㄷ" localSheetId="12" hidden="1">{"'장비'!$A$3:$M$12"}</definedName>
    <definedName name="ㄱㄷㄱㄷㄱㄱㅎㄺㄷ" localSheetId="3" hidden="1">{"'장비'!$A$3:$M$12"}</definedName>
    <definedName name="ㄱㄷㄱㄷㄱㄱㅎㄺㄷ" localSheetId="2" hidden="1">{"'장비'!$A$3:$M$12"}</definedName>
    <definedName name="ㄱㄷㄱㄷㄱㄱㅎㄺㄷ" localSheetId="14" hidden="1">{"'장비'!$A$3:$M$12"}</definedName>
    <definedName name="ㄱㄷㄱㄷㄱㄱㅎㄺㄷ" localSheetId="1" hidden="1">{"'장비'!$A$3:$M$12"}</definedName>
    <definedName name="ㄱㄷㄱㄷㄱㄱㅎㄺㄷ" hidden="1">{"'장비'!$A$3:$M$12"}</definedName>
    <definedName name="가나다" hidden="1">#REF!</definedName>
    <definedName name="검증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10" hidden="1">#REF!</definedName>
    <definedName name="견적조건" localSheetId="12" hidden="1">#REF!</definedName>
    <definedName name="견적조건" localSheetId="1" hidden="1">#REF!</definedName>
    <definedName name="견적조건" hidden="1">#REF!</definedName>
    <definedName name="계약고햔황2" localSheetId="10" hidden="1">#REF!</definedName>
    <definedName name="계약고햔황2" localSheetId="3" hidden="1">#REF!</definedName>
    <definedName name="계약고햔황2" localSheetId="1" hidden="1">#REF!</definedName>
    <definedName name="계약고햔황2" hidden="1">#REF!</definedName>
    <definedName name="계약고현황2" localSheetId="1" hidden="1">#REF!</definedName>
    <definedName name="계약고현황2" hidden="1">#REF!</definedName>
    <definedName name="고문" localSheetId="10" hidden="1">{#N/A,#N/A,FALSE,"현장 NCR 분석";#N/A,#N/A,FALSE,"현장품질감사";#N/A,#N/A,FALSE,"현장품질감사"}</definedName>
    <definedName name="고문" localSheetId="12" hidden="1">{#N/A,#N/A,FALSE,"현장 NCR 분석";#N/A,#N/A,FALSE,"현장품질감사";#N/A,#N/A,FALSE,"현장품질감사"}</definedName>
    <definedName name="고문" localSheetId="3" hidden="1">{#N/A,#N/A,FALSE,"현장 NCR 분석";#N/A,#N/A,FALSE,"현장품질감사";#N/A,#N/A,FALSE,"현장품질감사"}</definedName>
    <definedName name="고문" localSheetId="2" hidden="1">{#N/A,#N/A,FALSE,"현장 NCR 분석";#N/A,#N/A,FALSE,"현장품질감사";#N/A,#N/A,FALSE,"현장품질감사"}</definedName>
    <definedName name="고문" localSheetId="14" hidden="1">{#N/A,#N/A,FALSE,"현장 NCR 분석";#N/A,#N/A,FALSE,"현장품질감사";#N/A,#N/A,FALSE,"현장품질감사"}</definedName>
    <definedName name="고문" localSheetId="1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10" hidden="1">{#N/A,#N/A,FALSE,"현장 NCR 분석";#N/A,#N/A,FALSE,"현장품질감사";#N/A,#N/A,FALSE,"현장품질감사"}</definedName>
    <definedName name="고문2" localSheetId="12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14" hidden="1">{#N/A,#N/A,FALSE,"현장 NCR 분석";#N/A,#N/A,FALSE,"현장품질감사";#N/A,#N/A,FALSE,"현장품질감사"}</definedName>
    <definedName name="고문2" localSheetId="1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0" hidden="1">{#N/A,#N/A,FALSE,"ENG'G(보호계전기)"}</definedName>
    <definedName name="공급구분표_수정" localSheetId="12" hidden="1">{#N/A,#N/A,FALSE,"ENG'G(보호계전기)"}</definedName>
    <definedName name="공급구분표_수정" localSheetId="3" hidden="1">{#N/A,#N/A,FALSE,"ENG'G(보호계전기)"}</definedName>
    <definedName name="공급구분표_수정" localSheetId="2" hidden="1">{#N/A,#N/A,FALSE,"ENG'G(보호계전기)"}</definedName>
    <definedName name="공급구분표_수정" localSheetId="14" hidden="1">{#N/A,#N/A,FALSE,"ENG'G(보호계전기)"}</definedName>
    <definedName name="공급구분표_수정" localSheetId="1" hidden="1">{#N/A,#N/A,FALSE,"ENG'G(보호계전기)"}</definedName>
    <definedName name="공급구분표_수정" hidden="1">{#N/A,#N/A,FALSE,"ENG'G(보호계전기)"}</definedName>
    <definedName name="공급표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10" hidden="1">#REF!</definedName>
    <definedName name="ㄴㄴㄴㄴ" localSheetId="12" hidden="1">#REF!</definedName>
    <definedName name="ㄴㄴㄴㄴ" localSheetId="1" hidden="1">#REF!</definedName>
    <definedName name="ㄴㄴㄴㄴ" hidden="1">#REF!</definedName>
    <definedName name="내역" localSheetId="10" hidden="1">{#N/A,#N/A,FALSE,"CCTV"}</definedName>
    <definedName name="내역" localSheetId="12" hidden="1">{#N/A,#N/A,FALSE,"CCTV"}</definedName>
    <definedName name="내역" localSheetId="3" hidden="1">{#N/A,#N/A,FALSE,"CCTV"}</definedName>
    <definedName name="내역" localSheetId="2" hidden="1">{#N/A,#N/A,FALSE,"CCTV"}</definedName>
    <definedName name="내역" localSheetId="14" hidden="1">{#N/A,#N/A,FALSE,"CCTV"}</definedName>
    <definedName name="내역" localSheetId="1" hidden="1">{#N/A,#N/A,FALSE,"CCTV"}</definedName>
    <definedName name="내역" hidden="1">{#N/A,#N/A,FALSE,"CCTV"}</definedName>
    <definedName name="ㄷㄳ" localSheetId="10" hidden="1">{"'장비'!$A$3:$M$12"}</definedName>
    <definedName name="ㄷㄳ" localSheetId="12" hidden="1">{"'장비'!$A$3:$M$12"}</definedName>
    <definedName name="ㄷㄳ" localSheetId="3" hidden="1">{"'장비'!$A$3:$M$12"}</definedName>
    <definedName name="ㄷㄳ" localSheetId="2" hidden="1">{"'장비'!$A$3:$M$12"}</definedName>
    <definedName name="ㄷㄳ" localSheetId="14" hidden="1">{"'장비'!$A$3:$M$12"}</definedName>
    <definedName name="ㄷㄳ" localSheetId="1" hidden="1">{"'장비'!$A$3:$M$12"}</definedName>
    <definedName name="ㄷㄳ" hidden="1">{"'장비'!$A$3:$M$12"}</definedName>
    <definedName name="ㄷㄷㄷㄷ" localSheetId="10" hidden="1">{"'장비'!$A$3:$M$12"}</definedName>
    <definedName name="ㄷㄷㄷㄷ" localSheetId="12" hidden="1">{"'장비'!$A$3:$M$12"}</definedName>
    <definedName name="ㄷㄷㄷㄷ" localSheetId="3" hidden="1">{"'장비'!$A$3:$M$12"}</definedName>
    <definedName name="ㄷㄷㄷㄷ" localSheetId="2" hidden="1">{"'장비'!$A$3:$M$12"}</definedName>
    <definedName name="ㄷㄷㄷㄷ" localSheetId="14" hidden="1">{"'장비'!$A$3:$M$12"}</definedName>
    <definedName name="ㄷㄷㄷㄷ" localSheetId="1" hidden="1">{"'장비'!$A$3:$M$12"}</definedName>
    <definedName name="ㄷㄷㄷㄷ" hidden="1">{"'장비'!$A$3:$M$12"}</definedName>
    <definedName name="ㄷㅈㅂㄷ" localSheetId="10" hidden="1">{"'장비'!$A$3:$M$12"}</definedName>
    <definedName name="ㄷㅈㅂㄷ" localSheetId="12" hidden="1">{"'장비'!$A$3:$M$12"}</definedName>
    <definedName name="ㄷㅈㅂㄷ" localSheetId="3" hidden="1">{"'장비'!$A$3:$M$12"}</definedName>
    <definedName name="ㄷㅈㅂㄷ" localSheetId="2" hidden="1">{"'장비'!$A$3:$M$12"}</definedName>
    <definedName name="ㄷㅈㅂㄷ" localSheetId="14" hidden="1">{"'장비'!$A$3:$M$12"}</definedName>
    <definedName name="ㄷㅈㅂㄷ" localSheetId="1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10" hidden="1">{"'장비'!$A$3:$M$12"}</definedName>
    <definedName name="ㄹㄹ" localSheetId="12" hidden="1">{"'장비'!$A$3:$M$12"}</definedName>
    <definedName name="ㄹㄹ" localSheetId="3" hidden="1">{"'장비'!$A$3:$M$12"}</definedName>
    <definedName name="ㄹㄹ" localSheetId="2" hidden="1">{"'장비'!$A$3:$M$12"}</definedName>
    <definedName name="ㄹㄹ" localSheetId="14" hidden="1">{"'장비'!$A$3:$M$12"}</definedName>
    <definedName name="ㄹㄹ" localSheetId="1" hidden="1">{"'장비'!$A$3:$M$12"}</definedName>
    <definedName name="ㄹㄹ" hidden="1">{"'장비'!$A$3:$M$12"}</definedName>
    <definedName name="ㄹㄹㄹ" hidden="1">#REF!</definedName>
    <definedName name="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0" hidden="1">{#N/A,#N/A,FALSE,"현장 NCR 분석";#N/A,#N/A,FALSE,"현장품질감사";#N/A,#N/A,FALSE,"현장품질감사"}</definedName>
    <definedName name="러러러" localSheetId="12" hidden="1">{#N/A,#N/A,FALSE,"현장 NCR 분석";#N/A,#N/A,FALSE,"현장품질감사";#N/A,#N/A,FALSE,"현장품질감사"}</definedName>
    <definedName name="러러러" localSheetId="3" hidden="1">{#N/A,#N/A,FALSE,"현장 NCR 분석";#N/A,#N/A,FALSE,"현장품질감사";#N/A,#N/A,FALSE,"현장품질감사"}</definedName>
    <definedName name="러러러" localSheetId="2" hidden="1">{#N/A,#N/A,FALSE,"현장 NCR 분석";#N/A,#N/A,FALSE,"현장품질감사";#N/A,#N/A,FALSE,"현장품질감사"}</definedName>
    <definedName name="러러러" localSheetId="14" hidden="1">{#N/A,#N/A,FALSE,"현장 NCR 분석";#N/A,#N/A,FALSE,"현장품질감사";#N/A,#N/A,FALSE,"현장품질감사"}</definedName>
    <definedName name="러러러" localSheetId="1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10" hidden="1">{#N/A,#N/A,FALSE,"명세표"}</definedName>
    <definedName name="ㅁ" localSheetId="12" hidden="1">{#N/A,#N/A,FALSE,"명세표"}</definedName>
    <definedName name="ㅁ" localSheetId="3" hidden="1">{#N/A,#N/A,FALSE,"명세표"}</definedName>
    <definedName name="ㅁ" localSheetId="2" hidden="1">{#N/A,#N/A,FALSE,"명세표"}</definedName>
    <definedName name="ㅁ" localSheetId="14" hidden="1">{#N/A,#N/A,FALSE,"명세표"}</definedName>
    <definedName name="ㅁ" localSheetId="1" hidden="1">{#N/A,#N/A,FALSE,"명세표"}</definedName>
    <definedName name="ㅁ" hidden="1">{#N/A,#N/A,FALSE,"명세표"}</definedName>
    <definedName name="ㅁㄱ해ㅜ5" localSheetId="10" hidden="1">#REF!</definedName>
    <definedName name="ㅁㄱ해ㅜ5" localSheetId="12" hidden="1">#REF!</definedName>
    <definedName name="ㅁㄱ해ㅜ5" localSheetId="1" hidden="1">#REF!</definedName>
    <definedName name="ㅁㄱ해ㅜ5" hidden="1">#REF!</definedName>
    <definedName name="ㅁ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0" hidden="1">{#N/A,#N/A,FALSE,"명세표"}</definedName>
    <definedName name="ㅁㅁ" localSheetId="12" hidden="1">{#N/A,#N/A,FALSE,"명세표"}</definedName>
    <definedName name="ㅁㅁ" localSheetId="3" hidden="1">{#N/A,#N/A,FALSE,"명세표"}</definedName>
    <definedName name="ㅁㅁ" localSheetId="2" hidden="1">{#N/A,#N/A,FALSE,"명세표"}</definedName>
    <definedName name="ㅁㅁ" localSheetId="14" hidden="1">{#N/A,#N/A,FALSE,"명세표"}</definedName>
    <definedName name="ㅁㅁ" localSheetId="1" hidden="1">{#N/A,#N/A,FALSE,"명세표"}</definedName>
    <definedName name="ㅁㅁ" hidden="1">{#N/A,#N/A,FALSE,"명세표"}</definedName>
    <definedName name="ㅁㅁㅁ" localSheetId="10" hidden="1">#REF!</definedName>
    <definedName name="ㅁㅁㅁ" localSheetId="12" hidden="1">#REF!</definedName>
    <definedName name="ㅁㅁㅁ" localSheetId="3" hidden="1">#REF!</definedName>
    <definedName name="ㅁㅁㅁ" localSheetId="1" hidden="1">#REF!</definedName>
    <definedName name="ㅁㅁㅁ" hidden="1">#REF!</definedName>
    <definedName name="ㅁㅁㅁㅁㅁㅁㅁㅁㅁㅁㅁ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0" hidden="1">{#N/A,#N/A,FALSE,"명세표"}</definedName>
    <definedName name="머" localSheetId="12" hidden="1">{#N/A,#N/A,FALSE,"명세표"}</definedName>
    <definedName name="머" localSheetId="3" hidden="1">{#N/A,#N/A,FALSE,"명세표"}</definedName>
    <definedName name="머" localSheetId="2" hidden="1">{#N/A,#N/A,FALSE,"명세표"}</definedName>
    <definedName name="머" localSheetId="14" hidden="1">{#N/A,#N/A,FALSE,"명세표"}</definedName>
    <definedName name="머" localSheetId="1" hidden="1">{#N/A,#N/A,FALSE,"명세표"}</definedName>
    <definedName name="머" hidden="1">{#N/A,#N/A,FALSE,"명세표"}</definedName>
    <definedName name="ㅂㅂㅂㅂ" localSheetId="10" hidden="1">{#N/A,#N/A,FALSE,"명세표"}</definedName>
    <definedName name="ㅂㅂㅂㅂ" localSheetId="12" hidden="1">{#N/A,#N/A,FALSE,"명세표"}</definedName>
    <definedName name="ㅂㅂㅂㅂ" localSheetId="3" hidden="1">{#N/A,#N/A,FALSE,"명세표"}</definedName>
    <definedName name="ㅂㅂㅂㅂ" localSheetId="2" hidden="1">{#N/A,#N/A,FALSE,"명세표"}</definedName>
    <definedName name="ㅂㅂㅂㅂ" localSheetId="14" hidden="1">{#N/A,#N/A,FALSE,"명세표"}</definedName>
    <definedName name="ㅂㅂㅂㅂ" localSheetId="1" hidden="1">{#N/A,#N/A,FALSE,"명세표"}</definedName>
    <definedName name="ㅂㅂㅂㅂ" hidden="1">{#N/A,#N/A,FALSE,"명세표"}</definedName>
    <definedName name="ㅂㅂㅂㅂㅂㅂㅂ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0" hidden="1">{"'장비'!$A$3:$M$12"}</definedName>
    <definedName name="ㅂㅈㄱㅂㅈㄷㄱ" localSheetId="12" hidden="1">{"'장비'!$A$3:$M$12"}</definedName>
    <definedName name="ㅂㅈㄱㅂㅈㄷㄱ" localSheetId="3" hidden="1">{"'장비'!$A$3:$M$12"}</definedName>
    <definedName name="ㅂㅈㄱㅂㅈㄷㄱ" localSheetId="2" hidden="1">{"'장비'!$A$3:$M$12"}</definedName>
    <definedName name="ㅂㅈㄱㅂㅈㄷㄱ" localSheetId="14" hidden="1">{"'장비'!$A$3:$M$12"}</definedName>
    <definedName name="ㅂㅈㄱㅂㅈㄷㄱ" localSheetId="1" hidden="1">{"'장비'!$A$3:$M$12"}</definedName>
    <definedName name="ㅂㅈㄱㅂㅈㄷㄱ" hidden="1">{"'장비'!$A$3:$M$12"}</definedName>
    <definedName name="ㅂㅈㄷ" localSheetId="10" hidden="1">{"'장비'!$A$3:$M$12"}</definedName>
    <definedName name="ㅂㅈㄷ" localSheetId="12" hidden="1">{"'장비'!$A$3:$M$12"}</definedName>
    <definedName name="ㅂㅈㄷ" localSheetId="3" hidden="1">{"'장비'!$A$3:$M$12"}</definedName>
    <definedName name="ㅂㅈㄷ" localSheetId="2" hidden="1">{"'장비'!$A$3:$M$12"}</definedName>
    <definedName name="ㅂㅈㄷ" localSheetId="14" hidden="1">{"'장비'!$A$3:$M$12"}</definedName>
    <definedName name="ㅂㅈㄷ" localSheetId="1" hidden="1">{"'장비'!$A$3:$M$12"}</definedName>
    <definedName name="ㅂㅈㄷ" hidden="1">{"'장비'!$A$3:$M$12"}</definedName>
    <definedName name="ㅂㅈㄷㄷㅂㅈㅈㅂ" localSheetId="10" hidden="1">{"'장비'!$A$3:$M$12"}</definedName>
    <definedName name="ㅂㅈㄷㄷㅂㅈㅈㅂ" localSheetId="12" hidden="1">{"'장비'!$A$3:$M$12"}</definedName>
    <definedName name="ㅂㅈㄷㄷㅂㅈㅈㅂ" localSheetId="3" hidden="1">{"'장비'!$A$3:$M$12"}</definedName>
    <definedName name="ㅂㅈㄷㄷㅂㅈㅈㅂ" localSheetId="2" hidden="1">{"'장비'!$A$3:$M$12"}</definedName>
    <definedName name="ㅂㅈㄷㄷㅂㅈㅈㅂ" localSheetId="14" hidden="1">{"'장비'!$A$3:$M$12"}</definedName>
    <definedName name="ㅂㅈㄷㄷㅂㅈㅈㅂ" localSheetId="1" hidden="1">{"'장비'!$A$3:$M$12"}</definedName>
    <definedName name="ㅂㅈㄷㄷㅂㅈㅈㅂ" hidden="1">{"'장비'!$A$3:$M$12"}</definedName>
    <definedName name="ㅂㅈㄷㅂㅈ" localSheetId="10" hidden="1">{"'장비'!$A$3:$M$12"}</definedName>
    <definedName name="ㅂㅈㄷㅂㅈ" localSheetId="12" hidden="1">{"'장비'!$A$3:$M$12"}</definedName>
    <definedName name="ㅂㅈㄷㅂㅈ" localSheetId="3" hidden="1">{"'장비'!$A$3:$M$12"}</definedName>
    <definedName name="ㅂㅈㄷㅂㅈ" localSheetId="2" hidden="1">{"'장비'!$A$3:$M$12"}</definedName>
    <definedName name="ㅂㅈㄷㅂㅈ" localSheetId="14" hidden="1">{"'장비'!$A$3:$M$12"}</definedName>
    <definedName name="ㅂㅈㄷㅂㅈ" localSheetId="1" hidden="1">{"'장비'!$A$3:$M$12"}</definedName>
    <definedName name="ㅂㅈㄷㅂㅈ" hidden="1">{"'장비'!$A$3:$M$12"}</definedName>
    <definedName name="ㅂㅈㄷㅂㅈㅈㅂㄷ" localSheetId="10" hidden="1">{"'장비'!$A$3:$M$12"}</definedName>
    <definedName name="ㅂㅈㄷㅂㅈㅈㅂㄷ" localSheetId="12" hidden="1">{"'장비'!$A$3:$M$12"}</definedName>
    <definedName name="ㅂㅈㄷㅂㅈㅈㅂㄷ" localSheetId="3" hidden="1">{"'장비'!$A$3:$M$12"}</definedName>
    <definedName name="ㅂㅈㄷㅂㅈㅈㅂㄷ" localSheetId="2" hidden="1">{"'장비'!$A$3:$M$12"}</definedName>
    <definedName name="ㅂㅈㄷㅂㅈㅈㅂㄷ" localSheetId="14" hidden="1">{"'장비'!$A$3:$M$12"}</definedName>
    <definedName name="ㅂㅈㄷㅂㅈㅈㅂㄷ" localSheetId="1" hidden="1">{"'장비'!$A$3:$M$12"}</definedName>
    <definedName name="ㅂㅈㄷㅂㅈㅈㅂㄷ" hidden="1">{"'장비'!$A$3:$M$12"}</definedName>
    <definedName name="ㅂㅈㄷㅈㅂㄷ" localSheetId="10" hidden="1">{"'장비'!$A$3:$M$12"}</definedName>
    <definedName name="ㅂㅈㄷㅈㅂㄷ" localSheetId="12" hidden="1">{"'장비'!$A$3:$M$12"}</definedName>
    <definedName name="ㅂㅈㄷㅈㅂㄷ" localSheetId="3" hidden="1">{"'장비'!$A$3:$M$12"}</definedName>
    <definedName name="ㅂㅈㄷㅈㅂㄷ" localSheetId="2" hidden="1">{"'장비'!$A$3:$M$12"}</definedName>
    <definedName name="ㅂㅈㄷㅈㅂㄷ" localSheetId="14" hidden="1">{"'장비'!$A$3:$M$12"}</definedName>
    <definedName name="ㅂㅈㄷㅈㅂㄷ" localSheetId="1" hidden="1">{"'장비'!$A$3:$M$12"}</definedName>
    <definedName name="ㅂㅈㄷㅈㅂㄷ" hidden="1">{"'장비'!$A$3:$M$12"}</definedName>
    <definedName name="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0" hidden="1">#REF!</definedName>
    <definedName name="보충" localSheetId="12" hidden="1">#REF!</definedName>
    <definedName name="보충" localSheetId="3" hidden="1">#REF!</definedName>
    <definedName name="보충" localSheetId="1" hidden="1">#REF!</definedName>
    <definedName name="보충" hidden="1">#REF!</definedName>
    <definedName name="보호" localSheetId="10" hidden="1">{#N/A,#N/A,FALSE,"ENG'G(보호계전기)"}</definedName>
    <definedName name="보호" localSheetId="12" hidden="1">{#N/A,#N/A,FALSE,"ENG'G(보호계전기)"}</definedName>
    <definedName name="보호" localSheetId="3" hidden="1">{#N/A,#N/A,FALSE,"ENG'G(보호계전기)"}</definedName>
    <definedName name="보호" localSheetId="2" hidden="1">{#N/A,#N/A,FALSE,"ENG'G(보호계전기)"}</definedName>
    <definedName name="보호" localSheetId="14" hidden="1">{#N/A,#N/A,FALSE,"ENG'G(보호계전기)"}</definedName>
    <definedName name="보호" localSheetId="1" hidden="1">{#N/A,#N/A,FALSE,"ENG'G(보호계전기)"}</definedName>
    <definedName name="보호" hidden="1">{#N/A,#N/A,FALSE,"ENG'G(보호계전기)"}</definedName>
    <definedName name="본공사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0" hidden="1">#REF!</definedName>
    <definedName name="부대공사" localSheetId="12" hidden="1">#REF!</definedName>
    <definedName name="부대공사" localSheetId="3" hidden="1">#REF!</definedName>
    <definedName name="부대공사" localSheetId="1" hidden="1">#REF!</definedName>
    <definedName name="부대공사" hidden="1">#REF!</definedName>
    <definedName name="부손익" localSheetId="10" hidden="1">{#N/A,#N/A,FALSE,"현장 NCR 분석";#N/A,#N/A,FALSE,"현장품질감사";#N/A,#N/A,FALSE,"현장품질감사"}</definedName>
    <definedName name="부손익" localSheetId="12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14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0" hidden="1">{"'장비'!$A$3:$M$12"}</definedName>
    <definedName name="ㅅㄱㄱㄷ" localSheetId="12" hidden="1">{"'장비'!$A$3:$M$12"}</definedName>
    <definedName name="ㅅㄱㄱㄷ" localSheetId="3" hidden="1">{"'장비'!$A$3:$M$12"}</definedName>
    <definedName name="ㅅㄱㄱㄷ" localSheetId="2" hidden="1">{"'장비'!$A$3:$M$12"}</definedName>
    <definedName name="ㅅㄱㄱㄷ" localSheetId="14" hidden="1">{"'장비'!$A$3:$M$12"}</definedName>
    <definedName name="ㅅㄱㄱㄷ" localSheetId="1" hidden="1">{"'장비'!$A$3:$M$12"}</definedName>
    <definedName name="ㅅㄱㄱㄷ" hidden="1">{"'장비'!$A$3:$M$12"}</definedName>
    <definedName name="ㅅㅅㅅㅅㅅ" localSheetId="10" hidden="1">{"'장비'!$A$3:$M$12"}</definedName>
    <definedName name="ㅅㅅㅅㅅㅅ" localSheetId="12" hidden="1">{"'장비'!$A$3:$M$12"}</definedName>
    <definedName name="ㅅㅅㅅㅅㅅ" localSheetId="3" hidden="1">{"'장비'!$A$3:$M$12"}</definedName>
    <definedName name="ㅅㅅㅅㅅㅅ" localSheetId="2" hidden="1">{"'장비'!$A$3:$M$12"}</definedName>
    <definedName name="ㅅㅅㅅㅅㅅ" localSheetId="14" hidden="1">{"'장비'!$A$3:$M$12"}</definedName>
    <definedName name="ㅅㅅㅅㅅㅅ" localSheetId="1" hidden="1">{"'장비'!$A$3:$M$12"}</definedName>
    <definedName name="ㅅㅅㅅㅅㅅ" hidden="1">{"'장비'!$A$3:$M$12"}</definedName>
    <definedName name="사업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0" hidden="1">#REF!</definedName>
    <definedName name="사업계획수정" localSheetId="12" hidden="1">#REF!</definedName>
    <definedName name="사업계획수정" localSheetId="3" hidden="1">#REF!</definedName>
    <definedName name="사업계획수정" localSheetId="1" hidden="1">#REF!</definedName>
    <definedName name="사업계획수정" hidden="1">#REF!</definedName>
    <definedName name="사업관리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0" hidden="1">#REF!</definedName>
    <definedName name="사업부양식2" localSheetId="12" hidden="1">#REF!</definedName>
    <definedName name="사업부양식2" localSheetId="3" hidden="1">#REF!</definedName>
    <definedName name="사업부양식2" localSheetId="1" hidden="1">#REF!</definedName>
    <definedName name="사업부양식2" hidden="1">#REF!</definedName>
    <definedName name="산출" localSheetId="1" hidden="1">#REF!</definedName>
    <definedName name="산출" hidden="1">#REF!</definedName>
    <definedName name="새안" localSheetId="10" hidden="1">{#N/A,#N/A,FALSE,"TABLE"}</definedName>
    <definedName name="새안" localSheetId="12" hidden="1">{#N/A,#N/A,FALSE,"TABLE"}</definedName>
    <definedName name="새안" localSheetId="3" hidden="1">{#N/A,#N/A,FALSE,"TABLE"}</definedName>
    <definedName name="새안" localSheetId="2" hidden="1">{#N/A,#N/A,FALSE,"TABLE"}</definedName>
    <definedName name="새안" localSheetId="14" hidden="1">{#N/A,#N/A,FALSE,"TABLE"}</definedName>
    <definedName name="새안" localSheetId="1" hidden="1">{#N/A,#N/A,FALSE,"TABLE"}</definedName>
    <definedName name="새안" hidden="1">{#N/A,#N/A,FALSE,"TABLE"}</definedName>
    <definedName name="석항" localSheetId="10" hidden="1">{#N/A,#N/A,FALSE,"명세표"}</definedName>
    <definedName name="석항" localSheetId="12" hidden="1">{#N/A,#N/A,FALSE,"명세표"}</definedName>
    <definedName name="석항" localSheetId="3" hidden="1">{#N/A,#N/A,FALSE,"명세표"}</definedName>
    <definedName name="석항" localSheetId="2" hidden="1">{#N/A,#N/A,FALSE,"명세표"}</definedName>
    <definedName name="석항" localSheetId="14" hidden="1">{#N/A,#N/A,FALSE,"명세표"}</definedName>
    <definedName name="석항" localSheetId="1" hidden="1">{#N/A,#N/A,FALSE,"명세표"}</definedName>
    <definedName name="석항" hidden="1">{#N/A,#N/A,FALSE,"명세표"}</definedName>
    <definedName name="설계현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0" hidden="1">#REF!</definedName>
    <definedName name="손익계산서" localSheetId="12" hidden="1">#REF!</definedName>
    <definedName name="손익계산서" localSheetId="3" hidden="1">#REF!</definedName>
    <definedName name="손익계산서" localSheetId="1" hidden="1">#REF!</definedName>
    <definedName name="손익계산서" hidden="1">#REF!</definedName>
    <definedName name="쇼ㅗㅎ로" localSheetId="10" hidden="1">{"'장비'!$A$3:$M$12"}</definedName>
    <definedName name="쇼ㅗㅎ로" localSheetId="12" hidden="1">{"'장비'!$A$3:$M$12"}</definedName>
    <definedName name="쇼ㅗㅎ로" localSheetId="3" hidden="1">{"'장비'!$A$3:$M$12"}</definedName>
    <definedName name="쇼ㅗㅎ로" localSheetId="2" hidden="1">{"'장비'!$A$3:$M$12"}</definedName>
    <definedName name="쇼ㅗㅎ로" localSheetId="14" hidden="1">{"'장비'!$A$3:$M$12"}</definedName>
    <definedName name="쇼ㅗㅎ로" localSheetId="1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10" hidden="1">{#N/A,#N/A,FALSE,"명세표"}</definedName>
    <definedName name="신설" localSheetId="12" hidden="1">{#N/A,#N/A,FALSE,"명세표"}</definedName>
    <definedName name="신설" localSheetId="3" hidden="1">{#N/A,#N/A,FALSE,"명세표"}</definedName>
    <definedName name="신설" localSheetId="2" hidden="1">{#N/A,#N/A,FALSE,"명세표"}</definedName>
    <definedName name="신설" localSheetId="14" hidden="1">{#N/A,#N/A,FALSE,"명세표"}</definedName>
    <definedName name="신설" localSheetId="1" hidden="1">{#N/A,#N/A,FALSE,"명세표"}</definedName>
    <definedName name="신설" hidden="1">{#N/A,#N/A,FALSE,"명세표"}</definedName>
    <definedName name="실적총괄1" localSheetId="10" hidden="1">#REF!</definedName>
    <definedName name="실적총괄1" localSheetId="12" hidden="1">#REF!</definedName>
    <definedName name="실적총괄1" localSheetId="3" hidden="1">#REF!</definedName>
    <definedName name="실적총괄1" localSheetId="1" hidden="1">#REF!</definedName>
    <definedName name="실적총괄1" hidden="1">#REF!</definedName>
    <definedName name="실총" localSheetId="1" hidden="1">#REF!</definedName>
    <definedName name="실총" hidden="1">#REF!</definedName>
    <definedName name="ㅇㄹㄹ" localSheetId="1" hidden="1">#REF!</definedName>
    <definedName name="ㅇㄹㄹ" hidden="1">#REF!</definedName>
    <definedName name="ㅇ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10" hidden="1">#REF!</definedName>
    <definedName name="ㅇㅇㅇㅇ" localSheetId="12" hidden="1">#REF!</definedName>
    <definedName name="ㅇㅇㅇㅇ" localSheetId="1" hidden="1">#REF!</definedName>
    <definedName name="ㅇㅇㅇㅇ" hidden="1">#REF!</definedName>
    <definedName name="양식변경12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0" hidden="1">#REF!</definedName>
    <definedName name="이월" localSheetId="12" hidden="1">#REF!</definedName>
    <definedName name="이월" localSheetId="3" hidden="1">#REF!</definedName>
    <definedName name="이월" localSheetId="1" hidden="1">#REF!</definedName>
    <definedName name="이월" hidden="1">#REF!</definedName>
    <definedName name="이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0" hidden="1">{#N/A,#N/A,FALSE,"명세표"}</definedName>
    <definedName name="ㅈ" localSheetId="12" hidden="1">{#N/A,#N/A,FALSE,"명세표"}</definedName>
    <definedName name="ㅈ" localSheetId="3" hidden="1">{#N/A,#N/A,FALSE,"명세표"}</definedName>
    <definedName name="ㅈ" localSheetId="2" hidden="1">{#N/A,#N/A,FALSE,"명세표"}</definedName>
    <definedName name="ㅈ" localSheetId="14" hidden="1">{#N/A,#N/A,FALSE,"명세표"}</definedName>
    <definedName name="ㅈ" localSheetId="1" hidden="1">{#N/A,#N/A,FALSE,"명세표"}</definedName>
    <definedName name="ㅈ" hidden="1">{#N/A,#N/A,FALSE,"명세표"}</definedName>
    <definedName name="ㅈㅈㅈㅈ" localSheetId="10" hidden="1">{#N/A,#N/A,FALSE,"명세표"}</definedName>
    <definedName name="ㅈㅈㅈㅈ" localSheetId="12" hidden="1">{#N/A,#N/A,FALSE,"명세표"}</definedName>
    <definedName name="ㅈㅈㅈㅈ" localSheetId="3" hidden="1">{#N/A,#N/A,FALSE,"명세표"}</definedName>
    <definedName name="ㅈㅈㅈㅈ" localSheetId="2" hidden="1">{#N/A,#N/A,FALSE,"명세표"}</definedName>
    <definedName name="ㅈㅈㅈㅈ" localSheetId="14" hidden="1">{#N/A,#N/A,FALSE,"명세표"}</definedName>
    <definedName name="ㅈㅈㅈㅈ" localSheetId="1" hidden="1">{#N/A,#N/A,FALSE,"명세표"}</definedName>
    <definedName name="ㅈㅈㅈㅈ" hidden="1">{#N/A,#N/A,FALSE,"명세표"}</definedName>
    <definedName name="자미" localSheetId="10" hidden="1">{#N/A,#N/A,FALSE,"명세표"}</definedName>
    <definedName name="자미" localSheetId="12" hidden="1">{#N/A,#N/A,FALSE,"명세표"}</definedName>
    <definedName name="자미" localSheetId="3" hidden="1">{#N/A,#N/A,FALSE,"명세표"}</definedName>
    <definedName name="자미" localSheetId="2" hidden="1">{#N/A,#N/A,FALSE,"명세표"}</definedName>
    <definedName name="자미" localSheetId="14" hidden="1">{#N/A,#N/A,FALSE,"명세표"}</definedName>
    <definedName name="자미" localSheetId="1" hidden="1">{#N/A,#N/A,FALSE,"명세표"}</definedName>
    <definedName name="자미" hidden="1">{#N/A,#N/A,FALSE,"명세표"}</definedName>
    <definedName name="자운" localSheetId="10" hidden="1">#REF!</definedName>
    <definedName name="자운" localSheetId="12" hidden="1">#REF!</definedName>
    <definedName name="자운" localSheetId="3" hidden="1">#REF!</definedName>
    <definedName name="자운" localSheetId="1" hidden="1">#REF!</definedName>
    <definedName name="자운" hidden="1">#REF!</definedName>
    <definedName name="자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0" hidden="1">#REF!</definedName>
    <definedName name="전계장금액" localSheetId="12" hidden="1">#REF!</definedName>
    <definedName name="전계장금액" localSheetId="3" hidden="1">#REF!</definedName>
    <definedName name="전계장금액" localSheetId="1" hidden="1">#REF!</definedName>
    <definedName name="전계장금액" hidden="1">#REF!</definedName>
    <definedName name="전기사양_SAMPL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0" hidden="1">#REF!</definedName>
    <definedName name="전선조장" localSheetId="12" hidden="1">#REF!</definedName>
    <definedName name="전선조장" localSheetId="3" hidden="1">#REF!</definedName>
    <definedName name="전선조장" localSheetId="1" hidden="1">#REF!</definedName>
    <definedName name="전선조장" hidden="1">#REF!</definedName>
    <definedName name="조직표현장" localSheetId="10" hidden="1">#REF!</definedName>
    <definedName name="조직표현장" localSheetId="3" hidden="1">#REF!</definedName>
    <definedName name="조직표현장" localSheetId="1" hidden="1">#REF!</definedName>
    <definedName name="조직표현장" hidden="1">#REF!</definedName>
    <definedName name="종합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0" hidden="1">{#N/A,#N/A,FALSE,"ENG'G(보호계전기)"}</definedName>
    <definedName name="중량비교검토" localSheetId="12" hidden="1">{#N/A,#N/A,FALSE,"ENG'G(보호계전기)"}</definedName>
    <definedName name="중량비교검토" localSheetId="3" hidden="1">{#N/A,#N/A,FALSE,"ENG'G(보호계전기)"}</definedName>
    <definedName name="중량비교검토" localSheetId="2" hidden="1">{#N/A,#N/A,FALSE,"ENG'G(보호계전기)"}</definedName>
    <definedName name="중량비교검토" localSheetId="14" hidden="1">{#N/A,#N/A,FALSE,"ENG'G(보호계전기)"}</definedName>
    <definedName name="중량비교검토" localSheetId="1" hidden="1">{#N/A,#N/A,FALSE,"ENG'G(보호계전기)"}</definedName>
    <definedName name="중량비교검토" hidden="1">{#N/A,#N/A,FALSE,"ENG'G(보호계전기)"}</definedName>
    <definedName name="집계" localSheetId="10" hidden="1">{#N/A,#N/A,FALSE,"명세표"}</definedName>
    <definedName name="집계" localSheetId="12" hidden="1">{#N/A,#N/A,FALSE,"명세표"}</definedName>
    <definedName name="집계" localSheetId="3" hidden="1">{#N/A,#N/A,FALSE,"명세표"}</definedName>
    <definedName name="집계" localSheetId="2" hidden="1">{#N/A,#N/A,FALSE,"명세표"}</definedName>
    <definedName name="집계" localSheetId="14" hidden="1">{#N/A,#N/A,FALSE,"명세표"}</definedName>
    <definedName name="집계" localSheetId="1" hidden="1">{#N/A,#N/A,FALSE,"명세표"}</definedName>
    <definedName name="집계" hidden="1">{#N/A,#N/A,FALSE,"명세표"}</definedName>
    <definedName name="철골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0" hidden="1">{#N/A,#N/A,FALSE,"명세표"}</definedName>
    <definedName name="ㅋㅁ" localSheetId="12" hidden="1">{#N/A,#N/A,FALSE,"명세표"}</definedName>
    <definedName name="ㅋㅁ" localSheetId="3" hidden="1">{#N/A,#N/A,FALSE,"명세표"}</definedName>
    <definedName name="ㅋㅁ" localSheetId="2" hidden="1">{#N/A,#N/A,FALSE,"명세표"}</definedName>
    <definedName name="ㅋㅁ" localSheetId="14" hidden="1">{#N/A,#N/A,FALSE,"명세표"}</definedName>
    <definedName name="ㅋㅁ" localSheetId="1" hidden="1">{#N/A,#N/A,FALSE,"명세표"}</definedName>
    <definedName name="ㅋㅁ" hidden="1">{#N/A,#N/A,FALSE,"명세표"}</definedName>
    <definedName name="ㅋㅋㅋ" localSheetId="10" hidden="1">{#N/A,#N/A,FALSE,"명세표"}</definedName>
    <definedName name="ㅋㅋㅋ" localSheetId="12" hidden="1">{#N/A,#N/A,FALSE,"명세표"}</definedName>
    <definedName name="ㅋㅋㅋ" localSheetId="3" hidden="1">{#N/A,#N/A,FALSE,"명세표"}</definedName>
    <definedName name="ㅋㅋㅋ" localSheetId="2" hidden="1">{#N/A,#N/A,FALSE,"명세표"}</definedName>
    <definedName name="ㅋㅋㅋ" localSheetId="14" hidden="1">{#N/A,#N/A,FALSE,"명세표"}</definedName>
    <definedName name="ㅋㅋㅋ" localSheetId="1" hidden="1">{#N/A,#N/A,FALSE,"명세표"}</definedName>
    <definedName name="ㅋㅋㅋ" hidden="1">{#N/A,#N/A,FALSE,"명세표"}</definedName>
    <definedName name="ㅌㅌ" localSheetId="10" hidden="1">{#N/A,#N/A,FALSE,"명세표"}</definedName>
    <definedName name="ㅌㅌ" localSheetId="12" hidden="1">{#N/A,#N/A,FALSE,"명세표"}</definedName>
    <definedName name="ㅌㅌ" localSheetId="3" hidden="1">{#N/A,#N/A,FALSE,"명세표"}</definedName>
    <definedName name="ㅌㅌ" localSheetId="2" hidden="1">{#N/A,#N/A,FALSE,"명세표"}</definedName>
    <definedName name="ㅌㅌ" localSheetId="14" hidden="1">{#N/A,#N/A,FALSE,"명세표"}</definedName>
    <definedName name="ㅌㅌ" localSheetId="1" hidden="1">{#N/A,#N/A,FALSE,"명세표"}</definedName>
    <definedName name="ㅌㅌ" hidden="1">{#N/A,#N/A,FALSE,"명세표"}</definedName>
    <definedName name="토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0" hidden="1">{"'장비'!$A$3:$M$12"}</definedName>
    <definedName name="ㅎㅎㅎㅎ" localSheetId="12" hidden="1">{"'장비'!$A$3:$M$12"}</definedName>
    <definedName name="ㅎㅎㅎㅎ" localSheetId="3" hidden="1">{"'장비'!$A$3:$M$12"}</definedName>
    <definedName name="ㅎㅎㅎㅎ" localSheetId="2" hidden="1">{"'장비'!$A$3:$M$12"}</definedName>
    <definedName name="ㅎㅎㅎㅎ" localSheetId="14" hidden="1">{"'장비'!$A$3:$M$12"}</definedName>
    <definedName name="ㅎㅎㅎㅎ" localSheetId="1" hidden="1">{"'장비'!$A$3:$M$12"}</definedName>
    <definedName name="ㅎㅎㅎㅎ" hidden="1">{"'장비'!$A$3:$M$12"}</definedName>
    <definedName name="하하하" localSheetId="10" hidden="1">{#N/A,#N/A,FALSE,"명세표"}</definedName>
    <definedName name="하하하" localSheetId="12" hidden="1">{#N/A,#N/A,FALSE,"명세표"}</definedName>
    <definedName name="하하하" localSheetId="3" hidden="1">{#N/A,#N/A,FALSE,"명세표"}</definedName>
    <definedName name="하하하" localSheetId="2" hidden="1">{#N/A,#N/A,FALSE,"명세표"}</definedName>
    <definedName name="하하하" localSheetId="14" hidden="1">{#N/A,#N/A,FALSE,"명세표"}</definedName>
    <definedName name="하하하" localSheetId="1" hidden="1">{#N/A,#N/A,FALSE,"명세표"}</definedName>
    <definedName name="하하하" hidden="1">{#N/A,#N/A,FALSE,"명세표"}</definedName>
    <definedName name="한국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0" hidden="1">{#N/A,#N/A,FALSE,"명세표"}</definedName>
    <definedName name="호호호" localSheetId="12" hidden="1">{#N/A,#N/A,FALSE,"명세표"}</definedName>
    <definedName name="호호호" localSheetId="3" hidden="1">{#N/A,#N/A,FALSE,"명세표"}</definedName>
    <definedName name="호호호" localSheetId="2" hidden="1">{#N/A,#N/A,FALSE,"명세표"}</definedName>
    <definedName name="호호호" localSheetId="14" hidden="1">{#N/A,#N/A,FALSE,"명세표"}</definedName>
    <definedName name="호호호" localSheetId="1" hidden="1">{#N/A,#N/A,FALSE,"명세표"}</definedName>
    <definedName name="호호호" hidden="1">{#N/A,#N/A,FALSE,"명세표"}</definedName>
    <definedName name="ㅏㅏㅏ" localSheetId="10" hidden="1">{#N/A,#N/A,FALSE,"명세표"}</definedName>
    <definedName name="ㅏㅏㅏ" localSheetId="12" hidden="1">{#N/A,#N/A,FALSE,"명세표"}</definedName>
    <definedName name="ㅏㅏㅏ" localSheetId="3" hidden="1">{#N/A,#N/A,FALSE,"명세표"}</definedName>
    <definedName name="ㅏㅏㅏ" localSheetId="2" hidden="1">{#N/A,#N/A,FALSE,"명세표"}</definedName>
    <definedName name="ㅏㅏㅏ" localSheetId="14" hidden="1">{#N/A,#N/A,FALSE,"명세표"}</definedName>
    <definedName name="ㅏㅏㅏ" localSheetId="1" hidden="1">{#N/A,#N/A,FALSE,"명세표"}</definedName>
    <definedName name="ㅏㅏㅏ" hidden="1">{#N/A,#N/A,FALSE,"명세표"}</definedName>
    <definedName name="ㅔㅔ" localSheetId="10" hidden="1">{#N/A,#N/A,FALSE,"명세표"}</definedName>
    <definedName name="ㅔㅔ" localSheetId="12" hidden="1">{#N/A,#N/A,FALSE,"명세표"}</definedName>
    <definedName name="ㅔㅔ" localSheetId="3" hidden="1">{#N/A,#N/A,FALSE,"명세표"}</definedName>
    <definedName name="ㅔㅔ" localSheetId="2" hidden="1">{#N/A,#N/A,FALSE,"명세표"}</definedName>
    <definedName name="ㅔㅔ" localSheetId="14" hidden="1">{#N/A,#N/A,FALSE,"명세표"}</definedName>
    <definedName name="ㅔㅔ" localSheetId="1" hidden="1">{#N/A,#N/A,FALSE,"명세표"}</definedName>
    <definedName name="ㅔㅔ" hidden="1">{#N/A,#N/A,FALSE,"명세표"}</definedName>
    <definedName name="ㅔㅔㅔㅔㅔ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0" hidden="1">{"'장비'!$A$3:$M$12"}</definedName>
    <definedName name="ㅗ홓ㅎ로" localSheetId="12" hidden="1">{"'장비'!$A$3:$M$12"}</definedName>
    <definedName name="ㅗ홓ㅎ로" localSheetId="3" hidden="1">{"'장비'!$A$3:$M$12"}</definedName>
    <definedName name="ㅗ홓ㅎ로" localSheetId="2" hidden="1">{"'장비'!$A$3:$M$12"}</definedName>
    <definedName name="ㅗ홓ㅎ로" localSheetId="14" hidden="1">{"'장비'!$A$3:$M$12"}</definedName>
    <definedName name="ㅗ홓ㅎ로" localSheetId="1" hidden="1">{"'장비'!$A$3:$M$12"}</definedName>
    <definedName name="ㅗ홓ㅎ로" hidden="1">{"'장비'!$A$3:$M$12"}</definedName>
    <definedName name="ㅗㅗ" localSheetId="10" hidden="1">{#N/A,#N/A,FALSE,"명세표"}</definedName>
    <definedName name="ㅗㅗ" localSheetId="12" hidden="1">{#N/A,#N/A,FALSE,"명세표"}</definedName>
    <definedName name="ㅗㅗ" localSheetId="3" hidden="1">{#N/A,#N/A,FALSE,"명세표"}</definedName>
    <definedName name="ㅗㅗ" localSheetId="2" hidden="1">{#N/A,#N/A,FALSE,"명세표"}</definedName>
    <definedName name="ㅗㅗ" localSheetId="14" hidden="1">{#N/A,#N/A,FALSE,"명세표"}</definedName>
    <definedName name="ㅗㅗ" localSheetId="1" hidden="1">{#N/A,#N/A,FALSE,"명세표"}</definedName>
    <definedName name="ㅗㅗ" hidden="1">{#N/A,#N/A,FALSE,"명세표"}</definedName>
    <definedName name="ㅗㅗㅗㅗㅗ" localSheetId="10" hidden="1">{"'장비'!$A$3:$M$12"}</definedName>
    <definedName name="ㅗㅗㅗㅗㅗ" localSheetId="12" hidden="1">{"'장비'!$A$3:$M$12"}</definedName>
    <definedName name="ㅗㅗㅗㅗㅗ" localSheetId="3" hidden="1">{"'장비'!$A$3:$M$12"}</definedName>
    <definedName name="ㅗㅗㅗㅗㅗ" localSheetId="2" hidden="1">{"'장비'!$A$3:$M$12"}</definedName>
    <definedName name="ㅗㅗㅗㅗㅗ" localSheetId="14" hidden="1">{"'장비'!$A$3:$M$12"}</definedName>
    <definedName name="ㅗㅗㅗㅗㅗ" localSheetId="1" hidden="1">{"'장비'!$A$3:$M$12"}</definedName>
    <definedName name="ㅗㅗㅗㅗㅗ" hidden="1">{"'장비'!$A$3:$M$12"}</definedName>
    <definedName name="ㅛ" localSheetId="10" hidden="1">{"'장비'!$A$3:$M$12"}</definedName>
    <definedName name="ㅛ" localSheetId="12" hidden="1">{"'장비'!$A$3:$M$12"}</definedName>
    <definedName name="ㅛ" localSheetId="3" hidden="1">{"'장비'!$A$3:$M$12"}</definedName>
    <definedName name="ㅛ" localSheetId="2" hidden="1">{"'장비'!$A$3:$M$12"}</definedName>
    <definedName name="ㅛ" localSheetId="14" hidden="1">{"'장비'!$A$3:$M$12"}</definedName>
    <definedName name="ㅛ" localSheetId="1" hidden="1">{"'장비'!$A$3:$M$12"}</definedName>
    <definedName name="ㅛ" hidden="1">{"'장비'!$A$3:$M$12"}</definedName>
    <definedName name="ㅛㅕㅛㅕㅛ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0" hidden="1">{"'장비'!$A$3:$M$12"}</definedName>
    <definedName name="ㅛㅛㅛ" localSheetId="12" hidden="1">{"'장비'!$A$3:$M$12"}</definedName>
    <definedName name="ㅛㅛㅛ" localSheetId="3" hidden="1">{"'장비'!$A$3:$M$12"}</definedName>
    <definedName name="ㅛㅛㅛ" localSheetId="2" hidden="1">{"'장비'!$A$3:$M$12"}</definedName>
    <definedName name="ㅛㅛㅛ" localSheetId="14" hidden="1">{"'장비'!$A$3:$M$12"}</definedName>
    <definedName name="ㅛㅛㅛ" localSheetId="1" hidden="1">{"'장비'!$A$3:$M$12"}</definedName>
    <definedName name="ㅛㅛㅛ" hidden="1">{"'장비'!$A$3:$M$12"}</definedName>
    <definedName name="ㅜ" localSheetId="10" hidden="1">{#N/A,#N/A,FALSE,"명세표"}</definedName>
    <definedName name="ㅜ" localSheetId="12" hidden="1">{#N/A,#N/A,FALSE,"명세표"}</definedName>
    <definedName name="ㅜ" localSheetId="3" hidden="1">{#N/A,#N/A,FALSE,"명세표"}</definedName>
    <definedName name="ㅜ" localSheetId="2" hidden="1">{#N/A,#N/A,FALSE,"명세표"}</definedName>
    <definedName name="ㅜ" localSheetId="14" hidden="1">{#N/A,#N/A,FALSE,"명세표"}</definedName>
    <definedName name="ㅜ" localSheetId="1" hidden="1">{#N/A,#N/A,FALSE,"명세표"}</definedName>
    <definedName name="ㅜ" hidden="1">{#N/A,#N/A,FALSE,"명세표"}</definedName>
    <definedName name="ㅠㅠ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0" hidden="1">{#N/A,#N/A,FALSE,"명세표"}</definedName>
    <definedName name="ㅡㅡ" localSheetId="12" hidden="1">{#N/A,#N/A,FALSE,"명세표"}</definedName>
    <definedName name="ㅡㅡ" localSheetId="3" hidden="1">{#N/A,#N/A,FALSE,"명세표"}</definedName>
    <definedName name="ㅡㅡ" localSheetId="2" hidden="1">{#N/A,#N/A,FALSE,"명세표"}</definedName>
    <definedName name="ㅡㅡ" localSheetId="14" hidden="1">{#N/A,#N/A,FALSE,"명세표"}</definedName>
    <definedName name="ㅡㅡ" localSheetId="1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2" i="436" l="1"/>
  <c r="E61" i="444" l="1"/>
  <c r="E66" i="444"/>
  <c r="D79" i="461"/>
  <c r="D80" i="461" s="1"/>
  <c r="D28" i="461"/>
  <c r="H27" i="461"/>
  <c r="F27" i="461"/>
  <c r="B27" i="461"/>
  <c r="D25" i="461"/>
  <c r="E20" i="461"/>
  <c r="E21" i="461" s="1"/>
  <c r="D20" i="461"/>
  <c r="C19" i="461"/>
  <c r="B19" i="461"/>
  <c r="A19" i="461"/>
  <c r="C18" i="461"/>
  <c r="B18" i="461"/>
  <c r="A18" i="461"/>
  <c r="C17" i="461"/>
  <c r="B17" i="461"/>
  <c r="A17" i="461"/>
  <c r="C15" i="461"/>
  <c r="B15" i="461"/>
  <c r="A15" i="461"/>
  <c r="C14" i="461"/>
  <c r="B14" i="461"/>
  <c r="A14" i="461"/>
  <c r="C13" i="461"/>
  <c r="B13" i="461"/>
  <c r="A13" i="461"/>
  <c r="C12" i="461"/>
  <c r="B12" i="461"/>
  <c r="A12" i="461"/>
  <c r="C11" i="461"/>
  <c r="B11" i="461"/>
  <c r="A11" i="461"/>
  <c r="C10" i="461"/>
  <c r="B10" i="461"/>
  <c r="A10" i="461"/>
  <c r="C9" i="461"/>
  <c r="B9" i="461"/>
  <c r="A9" i="461"/>
  <c r="C8" i="461"/>
  <c r="B8" i="461"/>
  <c r="A8" i="461"/>
  <c r="C7" i="461"/>
  <c r="B7" i="461"/>
  <c r="A7" i="461"/>
  <c r="C6" i="461"/>
  <c r="B6" i="461"/>
  <c r="A6" i="461"/>
  <c r="C5" i="461"/>
  <c r="B5" i="461"/>
  <c r="C4" i="461"/>
  <c r="B4" i="461"/>
  <c r="A4" i="461"/>
  <c r="C3" i="461"/>
  <c r="B3" i="461"/>
  <c r="A3" i="461"/>
  <c r="C18" i="460"/>
  <c r="D18" i="460" s="1"/>
  <c r="B18" i="460"/>
  <c r="C17" i="460"/>
  <c r="D17" i="460" s="1"/>
  <c r="B17" i="460"/>
  <c r="C16" i="460"/>
  <c r="D16" i="460" s="1"/>
  <c r="B16" i="460"/>
  <c r="C15" i="460"/>
  <c r="D15" i="460" s="1"/>
  <c r="B15" i="460"/>
  <c r="C14" i="460"/>
  <c r="D14" i="460" s="1"/>
  <c r="B14" i="460"/>
  <c r="C13" i="460"/>
  <c r="H12" i="460"/>
  <c r="I12" i="460" s="1"/>
  <c r="C12" i="460"/>
  <c r="D12" i="460" s="1"/>
  <c r="B12" i="460"/>
  <c r="H11" i="460"/>
  <c r="I11" i="460" s="1"/>
  <c r="B13" i="460" s="1"/>
  <c r="C11" i="460"/>
  <c r="D11" i="460" s="1"/>
  <c r="B11" i="460"/>
  <c r="C10" i="460"/>
  <c r="D10" i="460" s="1"/>
  <c r="B10" i="460"/>
  <c r="B9" i="460"/>
  <c r="D9" i="460" s="1"/>
  <c r="C8" i="460"/>
  <c r="D8" i="460" s="1"/>
  <c r="B8" i="460"/>
  <c r="C7" i="460"/>
  <c r="D7" i="460" s="1"/>
  <c r="B7" i="460"/>
  <c r="C6" i="460"/>
  <c r="H6" i="460" s="1"/>
  <c r="B6" i="460"/>
  <c r="C5" i="460"/>
  <c r="D5" i="460" s="1"/>
  <c r="B5" i="460"/>
  <c r="C4" i="460"/>
  <c r="D4" i="460" s="1"/>
  <c r="B4" i="460"/>
  <c r="B3" i="460"/>
  <c r="D3" i="460" s="1"/>
  <c r="I2" i="460"/>
  <c r="C2" i="460"/>
  <c r="C19" i="460" s="1"/>
  <c r="B2" i="460"/>
  <c r="L96" i="436"/>
  <c r="H36" i="459"/>
  <c r="F17" i="461" l="1"/>
  <c r="H17" i="461" s="1"/>
  <c r="F12" i="461"/>
  <c r="H12" i="461" s="1"/>
  <c r="G5" i="461"/>
  <c r="I5" i="461" s="1"/>
  <c r="G19" i="461"/>
  <c r="I19" i="461" s="1"/>
  <c r="G14" i="461"/>
  <c r="I14" i="461" s="1"/>
  <c r="F5" i="461"/>
  <c r="H5" i="461" s="1"/>
  <c r="F19" i="461"/>
  <c r="F14" i="461"/>
  <c r="H14" i="461" s="1"/>
  <c r="G7" i="461"/>
  <c r="F7" i="461"/>
  <c r="H7" i="461" s="1"/>
  <c r="G9" i="461"/>
  <c r="I9" i="461" s="1"/>
  <c r="F9" i="461"/>
  <c r="H9" i="461" s="1"/>
  <c r="G16" i="461"/>
  <c r="I16" i="461" s="1"/>
  <c r="G11" i="461"/>
  <c r="G4" i="461"/>
  <c r="I4" i="461" s="1"/>
  <c r="F16" i="461"/>
  <c r="H16" i="461" s="1"/>
  <c r="F11" i="461"/>
  <c r="F4" i="461"/>
  <c r="G18" i="461"/>
  <c r="G13" i="461"/>
  <c r="I13" i="461" s="1"/>
  <c r="F18" i="461"/>
  <c r="F13" i="461"/>
  <c r="G6" i="461"/>
  <c r="I6" i="461" s="1"/>
  <c r="G15" i="461"/>
  <c r="I15" i="461" s="1"/>
  <c r="F6" i="461"/>
  <c r="H6" i="461" s="1"/>
  <c r="F15" i="461"/>
  <c r="H15" i="461" s="1"/>
  <c r="G8" i="461"/>
  <c r="I8" i="461" s="1"/>
  <c r="F8" i="461"/>
  <c r="G10" i="461"/>
  <c r="I10" i="461" s="1"/>
  <c r="G3" i="461"/>
  <c r="F10" i="461"/>
  <c r="H10" i="461" s="1"/>
  <c r="F3" i="461"/>
  <c r="G17" i="461"/>
  <c r="I17" i="461" s="1"/>
  <c r="G12" i="461"/>
  <c r="I12" i="461" s="1"/>
  <c r="H11" i="461"/>
  <c r="I11" i="461"/>
  <c r="H18" i="461"/>
  <c r="I18" i="461"/>
  <c r="I7" i="461"/>
  <c r="H19" i="461"/>
  <c r="H13" i="461"/>
  <c r="H8" i="461"/>
  <c r="I3" i="461"/>
  <c r="H4" i="461"/>
  <c r="B20" i="461"/>
  <c r="C20" i="461"/>
  <c r="C21" i="461" s="1"/>
  <c r="F11" i="460"/>
  <c r="F18" i="460"/>
  <c r="F3" i="460"/>
  <c r="F4" i="460"/>
  <c r="F12" i="460"/>
  <c r="F5" i="460"/>
  <c r="D13" i="460"/>
  <c r="F14" i="460"/>
  <c r="F7" i="460"/>
  <c r="F15" i="460"/>
  <c r="F8" i="460"/>
  <c r="F16" i="460"/>
  <c r="F9" i="460"/>
  <c r="F17" i="460"/>
  <c r="B19" i="460"/>
  <c r="F10" i="460"/>
  <c r="D2" i="460"/>
  <c r="D6" i="460"/>
  <c r="M221" i="436"/>
  <c r="F20" i="461" l="1"/>
  <c r="H3" i="461"/>
  <c r="H20" i="461" s="1"/>
  <c r="I21" i="461" s="1"/>
  <c r="I20" i="461"/>
  <c r="G20" i="461"/>
  <c r="G21" i="461" s="1"/>
  <c r="F6" i="460"/>
  <c r="D19" i="460"/>
  <c r="E2" i="460"/>
  <c r="F2" i="460"/>
  <c r="E13" i="460"/>
  <c r="F13" i="460"/>
  <c r="L202" i="436"/>
  <c r="L170" i="436"/>
  <c r="F19" i="460" l="1"/>
  <c r="F20" i="460" s="1"/>
  <c r="E11" i="460"/>
  <c r="E7" i="460"/>
  <c r="E15" i="460"/>
  <c r="E18" i="460"/>
  <c r="E8" i="460"/>
  <c r="E3" i="460"/>
  <c r="E19" i="460" s="1"/>
  <c r="E16" i="460"/>
  <c r="E4" i="460"/>
  <c r="E9" i="460"/>
  <c r="E12" i="460"/>
  <c r="E5" i="460"/>
  <c r="E17" i="460"/>
  <c r="E10" i="460"/>
  <c r="E14" i="460"/>
  <c r="E6" i="460"/>
  <c r="L100" i="436"/>
  <c r="L98" i="436"/>
  <c r="I175" i="458"/>
  <c r="I167" i="458"/>
  <c r="L151" i="436"/>
  <c r="N151" i="436" s="1"/>
  <c r="D112" i="444"/>
  <c r="L86" i="436" l="1"/>
  <c r="L73" i="436" l="1"/>
  <c r="L72" i="436"/>
  <c r="M72" i="436"/>
  <c r="M73" i="436" s="1"/>
  <c r="M50" i="436"/>
  <c r="N73" i="436" l="1"/>
  <c r="H29" i="459"/>
  <c r="O5" i="429" l="1"/>
  <c r="L86" i="429"/>
  <c r="L85" i="429"/>
  <c r="L84" i="429"/>
  <c r="L83" i="429"/>
  <c r="L82" i="429"/>
  <c r="L81" i="429"/>
  <c r="L80" i="429"/>
  <c r="L79" i="429"/>
  <c r="L78" i="429"/>
  <c r="L77" i="429"/>
  <c r="L76" i="429"/>
  <c r="L75" i="429"/>
  <c r="L70" i="429"/>
  <c r="L69" i="429"/>
  <c r="L68" i="429"/>
  <c r="L66" i="429"/>
  <c r="E47" i="434" l="1"/>
  <c r="E42" i="434"/>
  <c r="E41" i="434"/>
  <c r="E39" i="434"/>
  <c r="E46" i="434"/>
  <c r="N47" i="429"/>
  <c r="N30" i="429"/>
  <c r="N28" i="429"/>
  <c r="N27" i="429"/>
  <c r="N25" i="429"/>
  <c r="N19" i="429"/>
  <c r="N17" i="429"/>
  <c r="F103" i="444" l="1"/>
  <c r="F102" i="444"/>
  <c r="F101" i="444"/>
  <c r="F100" i="444"/>
  <c r="F99" i="444"/>
  <c r="D94" i="444"/>
  <c r="F98" i="444"/>
  <c r="F97" i="444"/>
  <c r="F96" i="444"/>
  <c r="F95" i="444"/>
  <c r="F94" i="444"/>
  <c r="F93" i="444"/>
  <c r="F92" i="444"/>
  <c r="F91" i="444"/>
  <c r="F90" i="444"/>
  <c r="D85" i="444"/>
  <c r="F85" i="444" s="1"/>
  <c r="F89" i="444"/>
  <c r="F88" i="444"/>
  <c r="F87" i="444"/>
  <c r="F86" i="444"/>
  <c r="F84" i="444"/>
  <c r="F83" i="444"/>
  <c r="F82" i="444"/>
  <c r="F81" i="444"/>
  <c r="F80" i="444"/>
  <c r="F79" i="444"/>
  <c r="F78" i="444"/>
  <c r="F77" i="444"/>
  <c r="F76" i="444"/>
  <c r="D76" i="444"/>
  <c r="F75" i="444"/>
  <c r="F74" i="444"/>
  <c r="F73" i="444"/>
  <c r="F72" i="444"/>
  <c r="E62" i="444"/>
  <c r="E63" i="444"/>
  <c r="E64" i="444"/>
  <c r="E65" i="444"/>
  <c r="E67" i="444"/>
  <c r="E68" i="444"/>
  <c r="E69" i="444"/>
  <c r="E70" i="444"/>
  <c r="F49" i="444"/>
  <c r="F48" i="444"/>
  <c r="F47" i="444"/>
  <c r="F46" i="444"/>
  <c r="F45" i="444"/>
  <c r="D45" i="444"/>
  <c r="F44" i="444"/>
  <c r="F43" i="444"/>
  <c r="F42" i="444"/>
  <c r="F41" i="444"/>
  <c r="F40" i="444"/>
  <c r="D39" i="444"/>
  <c r="F39" i="444" s="1"/>
  <c r="F38" i="444"/>
  <c r="D54" i="444"/>
  <c r="F37" i="444"/>
  <c r="F36" i="444"/>
  <c r="F35" i="444"/>
  <c r="F34" i="444"/>
  <c r="F33" i="444"/>
  <c r="F32" i="444"/>
  <c r="F31" i="444"/>
  <c r="F30" i="444"/>
  <c r="F29" i="444"/>
  <c r="F28" i="444"/>
  <c r="F27" i="444"/>
  <c r="F26" i="444"/>
  <c r="F25" i="444"/>
  <c r="F24" i="444"/>
  <c r="D23" i="444"/>
  <c r="F23" i="444" s="1"/>
  <c r="F22" i="444"/>
  <c r="F21" i="444"/>
  <c r="F20" i="444"/>
  <c r="F19" i="444"/>
  <c r="F17" i="444"/>
  <c r="F16" i="444"/>
  <c r="F15" i="444"/>
  <c r="F14" i="444"/>
  <c r="F13" i="444"/>
  <c r="F12" i="444"/>
  <c r="F11" i="444"/>
  <c r="F10" i="444"/>
  <c r="F9" i="444"/>
  <c r="F8" i="444"/>
  <c r="L184" i="436"/>
  <c r="C34" i="455"/>
  <c r="C32" i="455"/>
  <c r="C28" i="455"/>
  <c r="C27" i="455"/>
  <c r="C24" i="455"/>
  <c r="C43" i="455" s="1"/>
  <c r="H10" i="454"/>
  <c r="B10" i="454" s="1"/>
  <c r="L163" i="436" s="1"/>
  <c r="N163" i="436" s="1"/>
  <c r="H9" i="454"/>
  <c r="B9" i="454" s="1"/>
  <c r="H7" i="454"/>
  <c r="F7" i="454"/>
  <c r="M282" i="436"/>
  <c r="N282" i="436" s="1"/>
  <c r="M283" i="436"/>
  <c r="N283" i="436" s="1"/>
  <c r="E281" i="436"/>
  <c r="E282" i="436" s="1"/>
  <c r="E283" i="436" s="1"/>
  <c r="L275" i="436"/>
  <c r="E18" i="456"/>
  <c r="L271" i="436"/>
  <c r="L266" i="436"/>
  <c r="L262" i="436"/>
  <c r="L268" i="436" s="1"/>
  <c r="L269" i="436" s="1"/>
  <c r="L261" i="436"/>
  <c r="L167" i="436" s="1"/>
  <c r="L245" i="436"/>
  <c r="L236" i="436"/>
  <c r="L235" i="436"/>
  <c r="L234" i="436"/>
  <c r="L233" i="436"/>
  <c r="L232" i="436"/>
  <c r="E228" i="436"/>
  <c r="E229" i="436" s="1"/>
  <c r="E226" i="436"/>
  <c r="E227" i="436" s="1"/>
  <c r="L223" i="436"/>
  <c r="L221" i="436"/>
  <c r="L209" i="436"/>
  <c r="L203" i="436"/>
  <c r="N203" i="436" s="1"/>
  <c r="L201" i="436"/>
  <c r="N201" i="436" s="1"/>
  <c r="L199" i="436"/>
  <c r="L195" i="436"/>
  <c r="L192" i="436"/>
  <c r="L191" i="436"/>
  <c r="L182" i="436"/>
  <c r="L186" i="436"/>
  <c r="L183" i="436"/>
  <c r="L180" i="436"/>
  <c r="L214" i="436" s="1"/>
  <c r="L176" i="436"/>
  <c r="L174" i="436"/>
  <c r="L172" i="436"/>
  <c r="I190" i="458"/>
  <c r="I194" i="458"/>
  <c r="I193" i="458"/>
  <c r="C87" i="439"/>
  <c r="H87" i="439"/>
  <c r="C86" i="439"/>
  <c r="H86" i="439"/>
  <c r="C89" i="439"/>
  <c r="C88" i="439"/>
  <c r="C85" i="439"/>
  <c r="C81" i="439"/>
  <c r="C80" i="439"/>
  <c r="C79" i="439"/>
  <c r="C78" i="439"/>
  <c r="C77" i="439"/>
  <c r="H79" i="439"/>
  <c r="H78" i="439"/>
  <c r="L89" i="436"/>
  <c r="N89" i="436" s="1"/>
  <c r="L84" i="436"/>
  <c r="L83" i="436"/>
  <c r="L82" i="436"/>
  <c r="L81" i="436"/>
  <c r="M77" i="436"/>
  <c r="M76" i="436"/>
  <c r="L74" i="436"/>
  <c r="L66" i="436"/>
  <c r="L67" i="436"/>
  <c r="L68" i="436"/>
  <c r="L69" i="436"/>
  <c r="L70" i="436"/>
  <c r="L65" i="436"/>
  <c r="L63" i="436"/>
  <c r="L62" i="436"/>
  <c r="L61" i="436"/>
  <c r="L60" i="436"/>
  <c r="L59" i="436"/>
  <c r="L58" i="436"/>
  <c r="M52" i="436"/>
  <c r="B7" i="454" l="1"/>
  <c r="L169" i="436"/>
  <c r="L212" i="436" s="1"/>
  <c r="L87" i="436"/>
  <c r="F8" i="454"/>
  <c r="B8" i="454" s="1"/>
  <c r="L215" i="436"/>
  <c r="E87" i="439"/>
  <c r="E86" i="439"/>
  <c r="G78" i="439"/>
  <c r="G79" i="439"/>
  <c r="E79" i="439"/>
  <c r="F79" i="439"/>
  <c r="E78" i="439"/>
  <c r="F78" i="439"/>
  <c r="L27" i="436" l="1"/>
  <c r="L26" i="436"/>
  <c r="D84" i="439"/>
  <c r="C83" i="439"/>
  <c r="C82" i="439"/>
  <c r="J23" i="439"/>
  <c r="H23" i="439" s="1"/>
  <c r="G23" i="439" s="1"/>
  <c r="J22" i="439"/>
  <c r="H22" i="439" s="1"/>
  <c r="E22" i="439" s="1"/>
  <c r="J24" i="439"/>
  <c r="H24" i="439" s="1"/>
  <c r="G24" i="439" s="1"/>
  <c r="H70" i="439"/>
  <c r="E70" i="439" s="1"/>
  <c r="J90" i="439"/>
  <c r="J74" i="439"/>
  <c r="H74" i="439" s="1"/>
  <c r="E74" i="439" s="1"/>
  <c r="J17" i="439"/>
  <c r="J64" i="439"/>
  <c r="H64" i="439" s="1"/>
  <c r="F64" i="439" s="1"/>
  <c r="J63" i="439"/>
  <c r="H63" i="439" s="1"/>
  <c r="E63" i="439" s="1"/>
  <c r="J62" i="439"/>
  <c r="H27" i="439"/>
  <c r="E27" i="439" s="1"/>
  <c r="H26" i="439"/>
  <c r="F26" i="439" s="1"/>
  <c r="J21" i="439"/>
  <c r="H21" i="439" s="1"/>
  <c r="G21" i="439" s="1"/>
  <c r="J20" i="439"/>
  <c r="H20" i="439" s="1"/>
  <c r="G20" i="439" s="1"/>
  <c r="J10" i="439"/>
  <c r="J19" i="439"/>
  <c r="H19" i="439" s="1"/>
  <c r="E19" i="439" s="1"/>
  <c r="J16" i="439"/>
  <c r="J15" i="439"/>
  <c r="J14" i="439"/>
  <c r="J13" i="439"/>
  <c r="J60" i="439"/>
  <c r="H60" i="439" s="1"/>
  <c r="F60" i="439" s="1"/>
  <c r="J59" i="439"/>
  <c r="H59" i="439" s="1"/>
  <c r="E59" i="439" s="1"/>
  <c r="J56" i="439"/>
  <c r="H56" i="439" s="1"/>
  <c r="F56" i="439" s="1"/>
  <c r="J57" i="439"/>
  <c r="H57" i="439" s="1"/>
  <c r="E57" i="439" s="1"/>
  <c r="J8" i="439"/>
  <c r="J9" i="439"/>
  <c r="H69" i="439"/>
  <c r="E69" i="439" s="1"/>
  <c r="H68" i="439"/>
  <c r="F68" i="439" s="1"/>
  <c r="H67" i="439"/>
  <c r="E67" i="439" s="1"/>
  <c r="H66" i="439"/>
  <c r="F66" i="439" s="1"/>
  <c r="H65" i="439"/>
  <c r="E65" i="439" s="1"/>
  <c r="H25" i="439"/>
  <c r="F25" i="439" s="1"/>
  <c r="H18" i="439"/>
  <c r="F18" i="439" s="1"/>
  <c r="H75" i="439"/>
  <c r="F75" i="439" s="1"/>
  <c r="H73" i="439"/>
  <c r="F73" i="439" s="1"/>
  <c r="H61" i="439"/>
  <c r="E61" i="439" s="1"/>
  <c r="H58" i="439"/>
  <c r="F58" i="439" s="1"/>
  <c r="H52" i="439"/>
  <c r="E52" i="439" s="1"/>
  <c r="H51" i="439"/>
  <c r="F51" i="439" s="1"/>
  <c r="H50" i="439"/>
  <c r="E50" i="439" s="1"/>
  <c r="H49" i="439"/>
  <c r="F49" i="439" s="1"/>
  <c r="H48" i="439"/>
  <c r="E48" i="439" s="1"/>
  <c r="H47" i="439"/>
  <c r="F47" i="439" s="1"/>
  <c r="H46" i="439"/>
  <c r="E46" i="439" s="1"/>
  <c r="J41" i="439"/>
  <c r="H41" i="439" s="1"/>
  <c r="H71" i="439"/>
  <c r="G71" i="439" s="1"/>
  <c r="H72" i="439"/>
  <c r="F72" i="439" s="1"/>
  <c r="D8" i="434"/>
  <c r="D60" i="433"/>
  <c r="D45" i="433"/>
  <c r="D39" i="433"/>
  <c r="D30" i="433"/>
  <c r="D23" i="433"/>
  <c r="D10" i="433"/>
  <c r="D8" i="433"/>
  <c r="M21" i="433"/>
  <c r="M11" i="433"/>
  <c r="M12" i="433"/>
  <c r="M13" i="433"/>
  <c r="M14" i="433"/>
  <c r="M15" i="433"/>
  <c r="M16" i="433"/>
  <c r="M17" i="433"/>
  <c r="M18" i="433"/>
  <c r="M19" i="433"/>
  <c r="M20" i="433"/>
  <c r="M10" i="433"/>
  <c r="M9" i="433"/>
  <c r="M8" i="433"/>
  <c r="M7" i="433"/>
  <c r="N21" i="433"/>
  <c r="L102" i="436" l="1"/>
  <c r="G47" i="439"/>
  <c r="F70" i="439"/>
  <c r="G70" i="439"/>
  <c r="G52" i="439"/>
  <c r="F48" i="439"/>
  <c r="G68" i="439"/>
  <c r="F67" i="439"/>
  <c r="E66" i="439"/>
  <c r="G66" i="439"/>
  <c r="G27" i="439"/>
  <c r="F27" i="439"/>
  <c r="E26" i="439"/>
  <c r="G26" i="439"/>
  <c r="G25" i="439"/>
  <c r="F69" i="439"/>
  <c r="G69" i="439"/>
  <c r="G67" i="439"/>
  <c r="F65" i="439"/>
  <c r="G65" i="439"/>
  <c r="E68" i="439"/>
  <c r="F19" i="439"/>
  <c r="G64" i="439"/>
  <c r="E64" i="439"/>
  <c r="F63" i="439"/>
  <c r="G63" i="439"/>
  <c r="G75" i="439"/>
  <c r="F23" i="439"/>
  <c r="E23" i="439"/>
  <c r="G22" i="439"/>
  <c r="F21" i="439"/>
  <c r="G19" i="439"/>
  <c r="G18" i="439"/>
  <c r="G48" i="439"/>
  <c r="E75" i="439"/>
  <c r="E18" i="439"/>
  <c r="E21" i="439"/>
  <c r="E24" i="439"/>
  <c r="F24" i="439"/>
  <c r="F46" i="439"/>
  <c r="F22" i="439"/>
  <c r="F20" i="439"/>
  <c r="E25" i="439"/>
  <c r="E20" i="439"/>
  <c r="F57" i="439"/>
  <c r="G46" i="439"/>
  <c r="E58" i="439"/>
  <c r="F74" i="439"/>
  <c r="E51" i="439"/>
  <c r="G58" i="439"/>
  <c r="G74" i="439"/>
  <c r="E73" i="439"/>
  <c r="G73" i="439"/>
  <c r="F61" i="439"/>
  <c r="F50" i="439"/>
  <c r="E47" i="439"/>
  <c r="G50" i="439"/>
  <c r="F59" i="439"/>
  <c r="G59" i="439"/>
  <c r="G57" i="439"/>
  <c r="E60" i="439"/>
  <c r="G60" i="439"/>
  <c r="E56" i="439"/>
  <c r="G56" i="439"/>
  <c r="G61" i="439"/>
  <c r="G51" i="439"/>
  <c r="E49" i="439"/>
  <c r="G49" i="439"/>
  <c r="F52" i="439"/>
  <c r="F71" i="439"/>
  <c r="E71" i="439"/>
  <c r="G72" i="439"/>
  <c r="E72" i="439"/>
  <c r="M21" i="439" l="1"/>
  <c r="H39" i="459" l="1"/>
  <c r="H38" i="459"/>
  <c r="H37" i="459"/>
  <c r="L22" i="459"/>
  <c r="L21" i="459"/>
  <c r="L20" i="459"/>
  <c r="L19" i="459"/>
  <c r="I22" i="459"/>
  <c r="I21" i="459"/>
  <c r="I20" i="459"/>
  <c r="I19" i="459"/>
  <c r="K22" i="459"/>
  <c r="K21" i="459"/>
  <c r="K20" i="459"/>
  <c r="K19" i="459"/>
  <c r="K23" i="459" s="1"/>
  <c r="H13" i="459"/>
  <c r="I13" i="459" s="1"/>
  <c r="J13" i="459" s="1"/>
  <c r="H11" i="459"/>
  <c r="I11" i="459" s="1"/>
  <c r="J11" i="459" s="1"/>
  <c r="H30" i="459"/>
  <c r="I5" i="459"/>
  <c r="H5" i="459"/>
  <c r="I4" i="459"/>
  <c r="H4" i="459"/>
  <c r="H12" i="459" s="1"/>
  <c r="I12" i="459" s="1"/>
  <c r="J12" i="459" s="1"/>
  <c r="K3" i="459"/>
  <c r="K7" i="459" s="1"/>
  <c r="J3" i="459"/>
  <c r="J7" i="459" s="1"/>
  <c r="I3" i="459"/>
  <c r="H3" i="459"/>
  <c r="I2" i="459"/>
  <c r="H2" i="459"/>
  <c r="N9" i="344"/>
  <c r="M9" i="344"/>
  <c r="C10" i="344"/>
  <c r="C9" i="344"/>
  <c r="J54" i="344"/>
  <c r="J53" i="344"/>
  <c r="J52" i="344"/>
  <c r="J51" i="344"/>
  <c r="J50" i="344"/>
  <c r="J49" i="344"/>
  <c r="D24" i="344"/>
  <c r="F9" i="344"/>
  <c r="I195" i="458"/>
  <c r="L198" i="436" s="1"/>
  <c r="I192" i="458"/>
  <c r="L197" i="436" s="1"/>
  <c r="I191" i="458"/>
  <c r="I170" i="458"/>
  <c r="I171" i="458" s="1"/>
  <c r="I168" i="458"/>
  <c r="I172" i="458"/>
  <c r="I166" i="458"/>
  <c r="I169" i="458"/>
  <c r="I165" i="458"/>
  <c r="I145" i="458"/>
  <c r="L194" i="436" s="1"/>
  <c r="I147" i="458"/>
  <c r="I146" i="458" l="1"/>
  <c r="L190" i="436" s="1"/>
  <c r="H31" i="459"/>
  <c r="L50" i="436"/>
  <c r="L94" i="436"/>
  <c r="H7" i="459"/>
  <c r="I7" i="459"/>
  <c r="H10" i="459"/>
  <c r="I10" i="459" s="1"/>
  <c r="J10" i="459" s="1"/>
  <c r="L23" i="459"/>
  <c r="E325" i="436"/>
  <c r="E326" i="436" s="1"/>
  <c r="E323" i="436"/>
  <c r="E324" i="436" s="1"/>
  <c r="E321" i="436"/>
  <c r="E322" i="436" s="1"/>
  <c r="E319" i="436"/>
  <c r="E320" i="436" s="1"/>
  <c r="E317" i="436"/>
  <c r="E318" i="436" s="1"/>
  <c r="E315" i="436"/>
  <c r="E316" i="436" s="1"/>
  <c r="E313" i="436"/>
  <c r="E314" i="436" s="1"/>
  <c r="E311" i="436"/>
  <c r="E312" i="436" s="1"/>
  <c r="E309" i="436"/>
  <c r="E310" i="436" s="1"/>
  <c r="E307" i="436"/>
  <c r="E308" i="436" s="1"/>
  <c r="E305" i="436"/>
  <c r="E306" i="436" s="1"/>
  <c r="L93" i="436" l="1"/>
  <c r="E303" i="436"/>
  <c r="E304" i="436" s="1"/>
  <c r="E301" i="436"/>
  <c r="E302" i="436" s="1"/>
  <c r="E299" i="436"/>
  <c r="E300" i="436" s="1"/>
  <c r="E297" i="436"/>
  <c r="E298" i="436" s="1"/>
  <c r="E295" i="436"/>
  <c r="E296" i="436" s="1"/>
  <c r="E293" i="436"/>
  <c r="E294" i="436" s="1"/>
  <c r="D292" i="436"/>
  <c r="D293" i="436" s="1"/>
  <c r="D294" i="436" s="1"/>
  <c r="D295" i="436" s="1"/>
  <c r="D296" i="436" s="1"/>
  <c r="D297" i="436" s="1"/>
  <c r="D298" i="436" s="1"/>
  <c r="D299" i="436" s="1"/>
  <c r="D300" i="436" s="1"/>
  <c r="D301" i="436" s="1"/>
  <c r="D302" i="436" s="1"/>
  <c r="D303" i="436" s="1"/>
  <c r="D304" i="436" s="1"/>
  <c r="D305" i="436" s="1"/>
  <c r="D306" i="436" s="1"/>
  <c r="D307" i="436" s="1"/>
  <c r="D308" i="436" s="1"/>
  <c r="D309" i="436" s="1"/>
  <c r="D310" i="436" s="1"/>
  <c r="D311" i="436" s="1"/>
  <c r="D312" i="436" s="1"/>
  <c r="D313" i="436" s="1"/>
  <c r="D314" i="436" s="1"/>
  <c r="D315" i="436" s="1"/>
  <c r="D316" i="436" s="1"/>
  <c r="D317" i="436" s="1"/>
  <c r="D318" i="436" s="1"/>
  <c r="D319" i="436" s="1"/>
  <c r="D320" i="436" s="1"/>
  <c r="D321" i="436" s="1"/>
  <c r="D322" i="436" s="1"/>
  <c r="D323" i="436" s="1"/>
  <c r="D324" i="436" s="1"/>
  <c r="D325" i="436" s="1"/>
  <c r="D326" i="436" s="1"/>
  <c r="C291" i="436"/>
  <c r="C292" i="436" s="1"/>
  <c r="C293" i="436" s="1"/>
  <c r="C294" i="436" s="1"/>
  <c r="C295" i="436" s="1"/>
  <c r="C296" i="436" s="1"/>
  <c r="C297" i="436" s="1"/>
  <c r="C298" i="436" s="1"/>
  <c r="C299" i="436" s="1"/>
  <c r="C300" i="436" s="1"/>
  <c r="C301" i="436" s="1"/>
  <c r="C302" i="436" s="1"/>
  <c r="C303" i="436" s="1"/>
  <c r="C304" i="436" s="1"/>
  <c r="C305" i="436" s="1"/>
  <c r="C306" i="436" s="1"/>
  <c r="C307" i="436" s="1"/>
  <c r="C308" i="436" s="1"/>
  <c r="C309" i="436" s="1"/>
  <c r="C310" i="436" s="1"/>
  <c r="C311" i="436" s="1"/>
  <c r="C312" i="436" s="1"/>
  <c r="C313" i="436" s="1"/>
  <c r="C314" i="436" s="1"/>
  <c r="C315" i="436" s="1"/>
  <c r="C316" i="436" s="1"/>
  <c r="C317" i="436" s="1"/>
  <c r="C318" i="436" s="1"/>
  <c r="C319" i="436" s="1"/>
  <c r="C320" i="436" s="1"/>
  <c r="C321" i="436" s="1"/>
  <c r="C322" i="436" s="1"/>
  <c r="C323" i="436" s="1"/>
  <c r="C324" i="436" s="1"/>
  <c r="C325" i="436" s="1"/>
  <c r="C326" i="436" s="1"/>
  <c r="N266" i="436"/>
  <c r="E265" i="436"/>
  <c r="E266" i="436" s="1"/>
  <c r="N195" i="436" l="1"/>
  <c r="N199" i="436" l="1"/>
  <c r="N184" i="436"/>
  <c r="B8" i="456"/>
  <c r="D22" i="456" s="1"/>
  <c r="M312" i="436" s="1"/>
  <c r="N312" i="436" s="1"/>
  <c r="M245" i="436"/>
  <c r="C30" i="456"/>
  <c r="D23" i="456" l="1"/>
  <c r="M314" i="436" s="1"/>
  <c r="N314" i="436" s="1"/>
  <c r="D24" i="456"/>
  <c r="M316" i="436" s="1"/>
  <c r="N316" i="436" s="1"/>
  <c r="D17" i="456"/>
  <c r="D25" i="456"/>
  <c r="D18" i="456"/>
  <c r="M306" i="436" s="1"/>
  <c r="N306" i="436" s="1"/>
  <c r="D26" i="456"/>
  <c r="M320" i="436" s="1"/>
  <c r="N320" i="436" s="1"/>
  <c r="D15" i="456"/>
  <c r="M300" i="436" s="1"/>
  <c r="N300" i="436" s="1"/>
  <c r="D19" i="456"/>
  <c r="D12" i="456"/>
  <c r="M294" i="436" s="1"/>
  <c r="N294" i="436" s="1"/>
  <c r="D20" i="456"/>
  <c r="M308" i="436" s="1"/>
  <c r="N308" i="436" s="1"/>
  <c r="D28" i="456"/>
  <c r="M324" i="436" s="1"/>
  <c r="N324" i="436" s="1"/>
  <c r="D16" i="456"/>
  <c r="M302" i="436" s="1"/>
  <c r="N302" i="436" s="1"/>
  <c r="D27" i="456"/>
  <c r="M322" i="436" s="1"/>
  <c r="N322" i="436" s="1"/>
  <c r="D13" i="456"/>
  <c r="M296" i="436" s="1"/>
  <c r="N296" i="436" s="1"/>
  <c r="D21" i="456"/>
  <c r="M310" i="436" s="1"/>
  <c r="N310" i="436" s="1"/>
  <c r="D29" i="456"/>
  <c r="M326" i="436" s="1"/>
  <c r="N326" i="436" s="1"/>
  <c r="D14" i="456"/>
  <c r="M298" i="436" s="1"/>
  <c r="N298" i="436" s="1"/>
  <c r="N198" i="436"/>
  <c r="E25" i="456" l="1"/>
  <c r="M318" i="436"/>
  <c r="N318" i="436" s="1"/>
  <c r="M304" i="436"/>
  <c r="N304" i="436" s="1"/>
  <c r="D30" i="456"/>
  <c r="L211" i="436" l="1"/>
  <c r="N211" i="436" l="1"/>
  <c r="M191" i="436" l="1"/>
  <c r="C47" i="436" l="1"/>
  <c r="D25" i="434" l="1"/>
  <c r="L73" i="429"/>
  <c r="N73" i="429" s="1"/>
  <c r="L72" i="429"/>
  <c r="N72" i="429" s="1"/>
  <c r="E71" i="429"/>
  <c r="E72" i="429" s="1"/>
  <c r="E73" i="429" s="1"/>
  <c r="L90" i="429"/>
  <c r="N88" i="429"/>
  <c r="D31" i="433" l="1"/>
  <c r="M205" i="436" l="1"/>
  <c r="E51" i="436" l="1"/>
  <c r="E52" i="436" s="1"/>
  <c r="N192" i="436"/>
  <c r="N197" i="436" l="1"/>
  <c r="E196" i="436"/>
  <c r="E197" i="436" s="1"/>
  <c r="E198" i="436" s="1"/>
  <c r="E199" i="436" s="1"/>
  <c r="E14" i="455" l="1"/>
  <c r="M287" i="436" s="1"/>
  <c r="E13" i="455"/>
  <c r="M288" i="436" s="1"/>
  <c r="E12" i="455"/>
  <c r="M290" i="436" s="1"/>
  <c r="E11" i="455"/>
  <c r="M280" i="436" s="1"/>
  <c r="E10" i="455"/>
  <c r="M285" i="436" s="1"/>
  <c r="E15" i="455" l="1"/>
  <c r="E9" i="455"/>
  <c r="M278" i="436" s="1"/>
  <c r="N278" i="436" s="1"/>
  <c r="L159" i="436"/>
  <c r="L160" i="436"/>
  <c r="N153" i="436" l="1"/>
  <c r="N152" i="436"/>
  <c r="N160" i="436"/>
  <c r="L162" i="436" l="1"/>
  <c r="D126" i="444" l="1"/>
  <c r="D113" i="444"/>
  <c r="F106" i="444"/>
  <c r="F105" i="444"/>
  <c r="F104" i="444"/>
  <c r="D128" i="444"/>
  <c r="D125" i="444"/>
  <c r="F125" i="444" s="1"/>
  <c r="D111" i="444"/>
  <c r="D119" i="444"/>
  <c r="D115" i="444"/>
  <c r="F70" i="444"/>
  <c r="F59" i="444"/>
  <c r="F65" i="444"/>
  <c r="F68" i="444"/>
  <c r="F67" i="444"/>
  <c r="F66" i="444"/>
  <c r="F64" i="444"/>
  <c r="F63" i="444"/>
  <c r="F62" i="444"/>
  <c r="F61" i="444"/>
  <c r="F58" i="444"/>
  <c r="F54" i="444"/>
  <c r="F57" i="444"/>
  <c r="F56" i="444"/>
  <c r="F55" i="444"/>
  <c r="F53" i="444"/>
  <c r="D120" i="444" s="1"/>
  <c r="F52" i="444"/>
  <c r="F51" i="444"/>
  <c r="D118" i="444" s="1"/>
  <c r="F50" i="444"/>
  <c r="D121" i="444" l="1"/>
  <c r="D130" i="444"/>
  <c r="D122" i="444"/>
  <c r="D127" i="444"/>
  <c r="D123" i="444"/>
  <c r="D124" i="444"/>
  <c r="D114" i="444"/>
  <c r="L104" i="436" s="1"/>
  <c r="E53" i="436" l="1"/>
  <c r="E54" i="436" s="1"/>
  <c r="E49" i="436"/>
  <c r="E50" i="436" s="1"/>
  <c r="D48" i="436"/>
  <c r="D49" i="436" s="1"/>
  <c r="D50" i="436" s="1"/>
  <c r="E12" i="436"/>
  <c r="E13" i="436" s="1"/>
  <c r="A12" i="436"/>
  <c r="D51" i="436" l="1"/>
  <c r="D52" i="436" s="1"/>
  <c r="N50" i="436"/>
  <c r="N54" i="436" l="1"/>
  <c r="N52" i="436"/>
  <c r="D53" i="436"/>
  <c r="D54" i="436" s="1"/>
  <c r="N13" i="436"/>
  <c r="C2" i="344" l="1"/>
  <c r="C3" i="344"/>
  <c r="C1" i="344"/>
  <c r="D25" i="344" l="1"/>
  <c r="D27" i="344"/>
  <c r="G9" i="344" l="1"/>
  <c r="H9" i="344" s="1"/>
  <c r="I9" i="344" s="1"/>
  <c r="K9" i="344" s="1"/>
  <c r="D28" i="344"/>
  <c r="D26" i="344"/>
  <c r="J9" i="344" l="1"/>
  <c r="O9" i="344" l="1"/>
  <c r="D12" i="433" l="1"/>
  <c r="D11" i="433"/>
  <c r="D2" i="444" l="1"/>
  <c r="D1" i="444"/>
  <c r="F126" i="444"/>
  <c r="F127" i="444"/>
  <c r="F69" i="444"/>
  <c r="D117" i="444" s="1"/>
  <c r="F130" i="444"/>
  <c r="F124" i="444"/>
  <c r="F113" i="444"/>
  <c r="F119" i="444" l="1"/>
  <c r="F111" i="444"/>
  <c r="F115" i="444"/>
  <c r="F123" i="444"/>
  <c r="F112" i="444"/>
  <c r="F121" i="444"/>
  <c r="F118" i="444"/>
  <c r="F128" i="444"/>
  <c r="F122" i="444"/>
  <c r="F120" i="444"/>
  <c r="F117" i="444"/>
  <c r="F114" i="444"/>
  <c r="F107" i="444"/>
  <c r="F116" i="444" l="1"/>
  <c r="M253" i="436" s="1"/>
  <c r="F129" i="444"/>
  <c r="E246" i="436"/>
  <c r="E247" i="436" s="1"/>
  <c r="L240" i="436"/>
  <c r="F131" i="444" l="1"/>
  <c r="M257" i="436" s="1"/>
  <c r="M255" i="436"/>
  <c r="N191" i="436"/>
  <c r="N183" i="436" l="1"/>
  <c r="L264" i="436" l="1"/>
  <c r="M15" i="439"/>
  <c r="L238" i="436" s="1"/>
  <c r="H88" i="439"/>
  <c r="H89" i="439"/>
  <c r="H90" i="439"/>
  <c r="G90" i="439" s="1"/>
  <c r="M38" i="439" s="1"/>
  <c r="L243" i="436" s="1"/>
  <c r="M37" i="439"/>
  <c r="M35" i="439"/>
  <c r="L247" i="436" s="1"/>
  <c r="N247" i="436" s="1"/>
  <c r="H84" i="439"/>
  <c r="E84" i="439" s="1"/>
  <c r="H83" i="439"/>
  <c r="E83" i="439" s="1"/>
  <c r="H82" i="439"/>
  <c r="E82" i="439" s="1"/>
  <c r="H85" i="439"/>
  <c r="E85" i="439" s="1"/>
  <c r="M31" i="439" s="1"/>
  <c r="L229" i="436" s="1"/>
  <c r="N229" i="436" s="1"/>
  <c r="H81" i="439"/>
  <c r="E81" i="439" s="1"/>
  <c r="H80" i="439"/>
  <c r="H9" i="439"/>
  <c r="H10" i="439"/>
  <c r="H11" i="439"/>
  <c r="H12" i="439"/>
  <c r="H77" i="439"/>
  <c r="F77" i="439" s="1"/>
  <c r="H76" i="439"/>
  <c r="F76" i="439" s="1"/>
  <c r="N84" i="436"/>
  <c r="E80" i="439" l="1"/>
  <c r="M25" i="439" s="1"/>
  <c r="L225" i="436" s="1"/>
  <c r="D17" i="433" s="1"/>
  <c r="M42" i="439"/>
  <c r="M27" i="439"/>
  <c r="F12" i="439"/>
  <c r="M13" i="439"/>
  <c r="F11" i="439"/>
  <c r="M12" i="439"/>
  <c r="N235" i="436" s="1"/>
  <c r="F10" i="439"/>
  <c r="M10" i="439"/>
  <c r="F9" i="439"/>
  <c r="M9" i="439"/>
  <c r="G77" i="439"/>
  <c r="E77" i="439"/>
  <c r="G76" i="439"/>
  <c r="E76" i="439"/>
  <c r="N236" i="436"/>
  <c r="M29" i="439" l="1"/>
  <c r="L227" i="436" s="1"/>
  <c r="N227" i="436" s="1"/>
  <c r="H62" i="439" l="1"/>
  <c r="H55" i="439"/>
  <c r="H54" i="439"/>
  <c r="H53" i="439"/>
  <c r="H45" i="439"/>
  <c r="H44" i="439"/>
  <c r="H43" i="439"/>
  <c r="H42" i="439"/>
  <c r="H40" i="439"/>
  <c r="H39" i="439"/>
  <c r="H38" i="439"/>
  <c r="H37" i="439"/>
  <c r="H36" i="439"/>
  <c r="H35" i="439"/>
  <c r="H34" i="439"/>
  <c r="H33" i="439"/>
  <c r="F33" i="439" s="1"/>
  <c r="H32" i="439"/>
  <c r="H31" i="439"/>
  <c r="H30" i="439"/>
  <c r="H29" i="439"/>
  <c r="H28" i="439"/>
  <c r="H17" i="439"/>
  <c r="H16" i="439"/>
  <c r="H15" i="439"/>
  <c r="H14" i="439"/>
  <c r="H13" i="439"/>
  <c r="H8" i="439"/>
  <c r="N290" i="436"/>
  <c r="N288" i="436"/>
  <c r="N287" i="436"/>
  <c r="N285" i="436"/>
  <c r="N280" i="436"/>
  <c r="N275" i="436"/>
  <c r="N269" i="436"/>
  <c r="N262" i="436"/>
  <c r="N261" i="436"/>
  <c r="N271" i="436"/>
  <c r="N257" i="436"/>
  <c r="N255" i="436"/>
  <c r="N253" i="436"/>
  <c r="N249" i="436"/>
  <c r="N243" i="436"/>
  <c r="N240" i="436"/>
  <c r="N238" i="436"/>
  <c r="N233" i="436"/>
  <c r="N232" i="436"/>
  <c r="N225" i="436"/>
  <c r="N223" i="436"/>
  <c r="N215" i="436"/>
  <c r="N214" i="436"/>
  <c r="N212" i="436"/>
  <c r="N209" i="436"/>
  <c r="N205" i="436"/>
  <c r="N202" i="436"/>
  <c r="N194" i="436"/>
  <c r="N190" i="436"/>
  <c r="N182" i="436"/>
  <c r="N180" i="436"/>
  <c r="N174" i="436"/>
  <c r="N172" i="436"/>
  <c r="N170" i="436"/>
  <c r="N169" i="436"/>
  <c r="N167" i="436"/>
  <c r="N162" i="436"/>
  <c r="N155" i="436"/>
  <c r="N150" i="436"/>
  <c r="N149" i="436"/>
  <c r="N148" i="436"/>
  <c r="N144" i="436"/>
  <c r="N142" i="436"/>
  <c r="N141" i="436"/>
  <c r="N140" i="436"/>
  <c r="N136" i="436"/>
  <c r="N132" i="436"/>
  <c r="N131" i="436"/>
  <c r="N127" i="436"/>
  <c r="N125" i="436"/>
  <c r="N123" i="436"/>
  <c r="N121" i="436"/>
  <c r="N119" i="436"/>
  <c r="N117" i="436"/>
  <c r="N113" i="436"/>
  <c r="N112" i="436"/>
  <c r="N110" i="436"/>
  <c r="N108" i="436"/>
  <c r="N102" i="436"/>
  <c r="N100" i="436"/>
  <c r="N98" i="436"/>
  <c r="N96" i="436"/>
  <c r="N94" i="436"/>
  <c r="N93" i="436"/>
  <c r="N86" i="436"/>
  <c r="N83" i="436"/>
  <c r="N82" i="436"/>
  <c r="N81" i="436"/>
  <c r="N74" i="436"/>
  <c r="N72" i="436"/>
  <c r="N70" i="436"/>
  <c r="N69" i="436"/>
  <c r="N68" i="436"/>
  <c r="N67" i="436"/>
  <c r="N66" i="436"/>
  <c r="N65" i="436"/>
  <c r="N63" i="436"/>
  <c r="N62" i="436"/>
  <c r="N61" i="436"/>
  <c r="N60" i="436"/>
  <c r="N59" i="436"/>
  <c r="N58" i="436"/>
  <c r="N46" i="436"/>
  <c r="N44" i="436"/>
  <c r="N43" i="436"/>
  <c r="N42" i="436"/>
  <c r="N41" i="436"/>
  <c r="N40" i="436"/>
  <c r="N39" i="436"/>
  <c r="N37" i="436"/>
  <c r="N28" i="436"/>
  <c r="N21" i="436"/>
  <c r="N19" i="436"/>
  <c r="N18" i="436"/>
  <c r="N16" i="436"/>
  <c r="N15" i="436"/>
  <c r="N11" i="436"/>
  <c r="E14" i="436"/>
  <c r="E15" i="436" s="1"/>
  <c r="E16" i="436" s="1"/>
  <c r="E17" i="436"/>
  <c r="E18" i="436" s="1"/>
  <c r="E19" i="436" s="1"/>
  <c r="E20" i="436"/>
  <c r="E21" i="436" s="1"/>
  <c r="E22" i="436" s="1"/>
  <c r="E23" i="436" s="1"/>
  <c r="E24" i="436" s="1"/>
  <c r="C23" i="436"/>
  <c r="C24" i="436" s="1"/>
  <c r="C25" i="436" s="1"/>
  <c r="C26" i="436" s="1"/>
  <c r="C27" i="436" s="1"/>
  <c r="C28" i="436" s="1"/>
  <c r="C29" i="436" s="1"/>
  <c r="C30" i="436" s="1"/>
  <c r="C31" i="436" s="1"/>
  <c r="C32" i="436" s="1"/>
  <c r="C33" i="436" s="1"/>
  <c r="C34" i="436" s="1"/>
  <c r="C35" i="436" s="1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D24" i="436"/>
  <c r="D25" i="436" s="1"/>
  <c r="D26" i="436" s="1"/>
  <c r="D27" i="436" s="1"/>
  <c r="D28" i="436" s="1"/>
  <c r="D29" i="436" s="1"/>
  <c r="D30" i="436" s="1"/>
  <c r="D31" i="436" s="1"/>
  <c r="D32" i="436" s="1"/>
  <c r="D33" i="436" s="1"/>
  <c r="D34" i="436" s="1"/>
  <c r="E25" i="436"/>
  <c r="E26" i="436" s="1"/>
  <c r="E27" i="436" s="1"/>
  <c r="E28" i="436" s="1"/>
  <c r="E29" i="436" s="1"/>
  <c r="E30" i="436"/>
  <c r="E31" i="436" s="1"/>
  <c r="E32" i="436" s="1"/>
  <c r="E33" i="436"/>
  <c r="E34" i="436" s="1"/>
  <c r="E35" i="436" s="1"/>
  <c r="D35" i="436"/>
  <c r="D36" i="436" s="1"/>
  <c r="D37" i="436" s="1"/>
  <c r="D38" i="436" s="1"/>
  <c r="D39" i="436" s="1"/>
  <c r="D40" i="436" s="1"/>
  <c r="D41" i="436" s="1"/>
  <c r="D42" i="436" s="1"/>
  <c r="D43" i="436" s="1"/>
  <c r="D44" i="436" s="1"/>
  <c r="D45" i="436" s="1"/>
  <c r="D46" i="436" s="1"/>
  <c r="E36" i="436"/>
  <c r="E37" i="436" s="1"/>
  <c r="E38" i="436"/>
  <c r="E39" i="436" s="1"/>
  <c r="E40" i="436" s="1"/>
  <c r="E41" i="436" s="1"/>
  <c r="E42" i="436" s="1"/>
  <c r="E43" i="436" s="1"/>
  <c r="E44" i="436" s="1"/>
  <c r="E45" i="436"/>
  <c r="E46" i="436" s="1"/>
  <c r="E47" i="436" s="1"/>
  <c r="C55" i="436"/>
  <c r="C56" i="436" s="1"/>
  <c r="C57" i="436" s="1"/>
  <c r="C58" i="436" s="1"/>
  <c r="C59" i="436" s="1"/>
  <c r="C60" i="436" s="1"/>
  <c r="D56" i="436"/>
  <c r="D57" i="436" s="1"/>
  <c r="D58" i="436" s="1"/>
  <c r="D59" i="436" s="1"/>
  <c r="D60" i="436" s="1"/>
  <c r="E57" i="436"/>
  <c r="E58" i="436" s="1"/>
  <c r="E59" i="436" s="1"/>
  <c r="E60" i="436" s="1"/>
  <c r="E64" i="436"/>
  <c r="E65" i="436" s="1"/>
  <c r="E66" i="436" s="1"/>
  <c r="E67" i="436" s="1"/>
  <c r="E68" i="436" s="1"/>
  <c r="E69" i="436" s="1"/>
  <c r="E70" i="436" s="1"/>
  <c r="E71" i="436"/>
  <c r="E72" i="436" s="1"/>
  <c r="E75" i="436"/>
  <c r="E76" i="436" s="1"/>
  <c r="E77" i="436" s="1"/>
  <c r="E78" i="436" s="1"/>
  <c r="E79" i="436" s="1"/>
  <c r="C78" i="436"/>
  <c r="C79" i="436" s="1"/>
  <c r="C80" i="436" s="1"/>
  <c r="C81" i="436" s="1"/>
  <c r="C82" i="436" s="1"/>
  <c r="C83" i="436" s="1"/>
  <c r="D79" i="436"/>
  <c r="D80" i="436" s="1"/>
  <c r="D81" i="436" s="1"/>
  <c r="D82" i="436" s="1"/>
  <c r="D83" i="436" s="1"/>
  <c r="E80" i="436"/>
  <c r="E81" i="436" s="1"/>
  <c r="E82" i="436" s="1"/>
  <c r="E83" i="436" s="1"/>
  <c r="E84" i="436" s="1"/>
  <c r="E85" i="436"/>
  <c r="E86" i="436" s="1"/>
  <c r="E87" i="436" s="1"/>
  <c r="E88" i="436" s="1"/>
  <c r="C90" i="436"/>
  <c r="C91" i="436" s="1"/>
  <c r="C92" i="436" s="1"/>
  <c r="C93" i="436" s="1"/>
  <c r="C94" i="436" s="1"/>
  <c r="C95" i="436" s="1"/>
  <c r="C96" i="436" s="1"/>
  <c r="D91" i="436"/>
  <c r="D92" i="436" s="1"/>
  <c r="D93" i="436" s="1"/>
  <c r="D94" i="436" s="1"/>
  <c r="D95" i="436" s="1"/>
  <c r="D96" i="436" s="1"/>
  <c r="E92" i="436"/>
  <c r="E93" i="436" s="1"/>
  <c r="E94" i="436" s="1"/>
  <c r="E95" i="436"/>
  <c r="E96" i="436" s="1"/>
  <c r="E97" i="436"/>
  <c r="E98" i="436" s="1"/>
  <c r="E99" i="436"/>
  <c r="E100" i="436" s="1"/>
  <c r="E101" i="436"/>
  <c r="E102" i="436" s="1"/>
  <c r="E103" i="436"/>
  <c r="E104" i="436" s="1"/>
  <c r="C105" i="436"/>
  <c r="C106" i="436" s="1"/>
  <c r="C107" i="436" s="1"/>
  <c r="C108" i="436" s="1"/>
  <c r="C109" i="436" s="1"/>
  <c r="C110" i="436" s="1"/>
  <c r="C111" i="436" s="1"/>
  <c r="C112" i="436" s="1"/>
  <c r="C113" i="436" s="1"/>
  <c r="D106" i="436"/>
  <c r="D107" i="436" s="1"/>
  <c r="D108" i="436" s="1"/>
  <c r="D109" i="436" s="1"/>
  <c r="D110" i="436" s="1"/>
  <c r="D111" i="436" s="1"/>
  <c r="D112" i="436" s="1"/>
  <c r="D113" i="436" s="1"/>
  <c r="D114" i="436" s="1"/>
  <c r="E107" i="436"/>
  <c r="E108" i="436" s="1"/>
  <c r="E109" i="436"/>
  <c r="E110" i="436" s="1"/>
  <c r="E111" i="436"/>
  <c r="E112" i="436" s="1"/>
  <c r="E113" i="436" s="1"/>
  <c r="E114" i="436" s="1"/>
  <c r="E115" i="436" s="1"/>
  <c r="C114" i="436"/>
  <c r="C115" i="436" s="1"/>
  <c r="C116" i="436" s="1"/>
  <c r="C117" i="436" s="1"/>
  <c r="C118" i="436" s="1"/>
  <c r="C119" i="436" s="1"/>
  <c r="C120" i="436" s="1"/>
  <c r="C121" i="436" s="1"/>
  <c r="C122" i="436" s="1"/>
  <c r="C123" i="436" s="1"/>
  <c r="C124" i="436" s="1"/>
  <c r="C125" i="436" s="1"/>
  <c r="C126" i="436" s="1"/>
  <c r="C127" i="436" s="1"/>
  <c r="D115" i="436"/>
  <c r="D116" i="436" s="1"/>
  <c r="D117" i="436" s="1"/>
  <c r="D118" i="436" s="1"/>
  <c r="D119" i="436" s="1"/>
  <c r="D120" i="436" s="1"/>
  <c r="D121" i="436" s="1"/>
  <c r="D122" i="436" s="1"/>
  <c r="D123" i="436" s="1"/>
  <c r="D124" i="436" s="1"/>
  <c r="D125" i="436" s="1"/>
  <c r="D126" i="436" s="1"/>
  <c r="D127" i="436" s="1"/>
  <c r="D128" i="436" s="1"/>
  <c r="E116" i="436"/>
  <c r="E117" i="436" s="1"/>
  <c r="E118" i="436"/>
  <c r="E119" i="436" s="1"/>
  <c r="E120" i="436"/>
  <c r="E121" i="436" s="1"/>
  <c r="E122" i="436"/>
  <c r="E123" i="436" s="1"/>
  <c r="E124" i="436"/>
  <c r="E125" i="436" s="1"/>
  <c r="E126" i="436"/>
  <c r="E127" i="436" s="1"/>
  <c r="E128" i="436" s="1"/>
  <c r="E129" i="436" s="1"/>
  <c r="C128" i="436"/>
  <c r="C129" i="436" s="1"/>
  <c r="C130" i="436" s="1"/>
  <c r="C131" i="436" s="1"/>
  <c r="C132" i="436" s="1"/>
  <c r="D129" i="436"/>
  <c r="D130" i="436" s="1"/>
  <c r="D131" i="436" s="1"/>
  <c r="D132" i="436" s="1"/>
  <c r="E130" i="436"/>
  <c r="E131" i="436" s="1"/>
  <c r="E132" i="436" s="1"/>
  <c r="C133" i="436"/>
  <c r="C134" i="436" s="1"/>
  <c r="C135" i="436" s="1"/>
  <c r="C136" i="436" s="1"/>
  <c r="D134" i="436"/>
  <c r="D135" i="436" s="1"/>
  <c r="D136" i="436" s="1"/>
  <c r="D137" i="436" s="1"/>
  <c r="E135" i="436"/>
  <c r="E136" i="436" s="1"/>
  <c r="E137" i="436" s="1"/>
  <c r="E138" i="436" s="1"/>
  <c r="C137" i="436"/>
  <c r="C138" i="436" s="1"/>
  <c r="C139" i="436" s="1"/>
  <c r="C140" i="436" s="1"/>
  <c r="C141" i="436" s="1"/>
  <c r="C142" i="436" s="1"/>
  <c r="C143" i="436" s="1"/>
  <c r="C144" i="436" s="1"/>
  <c r="D138" i="436"/>
  <c r="D139" i="436" s="1"/>
  <c r="D140" i="436" s="1"/>
  <c r="D141" i="436" s="1"/>
  <c r="D142" i="436" s="1"/>
  <c r="D143" i="436" s="1"/>
  <c r="D144" i="436" s="1"/>
  <c r="D145" i="436" s="1"/>
  <c r="E139" i="436"/>
  <c r="E140" i="436" s="1"/>
  <c r="E141" i="436" s="1"/>
  <c r="E142" i="436" s="1"/>
  <c r="E143" i="436"/>
  <c r="E144" i="436" s="1"/>
  <c r="E145" i="436" s="1"/>
  <c r="E146" i="436" s="1"/>
  <c r="C145" i="436"/>
  <c r="C146" i="436" s="1"/>
  <c r="C147" i="436" s="1"/>
  <c r="C148" i="436" s="1"/>
  <c r="D146" i="436"/>
  <c r="D147" i="436" s="1"/>
  <c r="D148" i="436" s="1"/>
  <c r="E147" i="436"/>
  <c r="E148" i="436" s="1"/>
  <c r="E154" i="436"/>
  <c r="E155" i="436" s="1"/>
  <c r="C156" i="436"/>
  <c r="C157" i="436" s="1"/>
  <c r="C158" i="436" s="1"/>
  <c r="C159" i="436" s="1"/>
  <c r="D157" i="436"/>
  <c r="D158" i="436" s="1"/>
  <c r="D159" i="436" s="1"/>
  <c r="E158" i="436"/>
  <c r="E159" i="436" s="1"/>
  <c r="E160" i="436" s="1"/>
  <c r="E161" i="436"/>
  <c r="E162" i="436" s="1"/>
  <c r="C164" i="436"/>
  <c r="C165" i="436" s="1"/>
  <c r="C166" i="436" s="1"/>
  <c r="C167" i="436" s="1"/>
  <c r="C168" i="436" s="1"/>
  <c r="C169" i="436" s="1"/>
  <c r="C170" i="436" s="1"/>
  <c r="C171" i="436" s="1"/>
  <c r="C172" i="436" s="1"/>
  <c r="C173" i="436" s="1"/>
  <c r="C174" i="436" s="1"/>
  <c r="C175" i="436" s="1"/>
  <c r="C176" i="436" s="1"/>
  <c r="D165" i="436"/>
  <c r="D166" i="436" s="1"/>
  <c r="D167" i="436" s="1"/>
  <c r="D168" i="436" s="1"/>
  <c r="D169" i="436" s="1"/>
  <c r="D170" i="436" s="1"/>
  <c r="D171" i="436" s="1"/>
  <c r="D172" i="436" s="1"/>
  <c r="D173" i="436" s="1"/>
  <c r="D174" i="436" s="1"/>
  <c r="D175" i="436" s="1"/>
  <c r="D176" i="436" s="1"/>
  <c r="E166" i="436"/>
  <c r="E167" i="436" s="1"/>
  <c r="E168" i="436"/>
  <c r="E169" i="436" s="1"/>
  <c r="E170" i="436" s="1"/>
  <c r="E171" i="436"/>
  <c r="E172" i="436" s="1"/>
  <c r="E173" i="436"/>
  <c r="E174" i="436" s="1"/>
  <c r="E175" i="436"/>
  <c r="E176" i="436" s="1"/>
  <c r="C177" i="436"/>
  <c r="C178" i="436" s="1"/>
  <c r="C179" i="436" s="1"/>
  <c r="C180" i="436" s="1"/>
  <c r="C181" i="436" s="1"/>
  <c r="C182" i="436" s="1"/>
  <c r="D178" i="436"/>
  <c r="D179" i="436" s="1"/>
  <c r="D180" i="436" s="1"/>
  <c r="D181" i="436" s="1"/>
  <c r="D182" i="436" s="1"/>
  <c r="E179" i="436"/>
  <c r="E180" i="436" s="1"/>
  <c r="E181" i="436"/>
  <c r="E182" i="436" s="1"/>
  <c r="E183" i="436" s="1"/>
  <c r="E184" i="436" s="1"/>
  <c r="E185" i="436"/>
  <c r="E186" i="436" s="1"/>
  <c r="E187" i="436" s="1"/>
  <c r="E188" i="436" s="1"/>
  <c r="C187" i="436"/>
  <c r="C188" i="436" s="1"/>
  <c r="C189" i="436" s="1"/>
  <c r="C190" i="436" s="1"/>
  <c r="D188" i="436"/>
  <c r="D189" i="436" s="1"/>
  <c r="D190" i="436" s="1"/>
  <c r="E189" i="436"/>
  <c r="E190" i="436" s="1"/>
  <c r="E193" i="436"/>
  <c r="E194" i="436" s="1"/>
  <c r="E195" i="436" s="1"/>
  <c r="E200" i="436"/>
  <c r="E204" i="436"/>
  <c r="E205" i="436" s="1"/>
  <c r="C206" i="436"/>
  <c r="C207" i="436" s="1"/>
  <c r="C208" i="436" s="1"/>
  <c r="C209" i="436" s="1"/>
  <c r="D207" i="436"/>
  <c r="D208" i="436" s="1"/>
  <c r="D209" i="436" s="1"/>
  <c r="E208" i="436"/>
  <c r="E209" i="436" s="1"/>
  <c r="E210" i="436"/>
  <c r="E213" i="436"/>
  <c r="E214" i="436" s="1"/>
  <c r="E215" i="436" s="1"/>
  <c r="E216" i="436" s="1"/>
  <c r="E217" i="436" s="1"/>
  <c r="C216" i="436"/>
  <c r="C217" i="436" s="1"/>
  <c r="C218" i="436" s="1"/>
  <c r="C219" i="436" s="1"/>
  <c r="C220" i="436" s="1"/>
  <c r="C221" i="436" s="1"/>
  <c r="C222" i="436" s="1"/>
  <c r="C223" i="436" s="1"/>
  <c r="C224" i="436" s="1"/>
  <c r="C225" i="436" s="1"/>
  <c r="D217" i="436"/>
  <c r="D218" i="436" s="1"/>
  <c r="D219" i="436" s="1"/>
  <c r="D220" i="436" s="1"/>
  <c r="D221" i="436" s="1"/>
  <c r="D222" i="436" s="1"/>
  <c r="D223" i="436" s="1"/>
  <c r="D224" i="436" s="1"/>
  <c r="D225" i="436" s="1"/>
  <c r="D226" i="436" s="1"/>
  <c r="D227" i="436" s="1"/>
  <c r="D228" i="436" s="1"/>
  <c r="D229" i="436" s="1"/>
  <c r="E218" i="436"/>
  <c r="E219" i="436" s="1"/>
  <c r="E220" i="436"/>
  <c r="E221" i="436" s="1"/>
  <c r="E222" i="436"/>
  <c r="E223" i="436" s="1"/>
  <c r="E224" i="436"/>
  <c r="E225" i="436" s="1"/>
  <c r="E230" i="436" s="1"/>
  <c r="D230" i="436"/>
  <c r="D231" i="436" s="1"/>
  <c r="D232" i="436" s="1"/>
  <c r="D233" i="436" s="1"/>
  <c r="E231" i="436"/>
  <c r="E232" i="436" s="1"/>
  <c r="E233" i="436" s="1"/>
  <c r="E237" i="436"/>
  <c r="E238" i="436" s="1"/>
  <c r="E239" i="436"/>
  <c r="E240" i="436" s="1"/>
  <c r="E241" i="436" s="1"/>
  <c r="D241" i="436"/>
  <c r="D242" i="436" s="1"/>
  <c r="D243" i="436" s="1"/>
  <c r="D244" i="436" s="1"/>
  <c r="D245" i="436" s="1"/>
  <c r="E242" i="436"/>
  <c r="E243" i="436" s="1"/>
  <c r="E244" i="436"/>
  <c r="E245" i="436" s="1"/>
  <c r="E248" i="436"/>
  <c r="E249" i="436" s="1"/>
  <c r="E250" i="436" s="1"/>
  <c r="E251" i="436" s="1"/>
  <c r="C250" i="436"/>
  <c r="C251" i="436" s="1"/>
  <c r="C252" i="436" s="1"/>
  <c r="C253" i="436" s="1"/>
  <c r="C254" i="436" s="1"/>
  <c r="C255" i="436" s="1"/>
  <c r="C256" i="436" s="1"/>
  <c r="C257" i="436" s="1"/>
  <c r="D251" i="436"/>
  <c r="D252" i="436" s="1"/>
  <c r="D253" i="436" s="1"/>
  <c r="D254" i="436" s="1"/>
  <c r="D255" i="436" s="1"/>
  <c r="D256" i="436" s="1"/>
  <c r="D257" i="436" s="1"/>
  <c r="E252" i="436"/>
  <c r="E253" i="436" s="1"/>
  <c r="E254" i="436"/>
  <c r="E255" i="436" s="1"/>
  <c r="E256" i="436"/>
  <c r="E257" i="436" s="1"/>
  <c r="E258" i="436" s="1"/>
  <c r="E259" i="436" s="1"/>
  <c r="E270" i="436"/>
  <c r="E271" i="436" s="1"/>
  <c r="C258" i="436"/>
  <c r="C259" i="436" s="1"/>
  <c r="C260" i="436" s="1"/>
  <c r="C261" i="436" s="1"/>
  <c r="C262" i="436" s="1"/>
  <c r="C263" i="436" s="1"/>
  <c r="C264" i="436" s="1"/>
  <c r="D259" i="436"/>
  <c r="D260" i="436" s="1"/>
  <c r="D261" i="436" s="1"/>
  <c r="D262" i="436" s="1"/>
  <c r="D263" i="436" s="1"/>
  <c r="D264" i="436" s="1"/>
  <c r="E260" i="436"/>
  <c r="E261" i="436" s="1"/>
  <c r="E262" i="436" s="1"/>
  <c r="E263" i="436"/>
  <c r="E264" i="436" s="1"/>
  <c r="E267" i="436"/>
  <c r="E268" i="436" s="1"/>
  <c r="C272" i="436"/>
  <c r="C273" i="436" s="1"/>
  <c r="C274" i="436" s="1"/>
  <c r="C275" i="436" s="1"/>
  <c r="C276" i="436" s="1"/>
  <c r="C277" i="436" s="1"/>
  <c r="D273" i="436"/>
  <c r="D274" i="436" s="1"/>
  <c r="D275" i="436" s="1"/>
  <c r="E274" i="436"/>
  <c r="E275" i="436" s="1"/>
  <c r="E276" i="436" s="1"/>
  <c r="D276" i="436"/>
  <c r="D277" i="436" s="1"/>
  <c r="E277" i="436"/>
  <c r="E278" i="436" s="1"/>
  <c r="E279" i="436"/>
  <c r="E280" i="436" s="1"/>
  <c r="E284" i="436"/>
  <c r="E285" i="436" s="1"/>
  <c r="E286" i="436"/>
  <c r="E287" i="436" s="1"/>
  <c r="E288" i="436" s="1"/>
  <c r="E289" i="436"/>
  <c r="E290" i="436" s="1"/>
  <c r="C327" i="436"/>
  <c r="C328" i="436" s="1"/>
  <c r="C329" i="436" s="1"/>
  <c r="C330" i="436" s="1"/>
  <c r="C331" i="436" s="1"/>
  <c r="C332" i="436" s="1"/>
  <c r="C333" i="436" s="1"/>
  <c r="C334" i="436" s="1"/>
  <c r="C335" i="436" s="1"/>
  <c r="C336" i="436" s="1"/>
  <c r="C337" i="436" s="1"/>
  <c r="C338" i="436" s="1"/>
  <c r="C339" i="436" s="1"/>
  <c r="C340" i="436" s="1"/>
  <c r="C341" i="436" s="1"/>
  <c r="C342" i="436" s="1"/>
  <c r="C343" i="436" s="1"/>
  <c r="C344" i="436" s="1"/>
  <c r="C345" i="436" s="1"/>
  <c r="C346" i="436" s="1"/>
  <c r="C347" i="436" s="1"/>
  <c r="C348" i="436" s="1"/>
  <c r="C349" i="436" s="1"/>
  <c r="C350" i="436" s="1"/>
  <c r="C351" i="436" s="1"/>
  <c r="C352" i="436" s="1"/>
  <c r="C353" i="436" s="1"/>
  <c r="C354" i="436" s="1"/>
  <c r="C355" i="436" s="1"/>
  <c r="C356" i="436" s="1"/>
  <c r="C357" i="436" s="1"/>
  <c r="C358" i="436" s="1"/>
  <c r="C359" i="436" s="1"/>
  <c r="C360" i="436" s="1"/>
  <c r="C361" i="436" s="1"/>
  <c r="C362" i="436" s="1"/>
  <c r="C363" i="436" s="1"/>
  <c r="C364" i="436" s="1"/>
  <c r="C365" i="436" s="1"/>
  <c r="C366" i="436" s="1"/>
  <c r="C367" i="436" s="1"/>
  <c r="C368" i="436" s="1"/>
  <c r="C369" i="436" s="1"/>
  <c r="C370" i="436" s="1"/>
  <c r="C371" i="436" s="1"/>
  <c r="C372" i="436" s="1"/>
  <c r="C373" i="436" s="1"/>
  <c r="C374" i="436" s="1"/>
  <c r="C375" i="436" s="1"/>
  <c r="C376" i="436" s="1"/>
  <c r="C377" i="436" s="1"/>
  <c r="C378" i="436" s="1"/>
  <c r="C379" i="436" s="1"/>
  <c r="C380" i="436" s="1"/>
  <c r="C381" i="436" s="1"/>
  <c r="C382" i="436" s="1"/>
  <c r="C383" i="436" s="1"/>
  <c r="C384" i="436" s="1"/>
  <c r="C385" i="436" s="1"/>
  <c r="C386" i="436" s="1"/>
  <c r="C387" i="436" s="1"/>
  <c r="C388" i="436" s="1"/>
  <c r="C389" i="436" s="1"/>
  <c r="C390" i="436" s="1"/>
  <c r="C391" i="436" s="1"/>
  <c r="C392" i="436" s="1"/>
  <c r="C393" i="436" s="1"/>
  <c r="C394" i="436" s="1"/>
  <c r="C395" i="436" s="1"/>
  <c r="C396" i="436" s="1"/>
  <c r="C397" i="436" s="1"/>
  <c r="C398" i="436" s="1"/>
  <c r="C399" i="436" s="1"/>
  <c r="C400" i="436" s="1"/>
  <c r="C401" i="436" s="1"/>
  <c r="C402" i="436" s="1"/>
  <c r="C403" i="436" s="1"/>
  <c r="C404" i="436" s="1"/>
  <c r="C405" i="436" s="1"/>
  <c r="C406" i="436" s="1"/>
  <c r="C407" i="436" s="1"/>
  <c r="C408" i="436" s="1"/>
  <c r="C409" i="436" s="1"/>
  <c r="C410" i="436" s="1"/>
  <c r="C411" i="436" s="1"/>
  <c r="C412" i="436" s="1"/>
  <c r="C413" i="436" s="1"/>
  <c r="C414" i="436" s="1"/>
  <c r="C415" i="436" s="1"/>
  <c r="C416" i="436" s="1"/>
  <c r="C417" i="436" s="1"/>
  <c r="C418" i="436" s="1"/>
  <c r="C419" i="436" s="1"/>
  <c r="C420" i="436" s="1"/>
  <c r="C421" i="436" s="1"/>
  <c r="C422" i="436" s="1"/>
  <c r="C423" i="436" s="1"/>
  <c r="C424" i="436" s="1"/>
  <c r="C425" i="436" s="1"/>
  <c r="C426" i="436" s="1"/>
  <c r="C427" i="436" s="1"/>
  <c r="C428" i="436" s="1"/>
  <c r="C429" i="436" s="1"/>
  <c r="C430" i="436" s="1"/>
  <c r="C431" i="436" s="1"/>
  <c r="C432" i="436" s="1"/>
  <c r="C433" i="436" s="1"/>
  <c r="C434" i="436" s="1"/>
  <c r="C435" i="436" s="1"/>
  <c r="C436" i="436" s="1"/>
  <c r="C437" i="436" s="1"/>
  <c r="C438" i="436" s="1"/>
  <c r="C439" i="436" s="1"/>
  <c r="C440" i="436" s="1"/>
  <c r="C441" i="436" s="1"/>
  <c r="C442" i="436" s="1"/>
  <c r="C443" i="436" s="1"/>
  <c r="C444" i="436" s="1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C457" i="436" s="1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C470" i="436" s="1"/>
  <c r="C471" i="436" s="1"/>
  <c r="C472" i="436" s="1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C488" i="436" s="1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609" i="436" s="1"/>
  <c r="C610" i="436" s="1"/>
  <c r="C611" i="436" s="1"/>
  <c r="C612" i="436" s="1"/>
  <c r="C613" i="436" s="1"/>
  <c r="C614" i="436" s="1"/>
  <c r="C615" i="436" s="1"/>
  <c r="C616" i="436" s="1"/>
  <c r="C617" i="436" s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C680" i="436" s="1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703" i="436" s="1"/>
  <c r="C704" i="436" s="1"/>
  <c r="C705" i="436" s="1"/>
  <c r="C706" i="436" s="1"/>
  <c r="C707" i="436" s="1"/>
  <c r="C708" i="436" s="1"/>
  <c r="C709" i="436" s="1"/>
  <c r="C710" i="436" s="1"/>
  <c r="C711" i="436" s="1"/>
  <c r="C712" i="436" s="1"/>
  <c r="C713" i="436" s="1"/>
  <c r="C714" i="436" s="1"/>
  <c r="C715" i="436" s="1"/>
  <c r="C716" i="436" s="1"/>
  <c r="C717" i="436" s="1"/>
  <c r="C718" i="436" s="1"/>
  <c r="C719" i="436" s="1"/>
  <c r="C720" i="436" s="1"/>
  <c r="C721" i="436" s="1"/>
  <c r="C722" i="436" s="1"/>
  <c r="C723" i="436" s="1"/>
  <c r="C724" i="436" s="1"/>
  <c r="C725" i="436" s="1"/>
  <c r="C726" i="436" s="1"/>
  <c r="C727" i="436" s="1"/>
  <c r="C728" i="436" s="1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747" i="436" s="1"/>
  <c r="C748" i="436" s="1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771" i="436" s="1"/>
  <c r="C772" i="436" s="1"/>
  <c r="C773" i="436" s="1"/>
  <c r="C774" i="436" s="1"/>
  <c r="C775" i="436" s="1"/>
  <c r="C776" i="436" s="1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C813" i="436" s="1"/>
  <c r="C814" i="436" s="1"/>
  <c r="C815" i="436" s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832" i="436" s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842" i="436" s="1"/>
  <c r="C843" i="436" s="1"/>
  <c r="C844" i="436" s="1"/>
  <c r="C845" i="436" s="1"/>
  <c r="C846" i="436" s="1"/>
  <c r="C847" i="436" s="1"/>
  <c r="C848" i="436" s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C865" i="436" s="1"/>
  <c r="C866" i="436" s="1"/>
  <c r="C867" i="436" s="1"/>
  <c r="C868" i="436" s="1"/>
  <c r="C869" i="436" s="1"/>
  <c r="C870" i="436" s="1"/>
  <c r="C871" i="436" s="1"/>
  <c r="C872" i="436" s="1"/>
  <c r="C873" i="436" s="1"/>
  <c r="C874" i="436" s="1"/>
  <c r="C875" i="436" s="1"/>
  <c r="C876" i="436" s="1"/>
  <c r="C877" i="436" s="1"/>
  <c r="C878" i="436" s="1"/>
  <c r="C879" i="436" s="1"/>
  <c r="C880" i="436" s="1"/>
  <c r="C881" i="436" s="1"/>
  <c r="C882" i="436" s="1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C892" i="436" s="1"/>
  <c r="C893" i="436" s="1"/>
  <c r="C894" i="436" s="1"/>
  <c r="C895" i="436" s="1"/>
  <c r="C896" i="436" s="1"/>
  <c r="C897" i="436" s="1"/>
  <c r="C898" i="436" s="1"/>
  <c r="C899" i="436" s="1"/>
  <c r="C900" i="436" s="1"/>
  <c r="C901" i="436" s="1"/>
  <c r="C902" i="436" s="1"/>
  <c r="C903" i="436" s="1"/>
  <c r="C904" i="436" s="1"/>
  <c r="C905" i="436" s="1"/>
  <c r="C906" i="436" s="1"/>
  <c r="C907" i="436" s="1"/>
  <c r="C908" i="436" s="1"/>
  <c r="C909" i="436" s="1"/>
  <c r="C910" i="436" s="1"/>
  <c r="C911" i="436" s="1"/>
  <c r="C912" i="436" s="1"/>
  <c r="C913" i="436" s="1"/>
  <c r="C914" i="436" s="1"/>
  <c r="C915" i="436" s="1"/>
  <c r="C916" i="436" s="1"/>
  <c r="C917" i="436" s="1"/>
  <c r="C918" i="436" s="1"/>
  <c r="C919" i="436" s="1"/>
  <c r="C920" i="436" s="1"/>
  <c r="C921" i="436" s="1"/>
  <c r="C922" i="436" s="1"/>
  <c r="C923" i="436" s="1"/>
  <c r="C924" i="436" s="1"/>
  <c r="C925" i="436" s="1"/>
  <c r="C926" i="436" s="1"/>
  <c r="C927" i="436" s="1"/>
  <c r="C928" i="436" s="1"/>
  <c r="C929" i="436" s="1"/>
  <c r="C930" i="436" s="1"/>
  <c r="C931" i="436" s="1"/>
  <c r="C932" i="436" s="1"/>
  <c r="C933" i="436" s="1"/>
  <c r="C934" i="436" s="1"/>
  <c r="C935" i="436" s="1"/>
  <c r="C936" i="436" s="1"/>
  <c r="C937" i="436" s="1"/>
  <c r="C938" i="436" s="1"/>
  <c r="C939" i="436" s="1"/>
  <c r="C940" i="436" s="1"/>
  <c r="C941" i="436" s="1"/>
  <c r="C942" i="436" s="1"/>
  <c r="C943" i="436" s="1"/>
  <c r="C944" i="436" s="1"/>
  <c r="C945" i="436" s="1"/>
  <c r="C946" i="436" s="1"/>
  <c r="C947" i="436" s="1"/>
  <c r="C948" i="436" s="1"/>
  <c r="C949" i="436" s="1"/>
  <c r="C950" i="436" s="1"/>
  <c r="C951" i="436" s="1"/>
  <c r="C952" i="436" s="1"/>
  <c r="C953" i="436" s="1"/>
  <c r="C954" i="436" s="1"/>
  <c r="C955" i="436" s="1"/>
  <c r="C956" i="436" s="1"/>
  <c r="C957" i="436" s="1"/>
  <c r="C958" i="436" s="1"/>
  <c r="C959" i="436" s="1"/>
  <c r="C960" i="436" s="1"/>
  <c r="C961" i="436" s="1"/>
  <c r="C962" i="436" s="1"/>
  <c r="C963" i="436" s="1"/>
  <c r="C964" i="436" s="1"/>
  <c r="C965" i="436" s="1"/>
  <c r="C966" i="436" s="1"/>
  <c r="C967" i="436" s="1"/>
  <c r="C968" i="436" s="1"/>
  <c r="D328" i="436"/>
  <c r="D329" i="436" s="1"/>
  <c r="D330" i="436" s="1"/>
  <c r="E329" i="436"/>
  <c r="E330" i="436" s="1"/>
  <c r="D9" i="429"/>
  <c r="D10" i="429" s="1"/>
  <c r="D11" i="429" s="1"/>
  <c r="D12" i="429" s="1"/>
  <c r="D13" i="429" s="1"/>
  <c r="D14" i="429" s="1"/>
  <c r="D15" i="429" s="1"/>
  <c r="D16" i="429" s="1"/>
  <c r="E10" i="429"/>
  <c r="E11" i="429" s="1"/>
  <c r="E12" i="429" s="1"/>
  <c r="E13" i="429" s="1"/>
  <c r="E14" i="429"/>
  <c r="E15" i="429" s="1"/>
  <c r="E16" i="429" s="1"/>
  <c r="E32" i="429"/>
  <c r="E33" i="429" s="1"/>
  <c r="E34" i="429" s="1"/>
  <c r="E35" i="429"/>
  <c r="E36" i="429" s="1"/>
  <c r="E37" i="429" s="1"/>
  <c r="D37" i="429"/>
  <c r="D38" i="429" s="1"/>
  <c r="D39" i="429" s="1"/>
  <c r="D40" i="429" s="1"/>
  <c r="D41" i="429" s="1"/>
  <c r="D42" i="429" s="1"/>
  <c r="D43" i="429" s="1"/>
  <c r="D44" i="429" s="1"/>
  <c r="D45" i="429" s="1"/>
  <c r="D46" i="429" s="1"/>
  <c r="E38" i="429"/>
  <c r="E39" i="429" s="1"/>
  <c r="E40" i="429" s="1"/>
  <c r="E41" i="429" s="1"/>
  <c r="E42" i="429" s="1"/>
  <c r="E43" i="429" s="1"/>
  <c r="E44" i="429" s="1"/>
  <c r="E45" i="429" s="1"/>
  <c r="E46" i="429"/>
  <c r="C50" i="429"/>
  <c r="C51" i="429" s="1"/>
  <c r="C52" i="429" s="1"/>
  <c r="C53" i="429" s="1"/>
  <c r="C54" i="429" s="1"/>
  <c r="C55" i="429" s="1"/>
  <c r="C56" i="429" s="1"/>
  <c r="C57" i="429" s="1"/>
  <c r="C58" i="429" s="1"/>
  <c r="C59" i="429" s="1"/>
  <c r="C60" i="429" s="1"/>
  <c r="C61" i="429" s="1"/>
  <c r="C62" i="429" s="1"/>
  <c r="C63" i="429" s="1"/>
  <c r="D51" i="429"/>
  <c r="D52" i="429" s="1"/>
  <c r="D53" i="429" s="1"/>
  <c r="D54" i="429" s="1"/>
  <c r="D55" i="429" s="1"/>
  <c r="D56" i="429" s="1"/>
  <c r="D57" i="429" s="1"/>
  <c r="D58" i="429" s="1"/>
  <c r="D59" i="429" s="1"/>
  <c r="D60" i="429" s="1"/>
  <c r="D61" i="429" s="1"/>
  <c r="D62" i="429" s="1"/>
  <c r="D63" i="429" s="1"/>
  <c r="E52" i="429"/>
  <c r="E53" i="429" s="1"/>
  <c r="E54" i="429" s="1"/>
  <c r="E55" i="429" s="1"/>
  <c r="E56" i="429" s="1"/>
  <c r="E57" i="429" s="1"/>
  <c r="E58" i="429" s="1"/>
  <c r="E59" i="429" s="1"/>
  <c r="E60" i="429" s="1"/>
  <c r="E61" i="429"/>
  <c r="E62" i="429" s="1"/>
  <c r="E63" i="429" s="1"/>
  <c r="E64" i="429" s="1"/>
  <c r="D64" i="429"/>
  <c r="D65" i="429" s="1"/>
  <c r="D66" i="429" s="1"/>
  <c r="D67" i="429" s="1"/>
  <c r="D68" i="429" s="1"/>
  <c r="D69" i="429" s="1"/>
  <c r="E65" i="429"/>
  <c r="E66" i="429" s="1"/>
  <c r="E67" i="429" s="1"/>
  <c r="E68" i="429" s="1"/>
  <c r="E69" i="429" s="1"/>
  <c r="E70" i="429" s="1"/>
  <c r="E74" i="429"/>
  <c r="E75" i="429" s="1"/>
  <c r="E76" i="429" s="1"/>
  <c r="E77" i="429" s="1"/>
  <c r="E78" i="429" s="1"/>
  <c r="E79" i="429" s="1"/>
  <c r="E80" i="429" s="1"/>
  <c r="E87" i="429"/>
  <c r="E94" i="429"/>
  <c r="E95" i="429" s="1"/>
  <c r="E96" i="429" s="1"/>
  <c r="E97" i="429" s="1"/>
  <c r="E98" i="429" s="1"/>
  <c r="C97" i="429"/>
  <c r="C98" i="429" s="1"/>
  <c r="C99" i="429" s="1"/>
  <c r="C100" i="429" s="1"/>
  <c r="D98" i="429"/>
  <c r="D99" i="429" s="1"/>
  <c r="D100" i="429" s="1"/>
  <c r="E99" i="429"/>
  <c r="E100" i="429" s="1"/>
  <c r="N90" i="429"/>
  <c r="B1" i="439"/>
  <c r="C210" i="436" l="1"/>
  <c r="C211" i="436" s="1"/>
  <c r="C212" i="436" s="1"/>
  <c r="D210" i="436"/>
  <c r="D211" i="436" s="1"/>
  <c r="D212" i="436" s="1"/>
  <c r="E163" i="436"/>
  <c r="E164" i="436" s="1"/>
  <c r="E165" i="436" s="1"/>
  <c r="E73" i="436"/>
  <c r="E74" i="436" s="1"/>
  <c r="E81" i="429"/>
  <c r="E82" i="429" s="1"/>
  <c r="E83" i="429" s="1"/>
  <c r="E84" i="429" s="1"/>
  <c r="E85" i="429" s="1"/>
  <c r="E86" i="429" s="1"/>
  <c r="E47" i="429"/>
  <c r="E48" i="429" s="1"/>
  <c r="E49" i="429" s="1"/>
  <c r="E50" i="429" s="1"/>
  <c r="E51" i="429" s="1"/>
  <c r="D47" i="429"/>
  <c r="D48" i="429" s="1"/>
  <c r="D49" i="429" s="1"/>
  <c r="D50" i="429" s="1"/>
  <c r="E17" i="429"/>
  <c r="E18" i="429" s="1"/>
  <c r="D17" i="429"/>
  <c r="D18" i="429" s="1"/>
  <c r="E101" i="429"/>
  <c r="E102" i="429" s="1"/>
  <c r="E103" i="429" s="1"/>
  <c r="E104" i="429" s="1"/>
  <c r="E105" i="429" s="1"/>
  <c r="E106" i="429" s="1"/>
  <c r="E107" i="429" s="1"/>
  <c r="E108" i="429" s="1"/>
  <c r="E109" i="429" s="1"/>
  <c r="E110" i="429" s="1"/>
  <c r="E111" i="429" s="1"/>
  <c r="E112" i="429" s="1"/>
  <c r="E113" i="429" s="1"/>
  <c r="E114" i="429" s="1"/>
  <c r="E115" i="429" s="1"/>
  <c r="E116" i="429" s="1"/>
  <c r="E117" i="429" s="1"/>
  <c r="E118" i="429" s="1"/>
  <c r="E119" i="429" s="1"/>
  <c r="E120" i="429" s="1"/>
  <c r="E121" i="429" s="1"/>
  <c r="E122" i="429" s="1"/>
  <c r="E123" i="429" s="1"/>
  <c r="E124" i="429" s="1"/>
  <c r="E125" i="429" s="1"/>
  <c r="E126" i="429" s="1"/>
  <c r="E127" i="429" s="1"/>
  <c r="E128" i="429" s="1"/>
  <c r="E129" i="429" s="1"/>
  <c r="E130" i="429" s="1"/>
  <c r="E131" i="429" s="1"/>
  <c r="E132" i="429" s="1"/>
  <c r="E133" i="429" s="1"/>
  <c r="E134" i="429" s="1"/>
  <c r="E135" i="429" s="1"/>
  <c r="E136" i="429" s="1"/>
  <c r="E137" i="429" s="1"/>
  <c r="E138" i="429" s="1"/>
  <c r="E139" i="429" s="1"/>
  <c r="E140" i="429" s="1"/>
  <c r="E141" i="429" s="1"/>
  <c r="E142" i="429" s="1"/>
  <c r="E143" i="429" s="1"/>
  <c r="E144" i="429" s="1"/>
  <c r="E145" i="429" s="1"/>
  <c r="E146" i="429" s="1"/>
  <c r="E147" i="429" s="1"/>
  <c r="E148" i="429" s="1"/>
  <c r="E149" i="429" s="1"/>
  <c r="E150" i="429" s="1"/>
  <c r="E151" i="429" s="1"/>
  <c r="E152" i="429" s="1"/>
  <c r="E153" i="429" s="1"/>
  <c r="E154" i="429" s="1"/>
  <c r="E155" i="429" s="1"/>
  <c r="E156" i="429" s="1"/>
  <c r="E157" i="429" s="1"/>
  <c r="E158" i="429" s="1"/>
  <c r="E159" i="429" s="1"/>
  <c r="E160" i="429" s="1"/>
  <c r="E161" i="429" s="1"/>
  <c r="E162" i="429" s="1"/>
  <c r="E163" i="429" s="1"/>
  <c r="E164" i="429" s="1"/>
  <c r="E165" i="429" s="1"/>
  <c r="E166" i="429" s="1"/>
  <c r="E167" i="429" s="1"/>
  <c r="E168" i="429" s="1"/>
  <c r="E169" i="429" s="1"/>
  <c r="E170" i="429" s="1"/>
  <c r="E171" i="429" s="1"/>
  <c r="E172" i="429" s="1"/>
  <c r="E173" i="429" s="1"/>
  <c r="E174" i="429" s="1"/>
  <c r="E175" i="429" s="1"/>
  <c r="E176" i="429" s="1"/>
  <c r="E177" i="429" s="1"/>
  <c r="E178" i="429" s="1"/>
  <c r="E179" i="429" s="1"/>
  <c r="E180" i="429" s="1"/>
  <c r="E181" i="429" s="1"/>
  <c r="E182" i="429" s="1"/>
  <c r="E183" i="429" s="1"/>
  <c r="E184" i="429" s="1"/>
  <c r="E185" i="429" s="1"/>
  <c r="E186" i="429" s="1"/>
  <c r="E187" i="429" s="1"/>
  <c r="E188" i="429" s="1"/>
  <c r="E189" i="429" s="1"/>
  <c r="E190" i="429" s="1"/>
  <c r="E191" i="429" s="1"/>
  <c r="E192" i="429" s="1"/>
  <c r="E193" i="429" s="1"/>
  <c r="E194" i="429" s="1"/>
  <c r="E195" i="429" s="1"/>
  <c r="E196" i="429" s="1"/>
  <c r="E197" i="429" s="1"/>
  <c r="E198" i="429" s="1"/>
  <c r="E199" i="429" s="1"/>
  <c r="E200" i="429" s="1"/>
  <c r="E201" i="429" s="1"/>
  <c r="E202" i="429" s="1"/>
  <c r="E203" i="429" s="1"/>
  <c r="E204" i="429" s="1"/>
  <c r="E205" i="429" s="1"/>
  <c r="E206" i="429" s="1"/>
  <c r="E207" i="429" s="1"/>
  <c r="E208" i="429" s="1"/>
  <c r="E209" i="429" s="1"/>
  <c r="E210" i="429" s="1"/>
  <c r="E211" i="429" s="1"/>
  <c r="E212" i="429" s="1"/>
  <c r="E213" i="429" s="1"/>
  <c r="E214" i="429" s="1"/>
  <c r="E215" i="429" s="1"/>
  <c r="E216" i="429" s="1"/>
  <c r="E217" i="429" s="1"/>
  <c r="E218" i="429" s="1"/>
  <c r="E219" i="429" s="1"/>
  <c r="E220" i="429" s="1"/>
  <c r="E221" i="429" s="1"/>
  <c r="E222" i="429" s="1"/>
  <c r="E223" i="429" s="1"/>
  <c r="E224" i="429" s="1"/>
  <c r="E225" i="429" s="1"/>
  <c r="E226" i="429" s="1"/>
  <c r="E227" i="429" s="1"/>
  <c r="E228" i="429" s="1"/>
  <c r="E229" i="429" s="1"/>
  <c r="E230" i="429" s="1"/>
  <c r="E231" i="429" s="1"/>
  <c r="E232" i="429" s="1"/>
  <c r="E233" i="429" s="1"/>
  <c r="E234" i="429" s="1"/>
  <c r="E235" i="429" s="1"/>
  <c r="E236" i="429" s="1"/>
  <c r="E237" i="429" s="1"/>
  <c r="E238" i="429" s="1"/>
  <c r="E239" i="429" s="1"/>
  <c r="E240" i="429" s="1"/>
  <c r="E241" i="429" s="1"/>
  <c r="E242" i="429" s="1"/>
  <c r="E243" i="429" s="1"/>
  <c r="E244" i="429" s="1"/>
  <c r="E245" i="429" s="1"/>
  <c r="E246" i="429" s="1"/>
  <c r="E247" i="429" s="1"/>
  <c r="E248" i="429" s="1"/>
  <c r="E249" i="429" s="1"/>
  <c r="E250" i="429" s="1"/>
  <c r="E251" i="429" s="1"/>
  <c r="E252" i="429" s="1"/>
  <c r="E253" i="429" s="1"/>
  <c r="E254" i="429" s="1"/>
  <c r="E255" i="429" s="1"/>
  <c r="E256" i="429" s="1"/>
  <c r="E257" i="429" s="1"/>
  <c r="E258" i="429" s="1"/>
  <c r="E259" i="429" s="1"/>
  <c r="E260" i="429" s="1"/>
  <c r="E261" i="429" s="1"/>
  <c r="E262" i="429" s="1"/>
  <c r="E263" i="429" s="1"/>
  <c r="E264" i="429" s="1"/>
  <c r="E265" i="429" s="1"/>
  <c r="E266" i="429" s="1"/>
  <c r="E267" i="429" s="1"/>
  <c r="E268" i="429" s="1"/>
  <c r="E269" i="429" s="1"/>
  <c r="E270" i="429" s="1"/>
  <c r="E271" i="429" s="1"/>
  <c r="E272" i="429" s="1"/>
  <c r="E273" i="429" s="1"/>
  <c r="E274" i="429" s="1"/>
  <c r="E275" i="429" s="1"/>
  <c r="E276" i="429" s="1"/>
  <c r="E277" i="429" s="1"/>
  <c r="E278" i="429" s="1"/>
  <c r="E279" i="429" s="1"/>
  <c r="E280" i="429" s="1"/>
  <c r="E281" i="429" s="1"/>
  <c r="E282" i="429" s="1"/>
  <c r="E283" i="429" s="1"/>
  <c r="E284" i="429" s="1"/>
  <c r="E285" i="429" s="1"/>
  <c r="E286" i="429" s="1"/>
  <c r="E287" i="429" s="1"/>
  <c r="E288" i="429" s="1"/>
  <c r="E289" i="429" s="1"/>
  <c r="E290" i="429" s="1"/>
  <c r="E291" i="429" s="1"/>
  <c r="E292" i="429" s="1"/>
  <c r="E293" i="429" s="1"/>
  <c r="E294" i="429" s="1"/>
  <c r="E295" i="429" s="1"/>
  <c r="E296" i="429" s="1"/>
  <c r="E297" i="429" s="1"/>
  <c r="E298" i="429" s="1"/>
  <c r="E299" i="429" s="1"/>
  <c r="E300" i="429" s="1"/>
  <c r="E301" i="429" s="1"/>
  <c r="E302" i="429" s="1"/>
  <c r="E303" i="429" s="1"/>
  <c r="E304" i="429" s="1"/>
  <c r="E305" i="429" s="1"/>
  <c r="E306" i="429" s="1"/>
  <c r="E307" i="429" s="1"/>
  <c r="E308" i="429" s="1"/>
  <c r="E309" i="429" s="1"/>
  <c r="E310" i="429" s="1"/>
  <c r="E311" i="429" s="1"/>
  <c r="E312" i="429" s="1"/>
  <c r="E313" i="429" s="1"/>
  <c r="E314" i="429" s="1"/>
  <c r="E315" i="429" s="1"/>
  <c r="E316" i="429" s="1"/>
  <c r="E317" i="429" s="1"/>
  <c r="E318" i="429" s="1"/>
  <c r="E319" i="429" s="1"/>
  <c r="E320" i="429" s="1"/>
  <c r="E321" i="429" s="1"/>
  <c r="E322" i="429" s="1"/>
  <c r="E323" i="429" s="1"/>
  <c r="E324" i="429" s="1"/>
  <c r="E325" i="429" s="1"/>
  <c r="E326" i="429" s="1"/>
  <c r="E327" i="429" s="1"/>
  <c r="E328" i="429" s="1"/>
  <c r="E329" i="429" s="1"/>
  <c r="E330" i="429" s="1"/>
  <c r="E331" i="429" s="1"/>
  <c r="E332" i="429" s="1"/>
  <c r="E333" i="429" s="1"/>
  <c r="E334" i="429" s="1"/>
  <c r="E335" i="429" s="1"/>
  <c r="E336" i="429" s="1"/>
  <c r="E337" i="429" s="1"/>
  <c r="E338" i="429" s="1"/>
  <c r="E339" i="429" s="1"/>
  <c r="E340" i="429" s="1"/>
  <c r="E341" i="429" s="1"/>
  <c r="E342" i="429" s="1"/>
  <c r="E343" i="429" s="1"/>
  <c r="E344" i="429" s="1"/>
  <c r="E345" i="429" s="1"/>
  <c r="E346" i="429" s="1"/>
  <c r="E347" i="429" s="1"/>
  <c r="E348" i="429" s="1"/>
  <c r="E349" i="429" s="1"/>
  <c r="E350" i="429" s="1"/>
  <c r="E351" i="429" s="1"/>
  <c r="E352" i="429" s="1"/>
  <c r="E353" i="429" s="1"/>
  <c r="E354" i="429" s="1"/>
  <c r="E355" i="429" s="1"/>
  <c r="E356" i="429" s="1"/>
  <c r="E357" i="429" s="1"/>
  <c r="E358" i="429" s="1"/>
  <c r="E359" i="429" s="1"/>
  <c r="E360" i="429" s="1"/>
  <c r="E361" i="429" s="1"/>
  <c r="E362" i="429" s="1"/>
  <c r="E363" i="429" s="1"/>
  <c r="E364" i="429" s="1"/>
  <c r="E365" i="429" s="1"/>
  <c r="E366" i="429" s="1"/>
  <c r="E367" i="429" s="1"/>
  <c r="E368" i="429" s="1"/>
  <c r="E369" i="429" s="1"/>
  <c r="E370" i="429" s="1"/>
  <c r="E371" i="429" s="1"/>
  <c r="E372" i="429" s="1"/>
  <c r="E373" i="429" s="1"/>
  <c r="E374" i="429" s="1"/>
  <c r="E375" i="429" s="1"/>
  <c r="E376" i="429" s="1"/>
  <c r="E377" i="429" s="1"/>
  <c r="E378" i="429" s="1"/>
  <c r="E379" i="429" s="1"/>
  <c r="E380" i="429" s="1"/>
  <c r="E381" i="429" s="1"/>
  <c r="E382" i="429" s="1"/>
  <c r="E383" i="429" s="1"/>
  <c r="E384" i="429" s="1"/>
  <c r="E385" i="429" s="1"/>
  <c r="E386" i="429" s="1"/>
  <c r="E387" i="429" s="1"/>
  <c r="E388" i="429" s="1"/>
  <c r="E389" i="429" s="1"/>
  <c r="E390" i="429" s="1"/>
  <c r="E391" i="429" s="1"/>
  <c r="E392" i="429" s="1"/>
  <c r="E393" i="429" s="1"/>
  <c r="E394" i="429" s="1"/>
  <c r="E395" i="429" s="1"/>
  <c r="E396" i="429" s="1"/>
  <c r="E397" i="429" s="1"/>
  <c r="E398" i="429" s="1"/>
  <c r="E399" i="429" s="1"/>
  <c r="E400" i="429" s="1"/>
  <c r="E401" i="429" s="1"/>
  <c r="E402" i="429" s="1"/>
  <c r="E403" i="429" s="1"/>
  <c r="E404" i="429" s="1"/>
  <c r="E405" i="429" s="1"/>
  <c r="E406" i="429" s="1"/>
  <c r="E407" i="429" s="1"/>
  <c r="E408" i="429" s="1"/>
  <c r="E409" i="429" s="1"/>
  <c r="E410" i="429" s="1"/>
  <c r="E411" i="429" s="1"/>
  <c r="E412" i="429" s="1"/>
  <c r="E413" i="429" s="1"/>
  <c r="E414" i="429" s="1"/>
  <c r="E415" i="429" s="1"/>
  <c r="E416" i="429" s="1"/>
  <c r="E417" i="429" s="1"/>
  <c r="E418" i="429" s="1"/>
  <c r="E419" i="429" s="1"/>
  <c r="E420" i="429" s="1"/>
  <c r="E421" i="429" s="1"/>
  <c r="E422" i="429" s="1"/>
  <c r="E423" i="429" s="1"/>
  <c r="E424" i="429" s="1"/>
  <c r="E425" i="429" s="1"/>
  <c r="E426" i="429" s="1"/>
  <c r="E427" i="429" s="1"/>
  <c r="E428" i="429" s="1"/>
  <c r="E429" i="429" s="1"/>
  <c r="E430" i="429" s="1"/>
  <c r="E431" i="429" s="1"/>
  <c r="E432" i="429" s="1"/>
  <c r="E433" i="429" s="1"/>
  <c r="E434" i="429" s="1"/>
  <c r="E435" i="429" s="1"/>
  <c r="E436" i="429" s="1"/>
  <c r="E437" i="429" s="1"/>
  <c r="E438" i="429" s="1"/>
  <c r="E439" i="429" s="1"/>
  <c r="E440" i="429" s="1"/>
  <c r="E441" i="429" s="1"/>
  <c r="E442" i="429" s="1"/>
  <c r="E443" i="429" s="1"/>
  <c r="E444" i="429" s="1"/>
  <c r="E445" i="429" s="1"/>
  <c r="E446" i="429" s="1"/>
  <c r="E447" i="429" s="1"/>
  <c r="E448" i="429" s="1"/>
  <c r="E449" i="429" s="1"/>
  <c r="E450" i="429" s="1"/>
  <c r="E451" i="429" s="1"/>
  <c r="E452" i="429" s="1"/>
  <c r="E453" i="429" s="1"/>
  <c r="E454" i="429" s="1"/>
  <c r="E455" i="429" s="1"/>
  <c r="E456" i="429" s="1"/>
  <c r="E457" i="429" s="1"/>
  <c r="E458" i="429" s="1"/>
  <c r="E459" i="429" s="1"/>
  <c r="E460" i="429" s="1"/>
  <c r="E461" i="429" s="1"/>
  <c r="E462" i="429" s="1"/>
  <c r="E463" i="429" s="1"/>
  <c r="E464" i="429" s="1"/>
  <c r="E465" i="429" s="1"/>
  <c r="E466" i="429" s="1"/>
  <c r="E467" i="429" s="1"/>
  <c r="E468" i="429" s="1"/>
  <c r="E469" i="429" s="1"/>
  <c r="E470" i="429" s="1"/>
  <c r="E471" i="429" s="1"/>
  <c r="E472" i="429" s="1"/>
  <c r="E473" i="429" s="1"/>
  <c r="E474" i="429" s="1"/>
  <c r="E475" i="429" s="1"/>
  <c r="E476" i="429" s="1"/>
  <c r="E477" i="429" s="1"/>
  <c r="E478" i="429" s="1"/>
  <c r="E479" i="429" s="1"/>
  <c r="E480" i="429" s="1"/>
  <c r="E481" i="429" s="1"/>
  <c r="E482" i="429" s="1"/>
  <c r="E483" i="429" s="1"/>
  <c r="E484" i="429" s="1"/>
  <c r="E485" i="429" s="1"/>
  <c r="E486" i="429" s="1"/>
  <c r="E487" i="429" s="1"/>
  <c r="E488" i="429" s="1"/>
  <c r="E489" i="429" s="1"/>
  <c r="E490" i="429" s="1"/>
  <c r="E491" i="429" s="1"/>
  <c r="E492" i="429" s="1"/>
  <c r="E493" i="429" s="1"/>
  <c r="E494" i="429" s="1"/>
  <c r="E495" i="429" s="1"/>
  <c r="E496" i="429" s="1"/>
  <c r="E497" i="429" s="1"/>
  <c r="E498" i="429" s="1"/>
  <c r="E499" i="429" s="1"/>
  <c r="E500" i="429" s="1"/>
  <c r="E501" i="429" s="1"/>
  <c r="E502" i="429" s="1"/>
  <c r="E503" i="429" s="1"/>
  <c r="E504" i="429" s="1"/>
  <c r="E505" i="429" s="1"/>
  <c r="E506" i="429" s="1"/>
  <c r="E507" i="429" s="1"/>
  <c r="E508" i="429" s="1"/>
  <c r="E509" i="429" s="1"/>
  <c r="E510" i="429" s="1"/>
  <c r="E511" i="429" s="1"/>
  <c r="E512" i="429" s="1"/>
  <c r="E513" i="429" s="1"/>
  <c r="E514" i="429" s="1"/>
  <c r="E515" i="429" s="1"/>
  <c r="E516" i="429" s="1"/>
  <c r="E517" i="429" s="1"/>
  <c r="E518" i="429" s="1"/>
  <c r="E519" i="429" s="1"/>
  <c r="E520" i="429" s="1"/>
  <c r="E521" i="429" s="1"/>
  <c r="E522" i="429" s="1"/>
  <c r="E523" i="429" s="1"/>
  <c r="E524" i="429" s="1"/>
  <c r="E525" i="429" s="1"/>
  <c r="E526" i="429" s="1"/>
  <c r="E527" i="429" s="1"/>
  <c r="E528" i="429" s="1"/>
  <c r="E529" i="429" s="1"/>
  <c r="E530" i="429" s="1"/>
  <c r="E531" i="429" s="1"/>
  <c r="E532" i="429" s="1"/>
  <c r="E533" i="429" s="1"/>
  <c r="E534" i="429" s="1"/>
  <c r="E535" i="429" s="1"/>
  <c r="E536" i="429" s="1"/>
  <c r="E537" i="429" s="1"/>
  <c r="E538" i="429" s="1"/>
  <c r="E539" i="429" s="1"/>
  <c r="E540" i="429" s="1"/>
  <c r="E541" i="429" s="1"/>
  <c r="E542" i="429" s="1"/>
  <c r="E543" i="429" s="1"/>
  <c r="E544" i="429" s="1"/>
  <c r="E545" i="429" s="1"/>
  <c r="E546" i="429" s="1"/>
  <c r="E547" i="429" s="1"/>
  <c r="E548" i="429" s="1"/>
  <c r="E549" i="429" s="1"/>
  <c r="E550" i="429" s="1"/>
  <c r="E551" i="429" s="1"/>
  <c r="E552" i="429" s="1"/>
  <c r="E553" i="429" s="1"/>
  <c r="E554" i="429" s="1"/>
  <c r="E555" i="429" s="1"/>
  <c r="E556" i="429" s="1"/>
  <c r="E557" i="429" s="1"/>
  <c r="E558" i="429" s="1"/>
  <c r="E559" i="429" s="1"/>
  <c r="E560" i="429" s="1"/>
  <c r="E561" i="429" s="1"/>
  <c r="E562" i="429" s="1"/>
  <c r="E563" i="429" s="1"/>
  <c r="E564" i="429" s="1"/>
  <c r="E565" i="429" s="1"/>
  <c r="E566" i="429" s="1"/>
  <c r="E567" i="429" s="1"/>
  <c r="E568" i="429" s="1"/>
  <c r="E569" i="429" s="1"/>
  <c r="E570" i="429" s="1"/>
  <c r="E571" i="429" s="1"/>
  <c r="E572" i="429" s="1"/>
  <c r="E573" i="429" s="1"/>
  <c r="E574" i="429" s="1"/>
  <c r="E575" i="429" s="1"/>
  <c r="E576" i="429" s="1"/>
  <c r="E577" i="429" s="1"/>
  <c r="E578" i="429" s="1"/>
  <c r="E579" i="429" s="1"/>
  <c r="E580" i="429" s="1"/>
  <c r="E581" i="429" s="1"/>
  <c r="E582" i="429" s="1"/>
  <c r="E583" i="429" s="1"/>
  <c r="E584" i="429" s="1"/>
  <c r="E585" i="429" s="1"/>
  <c r="E586" i="429" s="1"/>
  <c r="E587" i="429" s="1"/>
  <c r="E588" i="429" s="1"/>
  <c r="E589" i="429" s="1"/>
  <c r="E590" i="429" s="1"/>
  <c r="E591" i="429" s="1"/>
  <c r="E592" i="429" s="1"/>
  <c r="E593" i="429" s="1"/>
  <c r="E594" i="429" s="1"/>
  <c r="E595" i="429" s="1"/>
  <c r="E596" i="429" s="1"/>
  <c r="E597" i="429" s="1"/>
  <c r="E598" i="429" s="1"/>
  <c r="E599" i="429" s="1"/>
  <c r="E600" i="429" s="1"/>
  <c r="E601" i="429" s="1"/>
  <c r="E602" i="429" s="1"/>
  <c r="E603" i="429" s="1"/>
  <c r="E604" i="429" s="1"/>
  <c r="E605" i="429" s="1"/>
  <c r="E606" i="429" s="1"/>
  <c r="E607" i="429" s="1"/>
  <c r="E608" i="429" s="1"/>
  <c r="E609" i="429" s="1"/>
  <c r="E610" i="429" s="1"/>
  <c r="E611" i="429" s="1"/>
  <c r="E612" i="429" s="1"/>
  <c r="E613" i="429" s="1"/>
  <c r="E614" i="429" s="1"/>
  <c r="E615" i="429" s="1"/>
  <c r="E616" i="429" s="1"/>
  <c r="E617" i="429" s="1"/>
  <c r="E618" i="429" s="1"/>
  <c r="E619" i="429" s="1"/>
  <c r="E620" i="429" s="1"/>
  <c r="E621" i="429" s="1"/>
  <c r="E622" i="429" s="1"/>
  <c r="E623" i="429" s="1"/>
  <c r="E624" i="429" s="1"/>
  <c r="E625" i="429" s="1"/>
  <c r="E626" i="429" s="1"/>
  <c r="E627" i="429" s="1"/>
  <c r="E628" i="429" s="1"/>
  <c r="E629" i="429" s="1"/>
  <c r="E630" i="429" s="1"/>
  <c r="E631" i="429" s="1"/>
  <c r="E632" i="429" s="1"/>
  <c r="E633" i="429" s="1"/>
  <c r="E634" i="429" s="1"/>
  <c r="E635" i="429" s="1"/>
  <c r="E636" i="429" s="1"/>
  <c r="E637" i="429" s="1"/>
  <c r="E638" i="429" s="1"/>
  <c r="E639" i="429" s="1"/>
  <c r="E640" i="429" s="1"/>
  <c r="E641" i="429" s="1"/>
  <c r="E642" i="429" s="1"/>
  <c r="E643" i="429" s="1"/>
  <c r="E644" i="429" s="1"/>
  <c r="E645" i="429" s="1"/>
  <c r="E646" i="429" s="1"/>
  <c r="E647" i="429" s="1"/>
  <c r="E648" i="429" s="1"/>
  <c r="E649" i="429" s="1"/>
  <c r="E650" i="429" s="1"/>
  <c r="E651" i="429" s="1"/>
  <c r="E652" i="429" s="1"/>
  <c r="E653" i="429" s="1"/>
  <c r="E654" i="429" s="1"/>
  <c r="E655" i="429" s="1"/>
  <c r="E656" i="429" s="1"/>
  <c r="E657" i="429" s="1"/>
  <c r="E658" i="429" s="1"/>
  <c r="E659" i="429" s="1"/>
  <c r="E660" i="429" s="1"/>
  <c r="E661" i="429" s="1"/>
  <c r="E662" i="429" s="1"/>
  <c r="E663" i="429" s="1"/>
  <c r="E664" i="429" s="1"/>
  <c r="E665" i="429" s="1"/>
  <c r="E666" i="429" s="1"/>
  <c r="E667" i="429" s="1"/>
  <c r="E668" i="429" s="1"/>
  <c r="E669" i="429" s="1"/>
  <c r="E670" i="429" s="1"/>
  <c r="E671" i="429" s="1"/>
  <c r="E672" i="429" s="1"/>
  <c r="E673" i="429" s="1"/>
  <c r="E674" i="429" s="1"/>
  <c r="E675" i="429" s="1"/>
  <c r="E676" i="429" s="1"/>
  <c r="E677" i="429" s="1"/>
  <c r="E678" i="429" s="1"/>
  <c r="E679" i="429" s="1"/>
  <c r="E680" i="429" s="1"/>
  <c r="E681" i="429" s="1"/>
  <c r="E682" i="429" s="1"/>
  <c r="E683" i="429" s="1"/>
  <c r="E684" i="429" s="1"/>
  <c r="E685" i="429" s="1"/>
  <c r="E686" i="429" s="1"/>
  <c r="E687" i="429" s="1"/>
  <c r="E688" i="429" s="1"/>
  <c r="E689" i="429" s="1"/>
  <c r="E690" i="429" s="1"/>
  <c r="E691" i="429" s="1"/>
  <c r="E692" i="429" s="1"/>
  <c r="E693" i="429" s="1"/>
  <c r="E694" i="429" s="1"/>
  <c r="E695" i="429" s="1"/>
  <c r="E696" i="429" s="1"/>
  <c r="E697" i="429" s="1"/>
  <c r="E698" i="429" s="1"/>
  <c r="E699" i="429" s="1"/>
  <c r="E700" i="429" s="1"/>
  <c r="E701" i="429" s="1"/>
  <c r="E702" i="429" s="1"/>
  <c r="E703" i="429" s="1"/>
  <c r="E704" i="429" s="1"/>
  <c r="E705" i="429" s="1"/>
  <c r="E706" i="429" s="1"/>
  <c r="E707" i="429" s="1"/>
  <c r="E708" i="429" s="1"/>
  <c r="E709" i="429" s="1"/>
  <c r="E710" i="429" s="1"/>
  <c r="E711" i="429" s="1"/>
  <c r="E712" i="429" s="1"/>
  <c r="E713" i="429" s="1"/>
  <c r="E714" i="429" s="1"/>
  <c r="E715" i="429" s="1"/>
  <c r="E716" i="429" s="1"/>
  <c r="E717" i="429" s="1"/>
  <c r="E718" i="429" s="1"/>
  <c r="E719" i="429" s="1"/>
  <c r="E720" i="429" s="1"/>
  <c r="E721" i="429" s="1"/>
  <c r="E722" i="429" s="1"/>
  <c r="E723" i="429" s="1"/>
  <c r="E724" i="429" s="1"/>
  <c r="E725" i="429" s="1"/>
  <c r="E726" i="429" s="1"/>
  <c r="E727" i="429" s="1"/>
  <c r="E728" i="429" s="1"/>
  <c r="E729" i="429" s="1"/>
  <c r="E730" i="429" s="1"/>
  <c r="E731" i="429" s="1"/>
  <c r="E732" i="429" s="1"/>
  <c r="E733" i="429" s="1"/>
  <c r="E734" i="429" s="1"/>
  <c r="E735" i="429" s="1"/>
  <c r="E736" i="429" s="1"/>
  <c r="E737" i="429" s="1"/>
  <c r="D101" i="429"/>
  <c r="D102" i="429" s="1"/>
  <c r="D103" i="429" s="1"/>
  <c r="D104" i="429" s="1"/>
  <c r="D105" i="429" s="1"/>
  <c r="D106" i="429" s="1"/>
  <c r="D107" i="429" s="1"/>
  <c r="D108" i="429" s="1"/>
  <c r="D109" i="429" s="1"/>
  <c r="D110" i="429" s="1"/>
  <c r="D111" i="429" s="1"/>
  <c r="D112" i="429" s="1"/>
  <c r="D113" i="429" s="1"/>
  <c r="D114" i="429" s="1"/>
  <c r="D115" i="429" s="1"/>
  <c r="D116" i="429" s="1"/>
  <c r="D117" i="429" s="1"/>
  <c r="D118" i="429" s="1"/>
  <c r="D119" i="429" s="1"/>
  <c r="D120" i="429" s="1"/>
  <c r="D121" i="429" s="1"/>
  <c r="D122" i="429" s="1"/>
  <c r="D123" i="429" s="1"/>
  <c r="D124" i="429" s="1"/>
  <c r="D125" i="429" s="1"/>
  <c r="D126" i="429" s="1"/>
  <c r="D127" i="429" s="1"/>
  <c r="D128" i="429" s="1"/>
  <c r="D129" i="429" s="1"/>
  <c r="D130" i="429" s="1"/>
  <c r="D131" i="429" s="1"/>
  <c r="D132" i="429" s="1"/>
  <c r="D133" i="429" s="1"/>
  <c r="D134" i="429" s="1"/>
  <c r="D135" i="429" s="1"/>
  <c r="D136" i="429" s="1"/>
  <c r="D137" i="429" s="1"/>
  <c r="D138" i="429" s="1"/>
  <c r="D139" i="429" s="1"/>
  <c r="D140" i="429" s="1"/>
  <c r="D141" i="429" s="1"/>
  <c r="D142" i="429" s="1"/>
  <c r="D143" i="429" s="1"/>
  <c r="D144" i="429" s="1"/>
  <c r="D145" i="429" s="1"/>
  <c r="D146" i="429" s="1"/>
  <c r="D147" i="429" s="1"/>
  <c r="D148" i="429" s="1"/>
  <c r="D149" i="429" s="1"/>
  <c r="D150" i="429" s="1"/>
  <c r="D151" i="429" s="1"/>
  <c r="D152" i="429" s="1"/>
  <c r="D153" i="429" s="1"/>
  <c r="D154" i="429" s="1"/>
  <c r="D155" i="429" s="1"/>
  <c r="D156" i="429" s="1"/>
  <c r="D157" i="429" s="1"/>
  <c r="D158" i="429" s="1"/>
  <c r="D159" i="429" s="1"/>
  <c r="D160" i="429" s="1"/>
  <c r="D161" i="429" s="1"/>
  <c r="D162" i="429" s="1"/>
  <c r="D163" i="429" s="1"/>
  <c r="D164" i="429" s="1"/>
  <c r="D165" i="429" s="1"/>
  <c r="D166" i="429" s="1"/>
  <c r="D167" i="429" s="1"/>
  <c r="D168" i="429" s="1"/>
  <c r="D169" i="429" s="1"/>
  <c r="D170" i="429" s="1"/>
  <c r="D171" i="429" s="1"/>
  <c r="D172" i="429" s="1"/>
  <c r="D173" i="429" s="1"/>
  <c r="D174" i="429" s="1"/>
  <c r="D175" i="429" s="1"/>
  <c r="D176" i="429" s="1"/>
  <c r="D177" i="429" s="1"/>
  <c r="D178" i="429" s="1"/>
  <c r="D179" i="429" s="1"/>
  <c r="D180" i="429" s="1"/>
  <c r="D181" i="429" s="1"/>
  <c r="D182" i="429" s="1"/>
  <c r="D183" i="429" s="1"/>
  <c r="D184" i="429" s="1"/>
  <c r="D185" i="429" s="1"/>
  <c r="D186" i="429" s="1"/>
  <c r="D187" i="429" s="1"/>
  <c r="D188" i="429" s="1"/>
  <c r="D189" i="429" s="1"/>
  <c r="D190" i="429" s="1"/>
  <c r="D191" i="429" s="1"/>
  <c r="D192" i="429" s="1"/>
  <c r="D193" i="429" s="1"/>
  <c r="D194" i="429" s="1"/>
  <c r="D195" i="429" s="1"/>
  <c r="D196" i="429" s="1"/>
  <c r="D197" i="429" s="1"/>
  <c r="D198" i="429" s="1"/>
  <c r="D199" i="429" s="1"/>
  <c r="D200" i="429" s="1"/>
  <c r="D201" i="429" s="1"/>
  <c r="D202" i="429" s="1"/>
  <c r="D203" i="429" s="1"/>
  <c r="D204" i="429" s="1"/>
  <c r="D205" i="429" s="1"/>
  <c r="D206" i="429" s="1"/>
  <c r="D207" i="429" s="1"/>
  <c r="D208" i="429" s="1"/>
  <c r="D209" i="429" s="1"/>
  <c r="D210" i="429" s="1"/>
  <c r="D211" i="429" s="1"/>
  <c r="D212" i="429" s="1"/>
  <c r="D213" i="429" s="1"/>
  <c r="D214" i="429" s="1"/>
  <c r="D215" i="429" s="1"/>
  <c r="D216" i="429" s="1"/>
  <c r="D217" i="429" s="1"/>
  <c r="D218" i="429" s="1"/>
  <c r="D219" i="429" s="1"/>
  <c r="D220" i="429" s="1"/>
  <c r="D221" i="429" s="1"/>
  <c r="D222" i="429" s="1"/>
  <c r="D223" i="429" s="1"/>
  <c r="D224" i="429" s="1"/>
  <c r="D225" i="429" s="1"/>
  <c r="D226" i="429" s="1"/>
  <c r="D227" i="429" s="1"/>
  <c r="D228" i="429" s="1"/>
  <c r="D229" i="429" s="1"/>
  <c r="D230" i="429" s="1"/>
  <c r="D231" i="429" s="1"/>
  <c r="D232" i="429" s="1"/>
  <c r="D233" i="429" s="1"/>
  <c r="D234" i="429" s="1"/>
  <c r="D235" i="429" s="1"/>
  <c r="D236" i="429" s="1"/>
  <c r="D237" i="429" s="1"/>
  <c r="D238" i="429" s="1"/>
  <c r="D239" i="429" s="1"/>
  <c r="D240" i="429" s="1"/>
  <c r="D241" i="429" s="1"/>
  <c r="D242" i="429" s="1"/>
  <c r="D243" i="429" s="1"/>
  <c r="D244" i="429" s="1"/>
  <c r="D245" i="429" s="1"/>
  <c r="D246" i="429" s="1"/>
  <c r="D247" i="429" s="1"/>
  <c r="D248" i="429" s="1"/>
  <c r="D249" i="429" s="1"/>
  <c r="D250" i="429" s="1"/>
  <c r="D251" i="429" s="1"/>
  <c r="D252" i="429" s="1"/>
  <c r="D253" i="429" s="1"/>
  <c r="D254" i="429" s="1"/>
  <c r="D255" i="429" s="1"/>
  <c r="D256" i="429" s="1"/>
  <c r="D257" i="429" s="1"/>
  <c r="D258" i="429" s="1"/>
  <c r="D259" i="429" s="1"/>
  <c r="D260" i="429" s="1"/>
  <c r="D261" i="429" s="1"/>
  <c r="D262" i="429" s="1"/>
  <c r="D263" i="429" s="1"/>
  <c r="D264" i="429" s="1"/>
  <c r="D265" i="429" s="1"/>
  <c r="D266" i="429" s="1"/>
  <c r="D267" i="429" s="1"/>
  <c r="D268" i="429" s="1"/>
  <c r="D269" i="429" s="1"/>
  <c r="D270" i="429" s="1"/>
  <c r="D271" i="429" s="1"/>
  <c r="D272" i="429" s="1"/>
  <c r="D273" i="429" s="1"/>
  <c r="D274" i="429" s="1"/>
  <c r="D275" i="429" s="1"/>
  <c r="D276" i="429" s="1"/>
  <c r="D277" i="429" s="1"/>
  <c r="D278" i="429" s="1"/>
  <c r="D279" i="429" s="1"/>
  <c r="D280" i="429" s="1"/>
  <c r="D281" i="429" s="1"/>
  <c r="D282" i="429" s="1"/>
  <c r="D283" i="429" s="1"/>
  <c r="D284" i="429" s="1"/>
  <c r="D285" i="429" s="1"/>
  <c r="D286" i="429" s="1"/>
  <c r="D287" i="429" s="1"/>
  <c r="D288" i="429" s="1"/>
  <c r="D289" i="429" s="1"/>
  <c r="D290" i="429" s="1"/>
  <c r="D291" i="429" s="1"/>
  <c r="D292" i="429" s="1"/>
  <c r="D293" i="429" s="1"/>
  <c r="D294" i="429" s="1"/>
  <c r="D295" i="429" s="1"/>
  <c r="D296" i="429" s="1"/>
  <c r="D297" i="429" s="1"/>
  <c r="D298" i="429" s="1"/>
  <c r="D299" i="429" s="1"/>
  <c r="D300" i="429" s="1"/>
  <c r="D301" i="429" s="1"/>
  <c r="D302" i="429" s="1"/>
  <c r="D303" i="429" s="1"/>
  <c r="D304" i="429" s="1"/>
  <c r="D305" i="429" s="1"/>
  <c r="D306" i="429" s="1"/>
  <c r="D307" i="429" s="1"/>
  <c r="D308" i="429" s="1"/>
  <c r="D309" i="429" s="1"/>
  <c r="D310" i="429" s="1"/>
  <c r="D311" i="429" s="1"/>
  <c r="D312" i="429" s="1"/>
  <c r="D313" i="429" s="1"/>
  <c r="D314" i="429" s="1"/>
  <c r="D315" i="429" s="1"/>
  <c r="D316" i="429" s="1"/>
  <c r="D317" i="429" s="1"/>
  <c r="D318" i="429" s="1"/>
  <c r="D319" i="429" s="1"/>
  <c r="D320" i="429" s="1"/>
  <c r="D321" i="429" s="1"/>
  <c r="D322" i="429" s="1"/>
  <c r="D323" i="429" s="1"/>
  <c r="D324" i="429" s="1"/>
  <c r="D325" i="429" s="1"/>
  <c r="D326" i="429" s="1"/>
  <c r="D327" i="429" s="1"/>
  <c r="D328" i="429" s="1"/>
  <c r="D329" i="429" s="1"/>
  <c r="D330" i="429" s="1"/>
  <c r="D331" i="429" s="1"/>
  <c r="D332" i="429" s="1"/>
  <c r="D333" i="429" s="1"/>
  <c r="D334" i="429" s="1"/>
  <c r="D335" i="429" s="1"/>
  <c r="D336" i="429" s="1"/>
  <c r="D337" i="429" s="1"/>
  <c r="D338" i="429" s="1"/>
  <c r="D339" i="429" s="1"/>
  <c r="D340" i="429" s="1"/>
  <c r="D341" i="429" s="1"/>
  <c r="D342" i="429" s="1"/>
  <c r="D343" i="429" s="1"/>
  <c r="D344" i="429" s="1"/>
  <c r="D345" i="429" s="1"/>
  <c r="D346" i="429" s="1"/>
  <c r="D347" i="429" s="1"/>
  <c r="D348" i="429" s="1"/>
  <c r="D349" i="429" s="1"/>
  <c r="D350" i="429" s="1"/>
  <c r="D351" i="429" s="1"/>
  <c r="D352" i="429" s="1"/>
  <c r="D353" i="429" s="1"/>
  <c r="D354" i="429" s="1"/>
  <c r="D355" i="429" s="1"/>
  <c r="D356" i="429" s="1"/>
  <c r="D357" i="429" s="1"/>
  <c r="D358" i="429" s="1"/>
  <c r="D359" i="429" s="1"/>
  <c r="D360" i="429" s="1"/>
  <c r="D361" i="429" s="1"/>
  <c r="D362" i="429" s="1"/>
  <c r="D363" i="429" s="1"/>
  <c r="D364" i="429" s="1"/>
  <c r="D365" i="429" s="1"/>
  <c r="D366" i="429" s="1"/>
  <c r="D367" i="429" s="1"/>
  <c r="D368" i="429" s="1"/>
  <c r="D369" i="429" s="1"/>
  <c r="D370" i="429" s="1"/>
  <c r="D371" i="429" s="1"/>
  <c r="D372" i="429" s="1"/>
  <c r="D373" i="429" s="1"/>
  <c r="D374" i="429" s="1"/>
  <c r="D375" i="429" s="1"/>
  <c r="D376" i="429" s="1"/>
  <c r="D377" i="429" s="1"/>
  <c r="D378" i="429" s="1"/>
  <c r="D379" i="429" s="1"/>
  <c r="D380" i="429" s="1"/>
  <c r="D381" i="429" s="1"/>
  <c r="D382" i="429" s="1"/>
  <c r="D383" i="429" s="1"/>
  <c r="D384" i="429" s="1"/>
  <c r="D385" i="429" s="1"/>
  <c r="D386" i="429" s="1"/>
  <c r="D387" i="429" s="1"/>
  <c r="D388" i="429" s="1"/>
  <c r="D389" i="429" s="1"/>
  <c r="D390" i="429" s="1"/>
  <c r="D391" i="429" s="1"/>
  <c r="D392" i="429" s="1"/>
  <c r="D393" i="429" s="1"/>
  <c r="D394" i="429" s="1"/>
  <c r="D395" i="429" s="1"/>
  <c r="D396" i="429" s="1"/>
  <c r="D397" i="429" s="1"/>
  <c r="D398" i="429" s="1"/>
  <c r="D399" i="429" s="1"/>
  <c r="D400" i="429" s="1"/>
  <c r="D401" i="429" s="1"/>
  <c r="D402" i="429" s="1"/>
  <c r="D403" i="429" s="1"/>
  <c r="D404" i="429" s="1"/>
  <c r="D405" i="429" s="1"/>
  <c r="D406" i="429" s="1"/>
  <c r="D407" i="429" s="1"/>
  <c r="D408" i="429" s="1"/>
  <c r="D409" i="429" s="1"/>
  <c r="D410" i="429" s="1"/>
  <c r="D411" i="429" s="1"/>
  <c r="D412" i="429" s="1"/>
  <c r="D413" i="429" s="1"/>
  <c r="D414" i="429" s="1"/>
  <c r="D415" i="429" s="1"/>
  <c r="D416" i="429" s="1"/>
  <c r="D417" i="429" s="1"/>
  <c r="D418" i="429" s="1"/>
  <c r="D419" i="429" s="1"/>
  <c r="D420" i="429" s="1"/>
  <c r="D421" i="429" s="1"/>
  <c r="D422" i="429" s="1"/>
  <c r="D423" i="429" s="1"/>
  <c r="D424" i="429" s="1"/>
  <c r="D425" i="429" s="1"/>
  <c r="D426" i="429" s="1"/>
  <c r="D427" i="429" s="1"/>
  <c r="D428" i="429" s="1"/>
  <c r="D429" i="429" s="1"/>
  <c r="D430" i="429" s="1"/>
  <c r="D431" i="429" s="1"/>
  <c r="D432" i="429" s="1"/>
  <c r="D433" i="429" s="1"/>
  <c r="D434" i="429" s="1"/>
  <c r="D435" i="429" s="1"/>
  <c r="D436" i="429" s="1"/>
  <c r="D437" i="429" s="1"/>
  <c r="D438" i="429" s="1"/>
  <c r="D439" i="429" s="1"/>
  <c r="D440" i="429" s="1"/>
  <c r="D441" i="429" s="1"/>
  <c r="D442" i="429" s="1"/>
  <c r="D443" i="429" s="1"/>
  <c r="D444" i="429" s="1"/>
  <c r="D445" i="429" s="1"/>
  <c r="D446" i="429" s="1"/>
  <c r="D447" i="429" s="1"/>
  <c r="D448" i="429" s="1"/>
  <c r="D449" i="429" s="1"/>
  <c r="D450" i="429" s="1"/>
  <c r="D451" i="429" s="1"/>
  <c r="D452" i="429" s="1"/>
  <c r="D453" i="429" s="1"/>
  <c r="D454" i="429" s="1"/>
  <c r="D455" i="429" s="1"/>
  <c r="D456" i="429" s="1"/>
  <c r="D457" i="429" s="1"/>
  <c r="D458" i="429" s="1"/>
  <c r="D459" i="429" s="1"/>
  <c r="D460" i="429" s="1"/>
  <c r="D461" i="429" s="1"/>
  <c r="D462" i="429" s="1"/>
  <c r="D463" i="429" s="1"/>
  <c r="D464" i="429" s="1"/>
  <c r="D465" i="429" s="1"/>
  <c r="D466" i="429" s="1"/>
  <c r="D467" i="429" s="1"/>
  <c r="D468" i="429" s="1"/>
  <c r="D469" i="429" s="1"/>
  <c r="D470" i="429" s="1"/>
  <c r="D471" i="429" s="1"/>
  <c r="D472" i="429" s="1"/>
  <c r="D473" i="429" s="1"/>
  <c r="D474" i="429" s="1"/>
  <c r="D475" i="429" s="1"/>
  <c r="D476" i="429" s="1"/>
  <c r="D477" i="429" s="1"/>
  <c r="D478" i="429" s="1"/>
  <c r="D479" i="429" s="1"/>
  <c r="D480" i="429" s="1"/>
  <c r="D481" i="429" s="1"/>
  <c r="D482" i="429" s="1"/>
  <c r="D483" i="429" s="1"/>
  <c r="D484" i="429" s="1"/>
  <c r="D485" i="429" s="1"/>
  <c r="D486" i="429" s="1"/>
  <c r="D487" i="429" s="1"/>
  <c r="D488" i="429" s="1"/>
  <c r="D489" i="429" s="1"/>
  <c r="D490" i="429" s="1"/>
  <c r="D491" i="429" s="1"/>
  <c r="D492" i="429" s="1"/>
  <c r="D493" i="429" s="1"/>
  <c r="D494" i="429" s="1"/>
  <c r="D495" i="429" s="1"/>
  <c r="D496" i="429" s="1"/>
  <c r="D497" i="429" s="1"/>
  <c r="D498" i="429" s="1"/>
  <c r="D499" i="429" s="1"/>
  <c r="D500" i="429" s="1"/>
  <c r="D501" i="429" s="1"/>
  <c r="D502" i="429" s="1"/>
  <c r="D503" i="429" s="1"/>
  <c r="D504" i="429" s="1"/>
  <c r="D505" i="429" s="1"/>
  <c r="D506" i="429" s="1"/>
  <c r="D507" i="429" s="1"/>
  <c r="D508" i="429" s="1"/>
  <c r="D509" i="429" s="1"/>
  <c r="D510" i="429" s="1"/>
  <c r="D511" i="429" s="1"/>
  <c r="D512" i="429" s="1"/>
  <c r="D513" i="429" s="1"/>
  <c r="D514" i="429" s="1"/>
  <c r="D515" i="429" s="1"/>
  <c r="D516" i="429" s="1"/>
  <c r="D517" i="429" s="1"/>
  <c r="D518" i="429" s="1"/>
  <c r="D519" i="429" s="1"/>
  <c r="D520" i="429" s="1"/>
  <c r="D521" i="429" s="1"/>
  <c r="D522" i="429" s="1"/>
  <c r="D523" i="429" s="1"/>
  <c r="D524" i="429" s="1"/>
  <c r="D525" i="429" s="1"/>
  <c r="D526" i="429" s="1"/>
  <c r="D527" i="429" s="1"/>
  <c r="D528" i="429" s="1"/>
  <c r="D529" i="429" s="1"/>
  <c r="D530" i="429" s="1"/>
  <c r="D531" i="429" s="1"/>
  <c r="D532" i="429" s="1"/>
  <c r="D533" i="429" s="1"/>
  <c r="D534" i="429" s="1"/>
  <c r="D535" i="429" s="1"/>
  <c r="D536" i="429" s="1"/>
  <c r="D537" i="429" s="1"/>
  <c r="D538" i="429" s="1"/>
  <c r="D539" i="429" s="1"/>
  <c r="D540" i="429" s="1"/>
  <c r="D541" i="429" s="1"/>
  <c r="D542" i="429" s="1"/>
  <c r="D543" i="429" s="1"/>
  <c r="D544" i="429" s="1"/>
  <c r="D545" i="429" s="1"/>
  <c r="D546" i="429" s="1"/>
  <c r="D547" i="429" s="1"/>
  <c r="D548" i="429" s="1"/>
  <c r="D549" i="429" s="1"/>
  <c r="D550" i="429" s="1"/>
  <c r="D551" i="429" s="1"/>
  <c r="D552" i="429" s="1"/>
  <c r="D553" i="429" s="1"/>
  <c r="D554" i="429" s="1"/>
  <c r="D555" i="429" s="1"/>
  <c r="D556" i="429" s="1"/>
  <c r="D557" i="429" s="1"/>
  <c r="D558" i="429" s="1"/>
  <c r="D559" i="429" s="1"/>
  <c r="D560" i="429" s="1"/>
  <c r="D561" i="429" s="1"/>
  <c r="D562" i="429" s="1"/>
  <c r="D563" i="429" s="1"/>
  <c r="D564" i="429" s="1"/>
  <c r="D565" i="429" s="1"/>
  <c r="D566" i="429" s="1"/>
  <c r="D567" i="429" s="1"/>
  <c r="D568" i="429" s="1"/>
  <c r="D569" i="429" s="1"/>
  <c r="D570" i="429" s="1"/>
  <c r="D571" i="429" s="1"/>
  <c r="D572" i="429" s="1"/>
  <c r="D573" i="429" s="1"/>
  <c r="D574" i="429" s="1"/>
  <c r="D575" i="429" s="1"/>
  <c r="D576" i="429" s="1"/>
  <c r="D577" i="429" s="1"/>
  <c r="D578" i="429" s="1"/>
  <c r="D579" i="429" s="1"/>
  <c r="D580" i="429" s="1"/>
  <c r="D581" i="429" s="1"/>
  <c r="D582" i="429" s="1"/>
  <c r="D583" i="429" s="1"/>
  <c r="D584" i="429" s="1"/>
  <c r="D585" i="429" s="1"/>
  <c r="D586" i="429" s="1"/>
  <c r="D587" i="429" s="1"/>
  <c r="D588" i="429" s="1"/>
  <c r="D589" i="429" s="1"/>
  <c r="D590" i="429" s="1"/>
  <c r="D591" i="429" s="1"/>
  <c r="D592" i="429" s="1"/>
  <c r="D593" i="429" s="1"/>
  <c r="D594" i="429" s="1"/>
  <c r="D595" i="429" s="1"/>
  <c r="D596" i="429" s="1"/>
  <c r="D597" i="429" s="1"/>
  <c r="D598" i="429" s="1"/>
  <c r="D599" i="429" s="1"/>
  <c r="D600" i="429" s="1"/>
  <c r="D601" i="429" s="1"/>
  <c r="D602" i="429" s="1"/>
  <c r="D603" i="429" s="1"/>
  <c r="D604" i="429" s="1"/>
  <c r="D605" i="429" s="1"/>
  <c r="D606" i="429" s="1"/>
  <c r="D607" i="429" s="1"/>
  <c r="D608" i="429" s="1"/>
  <c r="D609" i="429" s="1"/>
  <c r="D610" i="429" s="1"/>
  <c r="D611" i="429" s="1"/>
  <c r="D612" i="429" s="1"/>
  <c r="D613" i="429" s="1"/>
  <c r="D614" i="429" s="1"/>
  <c r="D615" i="429" s="1"/>
  <c r="D616" i="429" s="1"/>
  <c r="D617" i="429" s="1"/>
  <c r="D618" i="429" s="1"/>
  <c r="D619" i="429" s="1"/>
  <c r="D620" i="429" s="1"/>
  <c r="D621" i="429" s="1"/>
  <c r="D622" i="429" s="1"/>
  <c r="D623" i="429" s="1"/>
  <c r="D624" i="429" s="1"/>
  <c r="D625" i="429" s="1"/>
  <c r="D626" i="429" s="1"/>
  <c r="D627" i="429" s="1"/>
  <c r="D628" i="429" s="1"/>
  <c r="D629" i="429" s="1"/>
  <c r="D630" i="429" s="1"/>
  <c r="D631" i="429" s="1"/>
  <c r="D632" i="429" s="1"/>
  <c r="D633" i="429" s="1"/>
  <c r="D634" i="429" s="1"/>
  <c r="D635" i="429" s="1"/>
  <c r="D636" i="429" s="1"/>
  <c r="D637" i="429" s="1"/>
  <c r="D638" i="429" s="1"/>
  <c r="D639" i="429" s="1"/>
  <c r="D640" i="429" s="1"/>
  <c r="D641" i="429" s="1"/>
  <c r="D642" i="429" s="1"/>
  <c r="D643" i="429" s="1"/>
  <c r="D644" i="429" s="1"/>
  <c r="D645" i="429" s="1"/>
  <c r="D646" i="429" s="1"/>
  <c r="D647" i="429" s="1"/>
  <c r="D648" i="429" s="1"/>
  <c r="D649" i="429" s="1"/>
  <c r="D650" i="429" s="1"/>
  <c r="D651" i="429" s="1"/>
  <c r="D652" i="429" s="1"/>
  <c r="D653" i="429" s="1"/>
  <c r="D654" i="429" s="1"/>
  <c r="D655" i="429" s="1"/>
  <c r="D656" i="429" s="1"/>
  <c r="D657" i="429" s="1"/>
  <c r="D658" i="429" s="1"/>
  <c r="D659" i="429" s="1"/>
  <c r="D660" i="429" s="1"/>
  <c r="D661" i="429" s="1"/>
  <c r="D662" i="429" s="1"/>
  <c r="D663" i="429" s="1"/>
  <c r="D664" i="429" s="1"/>
  <c r="D665" i="429" s="1"/>
  <c r="D666" i="429" s="1"/>
  <c r="D667" i="429" s="1"/>
  <c r="D668" i="429" s="1"/>
  <c r="D669" i="429" s="1"/>
  <c r="D670" i="429" s="1"/>
  <c r="D671" i="429" s="1"/>
  <c r="D672" i="429" s="1"/>
  <c r="D673" i="429" s="1"/>
  <c r="D674" i="429" s="1"/>
  <c r="D675" i="429" s="1"/>
  <c r="D676" i="429" s="1"/>
  <c r="D677" i="429" s="1"/>
  <c r="D678" i="429" s="1"/>
  <c r="D679" i="429" s="1"/>
  <c r="D680" i="429" s="1"/>
  <c r="D681" i="429" s="1"/>
  <c r="D682" i="429" s="1"/>
  <c r="D683" i="429" s="1"/>
  <c r="D684" i="429" s="1"/>
  <c r="D685" i="429" s="1"/>
  <c r="D686" i="429" s="1"/>
  <c r="D687" i="429" s="1"/>
  <c r="D688" i="429" s="1"/>
  <c r="D689" i="429" s="1"/>
  <c r="D690" i="429" s="1"/>
  <c r="D691" i="429" s="1"/>
  <c r="D692" i="429" s="1"/>
  <c r="D693" i="429" s="1"/>
  <c r="D694" i="429" s="1"/>
  <c r="D695" i="429" s="1"/>
  <c r="D696" i="429" s="1"/>
  <c r="D697" i="429" s="1"/>
  <c r="D698" i="429" s="1"/>
  <c r="D699" i="429" s="1"/>
  <c r="D700" i="429" s="1"/>
  <c r="D701" i="429" s="1"/>
  <c r="D702" i="429" s="1"/>
  <c r="D703" i="429" s="1"/>
  <c r="D704" i="429" s="1"/>
  <c r="D705" i="429" s="1"/>
  <c r="D706" i="429" s="1"/>
  <c r="D707" i="429" s="1"/>
  <c r="D708" i="429" s="1"/>
  <c r="D709" i="429" s="1"/>
  <c r="D710" i="429" s="1"/>
  <c r="D711" i="429" s="1"/>
  <c r="D712" i="429" s="1"/>
  <c r="D713" i="429" s="1"/>
  <c r="D714" i="429" s="1"/>
  <c r="D715" i="429" s="1"/>
  <c r="D716" i="429" s="1"/>
  <c r="D717" i="429" s="1"/>
  <c r="D718" i="429" s="1"/>
  <c r="D719" i="429" s="1"/>
  <c r="D720" i="429" s="1"/>
  <c r="D721" i="429" s="1"/>
  <c r="D722" i="429" s="1"/>
  <c r="D723" i="429" s="1"/>
  <c r="D724" i="429" s="1"/>
  <c r="D725" i="429" s="1"/>
  <c r="D726" i="429" s="1"/>
  <c r="D727" i="429" s="1"/>
  <c r="D728" i="429" s="1"/>
  <c r="D729" i="429" s="1"/>
  <c r="D730" i="429" s="1"/>
  <c r="D731" i="429" s="1"/>
  <c r="D732" i="429" s="1"/>
  <c r="D733" i="429" s="1"/>
  <c r="D734" i="429" s="1"/>
  <c r="D735" i="429" s="1"/>
  <c r="D736" i="429" s="1"/>
  <c r="D737" i="429" s="1"/>
  <c r="C101" i="429"/>
  <c r="C102" i="429" s="1"/>
  <c r="C103" i="429" s="1"/>
  <c r="C104" i="429" s="1"/>
  <c r="C105" i="429" s="1"/>
  <c r="C106" i="429" s="1"/>
  <c r="C107" i="429" s="1"/>
  <c r="C108" i="429" s="1"/>
  <c r="C109" i="429" s="1"/>
  <c r="C110" i="429" s="1"/>
  <c r="C111" i="429" s="1"/>
  <c r="C112" i="429" s="1"/>
  <c r="C113" i="429" s="1"/>
  <c r="C114" i="429" s="1"/>
  <c r="C115" i="429" s="1"/>
  <c r="C116" i="429" s="1"/>
  <c r="C117" i="429" s="1"/>
  <c r="C118" i="429" s="1"/>
  <c r="C119" i="429" s="1"/>
  <c r="C120" i="429" s="1"/>
  <c r="C121" i="429" s="1"/>
  <c r="C122" i="429" s="1"/>
  <c r="C123" i="429" s="1"/>
  <c r="C124" i="429" s="1"/>
  <c r="C125" i="429" s="1"/>
  <c r="C126" i="429" s="1"/>
  <c r="C127" i="429" s="1"/>
  <c r="C128" i="429" s="1"/>
  <c r="C129" i="429" s="1"/>
  <c r="C130" i="429" s="1"/>
  <c r="C131" i="429" s="1"/>
  <c r="C132" i="429" s="1"/>
  <c r="C133" i="429" s="1"/>
  <c r="C134" i="429" s="1"/>
  <c r="C135" i="429" s="1"/>
  <c r="C136" i="429" s="1"/>
  <c r="C137" i="429" s="1"/>
  <c r="C138" i="429" s="1"/>
  <c r="C139" i="429" s="1"/>
  <c r="C140" i="429" s="1"/>
  <c r="C141" i="429" s="1"/>
  <c r="C142" i="429" s="1"/>
  <c r="C143" i="429" s="1"/>
  <c r="C144" i="429" s="1"/>
  <c r="C145" i="429" s="1"/>
  <c r="C146" i="429" s="1"/>
  <c r="C147" i="429" s="1"/>
  <c r="C148" i="429" s="1"/>
  <c r="C149" i="429" s="1"/>
  <c r="C150" i="429" s="1"/>
  <c r="C151" i="429" s="1"/>
  <c r="C152" i="429" s="1"/>
  <c r="C153" i="429" s="1"/>
  <c r="C154" i="429" s="1"/>
  <c r="C155" i="429" s="1"/>
  <c r="C156" i="429" s="1"/>
  <c r="C157" i="429" s="1"/>
  <c r="C158" i="429" s="1"/>
  <c r="C159" i="429" s="1"/>
  <c r="C160" i="429" s="1"/>
  <c r="C161" i="429" s="1"/>
  <c r="C162" i="429" s="1"/>
  <c r="C163" i="429" s="1"/>
  <c r="C164" i="429" s="1"/>
  <c r="C165" i="429" s="1"/>
  <c r="C166" i="429" s="1"/>
  <c r="C167" i="429" s="1"/>
  <c r="C168" i="429" s="1"/>
  <c r="C169" i="429" s="1"/>
  <c r="C170" i="429" s="1"/>
  <c r="C171" i="429" s="1"/>
  <c r="C172" i="429" s="1"/>
  <c r="C173" i="429" s="1"/>
  <c r="C174" i="429" s="1"/>
  <c r="C175" i="429" s="1"/>
  <c r="C176" i="429" s="1"/>
  <c r="C177" i="429" s="1"/>
  <c r="C178" i="429" s="1"/>
  <c r="C179" i="429" s="1"/>
  <c r="C180" i="429" s="1"/>
  <c r="C181" i="429" s="1"/>
  <c r="C182" i="429" s="1"/>
  <c r="C183" i="429" s="1"/>
  <c r="C184" i="429" s="1"/>
  <c r="C185" i="429" s="1"/>
  <c r="C186" i="429" s="1"/>
  <c r="C187" i="429" s="1"/>
  <c r="C188" i="429" s="1"/>
  <c r="C189" i="429" s="1"/>
  <c r="C190" i="429" s="1"/>
  <c r="C191" i="429" s="1"/>
  <c r="C192" i="429" s="1"/>
  <c r="C193" i="429" s="1"/>
  <c r="C194" i="429" s="1"/>
  <c r="C195" i="429" s="1"/>
  <c r="C196" i="429" s="1"/>
  <c r="C197" i="429" s="1"/>
  <c r="C198" i="429" s="1"/>
  <c r="C199" i="429" s="1"/>
  <c r="C200" i="429" s="1"/>
  <c r="C201" i="429" s="1"/>
  <c r="C202" i="429" s="1"/>
  <c r="C203" i="429" s="1"/>
  <c r="C204" i="429" s="1"/>
  <c r="C205" i="429" s="1"/>
  <c r="C206" i="429" s="1"/>
  <c r="C207" i="429" s="1"/>
  <c r="C208" i="429" s="1"/>
  <c r="C209" i="429" s="1"/>
  <c r="C210" i="429" s="1"/>
  <c r="C211" i="429" s="1"/>
  <c r="C212" i="429" s="1"/>
  <c r="C213" i="429" s="1"/>
  <c r="C214" i="429" s="1"/>
  <c r="C215" i="429" s="1"/>
  <c r="C216" i="429" s="1"/>
  <c r="C217" i="429" s="1"/>
  <c r="C218" i="429" s="1"/>
  <c r="C219" i="429" s="1"/>
  <c r="C220" i="429" s="1"/>
  <c r="C221" i="429" s="1"/>
  <c r="C222" i="429" s="1"/>
  <c r="C223" i="429" s="1"/>
  <c r="C224" i="429" s="1"/>
  <c r="C225" i="429" s="1"/>
  <c r="C226" i="429" s="1"/>
  <c r="C227" i="429" s="1"/>
  <c r="C228" i="429" s="1"/>
  <c r="C229" i="429" s="1"/>
  <c r="C230" i="429" s="1"/>
  <c r="C231" i="429" s="1"/>
  <c r="C232" i="429" s="1"/>
  <c r="C233" i="429" s="1"/>
  <c r="C234" i="429" s="1"/>
  <c r="C235" i="429" s="1"/>
  <c r="C236" i="429" s="1"/>
  <c r="C237" i="429" s="1"/>
  <c r="C238" i="429" s="1"/>
  <c r="C239" i="429" s="1"/>
  <c r="C240" i="429" s="1"/>
  <c r="C241" i="429" s="1"/>
  <c r="C242" i="429" s="1"/>
  <c r="C243" i="429" s="1"/>
  <c r="C244" i="429" s="1"/>
  <c r="C245" i="429" s="1"/>
  <c r="C246" i="429" s="1"/>
  <c r="C247" i="429" s="1"/>
  <c r="C248" i="429" s="1"/>
  <c r="C249" i="429" s="1"/>
  <c r="C250" i="429" s="1"/>
  <c r="C251" i="429" s="1"/>
  <c r="C252" i="429" s="1"/>
  <c r="C253" i="429" s="1"/>
  <c r="C254" i="429" s="1"/>
  <c r="C255" i="429" s="1"/>
  <c r="C256" i="429" s="1"/>
  <c r="C257" i="429" s="1"/>
  <c r="C258" i="429" s="1"/>
  <c r="C259" i="429" s="1"/>
  <c r="C260" i="429" s="1"/>
  <c r="C261" i="429" s="1"/>
  <c r="C262" i="429" s="1"/>
  <c r="C263" i="429" s="1"/>
  <c r="C264" i="429" s="1"/>
  <c r="C265" i="429" s="1"/>
  <c r="C266" i="429" s="1"/>
  <c r="C267" i="429" s="1"/>
  <c r="C268" i="429" s="1"/>
  <c r="C269" i="429" s="1"/>
  <c r="C270" i="429" s="1"/>
  <c r="C271" i="429" s="1"/>
  <c r="C272" i="429" s="1"/>
  <c r="C273" i="429" s="1"/>
  <c r="C274" i="429" s="1"/>
  <c r="C275" i="429" s="1"/>
  <c r="C276" i="429" s="1"/>
  <c r="C277" i="429" s="1"/>
  <c r="C278" i="429" s="1"/>
  <c r="C279" i="429" s="1"/>
  <c r="C280" i="429" s="1"/>
  <c r="C281" i="429" s="1"/>
  <c r="C282" i="429" s="1"/>
  <c r="C283" i="429" s="1"/>
  <c r="C284" i="429" s="1"/>
  <c r="C285" i="429" s="1"/>
  <c r="C286" i="429" s="1"/>
  <c r="C287" i="429" s="1"/>
  <c r="C288" i="429" s="1"/>
  <c r="C289" i="429" s="1"/>
  <c r="C290" i="429" s="1"/>
  <c r="C291" i="429" s="1"/>
  <c r="C292" i="429" s="1"/>
  <c r="C293" i="429" s="1"/>
  <c r="C294" i="429" s="1"/>
  <c r="C295" i="429" s="1"/>
  <c r="C296" i="429" s="1"/>
  <c r="C297" i="429" s="1"/>
  <c r="C298" i="429" s="1"/>
  <c r="C299" i="429" s="1"/>
  <c r="C300" i="429" s="1"/>
  <c r="C301" i="429" s="1"/>
  <c r="C302" i="429" s="1"/>
  <c r="C303" i="429" s="1"/>
  <c r="C304" i="429" s="1"/>
  <c r="C305" i="429" s="1"/>
  <c r="C306" i="429" s="1"/>
  <c r="C307" i="429" s="1"/>
  <c r="C308" i="429" s="1"/>
  <c r="C309" i="429" s="1"/>
  <c r="C310" i="429" s="1"/>
  <c r="C311" i="429" s="1"/>
  <c r="C312" i="429" s="1"/>
  <c r="C313" i="429" s="1"/>
  <c r="C314" i="429" s="1"/>
  <c r="C315" i="429" s="1"/>
  <c r="C316" i="429" s="1"/>
  <c r="C317" i="429" s="1"/>
  <c r="C318" i="429" s="1"/>
  <c r="C319" i="429" s="1"/>
  <c r="C320" i="429" s="1"/>
  <c r="C321" i="429" s="1"/>
  <c r="C322" i="429" s="1"/>
  <c r="C323" i="429" s="1"/>
  <c r="C324" i="429" s="1"/>
  <c r="C325" i="429" s="1"/>
  <c r="C326" i="429" s="1"/>
  <c r="C327" i="429" s="1"/>
  <c r="C328" i="429" s="1"/>
  <c r="C329" i="429" s="1"/>
  <c r="C330" i="429" s="1"/>
  <c r="C331" i="429" s="1"/>
  <c r="C332" i="429" s="1"/>
  <c r="C333" i="429" s="1"/>
  <c r="C334" i="429" s="1"/>
  <c r="C335" i="429" s="1"/>
  <c r="C336" i="429" s="1"/>
  <c r="C337" i="429" s="1"/>
  <c r="C338" i="429" s="1"/>
  <c r="C339" i="429" s="1"/>
  <c r="C340" i="429" s="1"/>
  <c r="C341" i="429" s="1"/>
  <c r="C342" i="429" s="1"/>
  <c r="C343" i="429" s="1"/>
  <c r="C344" i="429" s="1"/>
  <c r="C345" i="429" s="1"/>
  <c r="C346" i="429" s="1"/>
  <c r="C347" i="429" s="1"/>
  <c r="C348" i="429" s="1"/>
  <c r="C349" i="429" s="1"/>
  <c r="C350" i="429" s="1"/>
  <c r="C351" i="429" s="1"/>
  <c r="C352" i="429" s="1"/>
  <c r="C353" i="429" s="1"/>
  <c r="C354" i="429" s="1"/>
  <c r="C355" i="429" s="1"/>
  <c r="C356" i="429" s="1"/>
  <c r="C357" i="429" s="1"/>
  <c r="C358" i="429" s="1"/>
  <c r="C359" i="429" s="1"/>
  <c r="C360" i="429" s="1"/>
  <c r="C361" i="429" s="1"/>
  <c r="C362" i="429" s="1"/>
  <c r="C363" i="429" s="1"/>
  <c r="C364" i="429" s="1"/>
  <c r="C365" i="429" s="1"/>
  <c r="C366" i="429" s="1"/>
  <c r="C367" i="429" s="1"/>
  <c r="C368" i="429" s="1"/>
  <c r="C369" i="429" s="1"/>
  <c r="C370" i="429" s="1"/>
  <c r="C371" i="429" s="1"/>
  <c r="C372" i="429" s="1"/>
  <c r="C373" i="429" s="1"/>
  <c r="C374" i="429" s="1"/>
  <c r="C375" i="429" s="1"/>
  <c r="C376" i="429" s="1"/>
  <c r="C377" i="429" s="1"/>
  <c r="C378" i="429" s="1"/>
  <c r="C379" i="429" s="1"/>
  <c r="C380" i="429" s="1"/>
  <c r="C381" i="429" s="1"/>
  <c r="C382" i="429" s="1"/>
  <c r="C383" i="429" s="1"/>
  <c r="C384" i="429" s="1"/>
  <c r="C385" i="429" s="1"/>
  <c r="C386" i="429" s="1"/>
  <c r="C387" i="429" s="1"/>
  <c r="C388" i="429" s="1"/>
  <c r="C389" i="429" s="1"/>
  <c r="C390" i="429" s="1"/>
  <c r="C391" i="429" s="1"/>
  <c r="C392" i="429" s="1"/>
  <c r="C393" i="429" s="1"/>
  <c r="C394" i="429" s="1"/>
  <c r="C395" i="429" s="1"/>
  <c r="C396" i="429" s="1"/>
  <c r="C397" i="429" s="1"/>
  <c r="C398" i="429" s="1"/>
  <c r="C399" i="429" s="1"/>
  <c r="C400" i="429" s="1"/>
  <c r="C401" i="429" s="1"/>
  <c r="C402" i="429" s="1"/>
  <c r="C403" i="429" s="1"/>
  <c r="C404" i="429" s="1"/>
  <c r="C405" i="429" s="1"/>
  <c r="C406" i="429" s="1"/>
  <c r="C407" i="429" s="1"/>
  <c r="C408" i="429" s="1"/>
  <c r="C409" i="429" s="1"/>
  <c r="C410" i="429" s="1"/>
  <c r="C411" i="429" s="1"/>
  <c r="C412" i="429" s="1"/>
  <c r="C413" i="429" s="1"/>
  <c r="C414" i="429" s="1"/>
  <c r="C415" i="429" s="1"/>
  <c r="C416" i="429" s="1"/>
  <c r="C417" i="429" s="1"/>
  <c r="C418" i="429" s="1"/>
  <c r="C419" i="429" s="1"/>
  <c r="C420" i="429" s="1"/>
  <c r="C421" i="429" s="1"/>
  <c r="C422" i="429" s="1"/>
  <c r="C423" i="429" s="1"/>
  <c r="C424" i="429" s="1"/>
  <c r="C425" i="429" s="1"/>
  <c r="C426" i="429" s="1"/>
  <c r="C427" i="429" s="1"/>
  <c r="C428" i="429" s="1"/>
  <c r="C429" i="429" s="1"/>
  <c r="C430" i="429" s="1"/>
  <c r="C431" i="429" s="1"/>
  <c r="C432" i="429" s="1"/>
  <c r="C433" i="429" s="1"/>
  <c r="C434" i="429" s="1"/>
  <c r="C435" i="429" s="1"/>
  <c r="C436" i="429" s="1"/>
  <c r="C437" i="429" s="1"/>
  <c r="C438" i="429" s="1"/>
  <c r="C439" i="429" s="1"/>
  <c r="C440" i="429" s="1"/>
  <c r="C441" i="429" s="1"/>
  <c r="C442" i="429" s="1"/>
  <c r="C443" i="429" s="1"/>
  <c r="C444" i="429" s="1"/>
  <c r="C445" i="429" s="1"/>
  <c r="C446" i="429" s="1"/>
  <c r="C447" i="429" s="1"/>
  <c r="C448" i="429" s="1"/>
  <c r="C449" i="429" s="1"/>
  <c r="C450" i="429" s="1"/>
  <c r="C451" i="429" s="1"/>
  <c r="C452" i="429" s="1"/>
  <c r="C453" i="429" s="1"/>
  <c r="C454" i="429" s="1"/>
  <c r="C455" i="429" s="1"/>
  <c r="C456" i="429" s="1"/>
  <c r="C457" i="429" s="1"/>
  <c r="C458" i="429" s="1"/>
  <c r="C459" i="429" s="1"/>
  <c r="C460" i="429" s="1"/>
  <c r="C461" i="429" s="1"/>
  <c r="C462" i="429" s="1"/>
  <c r="C463" i="429" s="1"/>
  <c r="C464" i="429" s="1"/>
  <c r="C465" i="429" s="1"/>
  <c r="C466" i="429" s="1"/>
  <c r="C467" i="429" s="1"/>
  <c r="C468" i="429" s="1"/>
  <c r="C469" i="429" s="1"/>
  <c r="C470" i="429" s="1"/>
  <c r="C471" i="429" s="1"/>
  <c r="C472" i="429" s="1"/>
  <c r="C473" i="429" s="1"/>
  <c r="C474" i="429" s="1"/>
  <c r="C475" i="429" s="1"/>
  <c r="C476" i="429" s="1"/>
  <c r="C477" i="429" s="1"/>
  <c r="C478" i="429" s="1"/>
  <c r="C479" i="429" s="1"/>
  <c r="C480" i="429" s="1"/>
  <c r="C481" i="429" s="1"/>
  <c r="C482" i="429" s="1"/>
  <c r="C483" i="429" s="1"/>
  <c r="C484" i="429" s="1"/>
  <c r="C485" i="429" s="1"/>
  <c r="C486" i="429" s="1"/>
  <c r="C487" i="429" s="1"/>
  <c r="C488" i="429" s="1"/>
  <c r="C489" i="429" s="1"/>
  <c r="C490" i="429" s="1"/>
  <c r="C491" i="429" s="1"/>
  <c r="C492" i="429" s="1"/>
  <c r="C493" i="429" s="1"/>
  <c r="C494" i="429" s="1"/>
  <c r="C495" i="429" s="1"/>
  <c r="C496" i="429" s="1"/>
  <c r="C497" i="429" s="1"/>
  <c r="C498" i="429" s="1"/>
  <c r="C499" i="429" s="1"/>
  <c r="C500" i="429" s="1"/>
  <c r="C501" i="429" s="1"/>
  <c r="C502" i="429" s="1"/>
  <c r="C503" i="429" s="1"/>
  <c r="C504" i="429" s="1"/>
  <c r="C505" i="429" s="1"/>
  <c r="C506" i="429" s="1"/>
  <c r="C507" i="429" s="1"/>
  <c r="C508" i="429" s="1"/>
  <c r="C509" i="429" s="1"/>
  <c r="C510" i="429" s="1"/>
  <c r="C511" i="429" s="1"/>
  <c r="C512" i="429" s="1"/>
  <c r="C513" i="429" s="1"/>
  <c r="C514" i="429" s="1"/>
  <c r="C515" i="429" s="1"/>
  <c r="C516" i="429" s="1"/>
  <c r="C517" i="429" s="1"/>
  <c r="C518" i="429" s="1"/>
  <c r="C519" i="429" s="1"/>
  <c r="C520" i="429" s="1"/>
  <c r="C521" i="429" s="1"/>
  <c r="C522" i="429" s="1"/>
  <c r="C523" i="429" s="1"/>
  <c r="C524" i="429" s="1"/>
  <c r="C525" i="429" s="1"/>
  <c r="C526" i="429" s="1"/>
  <c r="C527" i="429" s="1"/>
  <c r="C528" i="429" s="1"/>
  <c r="C529" i="429" s="1"/>
  <c r="C530" i="429" s="1"/>
  <c r="C531" i="429" s="1"/>
  <c r="C532" i="429" s="1"/>
  <c r="C533" i="429" s="1"/>
  <c r="C534" i="429" s="1"/>
  <c r="C535" i="429" s="1"/>
  <c r="C536" i="429" s="1"/>
  <c r="C537" i="429" s="1"/>
  <c r="C538" i="429" s="1"/>
  <c r="C539" i="429" s="1"/>
  <c r="C540" i="429" s="1"/>
  <c r="C541" i="429" s="1"/>
  <c r="C542" i="429" s="1"/>
  <c r="C543" i="429" s="1"/>
  <c r="C544" i="429" s="1"/>
  <c r="C545" i="429" s="1"/>
  <c r="C546" i="429" s="1"/>
  <c r="C547" i="429" s="1"/>
  <c r="C548" i="429" s="1"/>
  <c r="C549" i="429" s="1"/>
  <c r="C550" i="429" s="1"/>
  <c r="C551" i="429" s="1"/>
  <c r="C552" i="429" s="1"/>
  <c r="C553" i="429" s="1"/>
  <c r="C554" i="429" s="1"/>
  <c r="C555" i="429" s="1"/>
  <c r="C556" i="429" s="1"/>
  <c r="C557" i="429" s="1"/>
  <c r="C558" i="429" s="1"/>
  <c r="C559" i="429" s="1"/>
  <c r="C560" i="429" s="1"/>
  <c r="C561" i="429" s="1"/>
  <c r="C562" i="429" s="1"/>
  <c r="C563" i="429" s="1"/>
  <c r="C564" i="429" s="1"/>
  <c r="C565" i="429" s="1"/>
  <c r="C566" i="429" s="1"/>
  <c r="C567" i="429" s="1"/>
  <c r="C568" i="429" s="1"/>
  <c r="C569" i="429" s="1"/>
  <c r="C570" i="429" s="1"/>
  <c r="C571" i="429" s="1"/>
  <c r="C572" i="429" s="1"/>
  <c r="C573" i="429" s="1"/>
  <c r="C574" i="429" s="1"/>
  <c r="C575" i="429" s="1"/>
  <c r="C576" i="429" s="1"/>
  <c r="C577" i="429" s="1"/>
  <c r="C578" i="429" s="1"/>
  <c r="C579" i="429" s="1"/>
  <c r="C580" i="429" s="1"/>
  <c r="C581" i="429" s="1"/>
  <c r="C582" i="429" s="1"/>
  <c r="C583" i="429" s="1"/>
  <c r="C584" i="429" s="1"/>
  <c r="C585" i="429" s="1"/>
  <c r="C586" i="429" s="1"/>
  <c r="C587" i="429" s="1"/>
  <c r="C588" i="429" s="1"/>
  <c r="C589" i="429" s="1"/>
  <c r="C590" i="429" s="1"/>
  <c r="C591" i="429" s="1"/>
  <c r="C592" i="429" s="1"/>
  <c r="C593" i="429" s="1"/>
  <c r="C594" i="429" s="1"/>
  <c r="C595" i="429" s="1"/>
  <c r="C596" i="429" s="1"/>
  <c r="C597" i="429" s="1"/>
  <c r="C598" i="429" s="1"/>
  <c r="C599" i="429" s="1"/>
  <c r="C600" i="429" s="1"/>
  <c r="C601" i="429" s="1"/>
  <c r="C602" i="429" s="1"/>
  <c r="C603" i="429" s="1"/>
  <c r="C604" i="429" s="1"/>
  <c r="C605" i="429" s="1"/>
  <c r="C606" i="429" s="1"/>
  <c r="C607" i="429" s="1"/>
  <c r="C608" i="429" s="1"/>
  <c r="C609" i="429" s="1"/>
  <c r="C610" i="429" s="1"/>
  <c r="C611" i="429" s="1"/>
  <c r="C612" i="429" s="1"/>
  <c r="C613" i="429" s="1"/>
  <c r="C614" i="429" s="1"/>
  <c r="C615" i="429" s="1"/>
  <c r="C616" i="429" s="1"/>
  <c r="C617" i="429" s="1"/>
  <c r="C618" i="429" s="1"/>
  <c r="C619" i="429" s="1"/>
  <c r="C620" i="429" s="1"/>
  <c r="C621" i="429" s="1"/>
  <c r="C622" i="429" s="1"/>
  <c r="C623" i="429" s="1"/>
  <c r="C624" i="429" s="1"/>
  <c r="C625" i="429" s="1"/>
  <c r="C626" i="429" s="1"/>
  <c r="C627" i="429" s="1"/>
  <c r="C628" i="429" s="1"/>
  <c r="C629" i="429" s="1"/>
  <c r="C630" i="429" s="1"/>
  <c r="C631" i="429" s="1"/>
  <c r="C632" i="429" s="1"/>
  <c r="C633" i="429" s="1"/>
  <c r="C634" i="429" s="1"/>
  <c r="C635" i="429" s="1"/>
  <c r="C636" i="429" s="1"/>
  <c r="C637" i="429" s="1"/>
  <c r="C638" i="429" s="1"/>
  <c r="C639" i="429" s="1"/>
  <c r="C640" i="429" s="1"/>
  <c r="C641" i="429" s="1"/>
  <c r="C642" i="429" s="1"/>
  <c r="C643" i="429" s="1"/>
  <c r="C644" i="429" s="1"/>
  <c r="C645" i="429" s="1"/>
  <c r="C646" i="429" s="1"/>
  <c r="C647" i="429" s="1"/>
  <c r="C648" i="429" s="1"/>
  <c r="C649" i="429" s="1"/>
  <c r="C650" i="429" s="1"/>
  <c r="C651" i="429" s="1"/>
  <c r="C652" i="429" s="1"/>
  <c r="C653" i="429" s="1"/>
  <c r="C654" i="429" s="1"/>
  <c r="C655" i="429" s="1"/>
  <c r="C656" i="429" s="1"/>
  <c r="C657" i="429" s="1"/>
  <c r="C658" i="429" s="1"/>
  <c r="C659" i="429" s="1"/>
  <c r="C660" i="429" s="1"/>
  <c r="C661" i="429" s="1"/>
  <c r="C662" i="429" s="1"/>
  <c r="C663" i="429" s="1"/>
  <c r="C664" i="429" s="1"/>
  <c r="C665" i="429" s="1"/>
  <c r="C666" i="429" s="1"/>
  <c r="C667" i="429" s="1"/>
  <c r="C668" i="429" s="1"/>
  <c r="C669" i="429" s="1"/>
  <c r="C670" i="429" s="1"/>
  <c r="C671" i="429" s="1"/>
  <c r="C672" i="429" s="1"/>
  <c r="C673" i="429" s="1"/>
  <c r="C674" i="429" s="1"/>
  <c r="C675" i="429" s="1"/>
  <c r="C676" i="429" s="1"/>
  <c r="C677" i="429" s="1"/>
  <c r="C678" i="429" s="1"/>
  <c r="C679" i="429" s="1"/>
  <c r="C680" i="429" s="1"/>
  <c r="C681" i="429" s="1"/>
  <c r="C682" i="429" s="1"/>
  <c r="C683" i="429" s="1"/>
  <c r="C684" i="429" s="1"/>
  <c r="C685" i="429" s="1"/>
  <c r="C686" i="429" s="1"/>
  <c r="C687" i="429" s="1"/>
  <c r="C688" i="429" s="1"/>
  <c r="C689" i="429" s="1"/>
  <c r="C690" i="429" s="1"/>
  <c r="C691" i="429" s="1"/>
  <c r="C692" i="429" s="1"/>
  <c r="C693" i="429" s="1"/>
  <c r="C694" i="429" s="1"/>
  <c r="C695" i="429" s="1"/>
  <c r="C696" i="429" s="1"/>
  <c r="C697" i="429" s="1"/>
  <c r="C698" i="429" s="1"/>
  <c r="C699" i="429" s="1"/>
  <c r="C700" i="429" s="1"/>
  <c r="C701" i="429" s="1"/>
  <c r="C702" i="429" s="1"/>
  <c r="C703" i="429" s="1"/>
  <c r="C704" i="429" s="1"/>
  <c r="C705" i="429" s="1"/>
  <c r="C706" i="429" s="1"/>
  <c r="C707" i="429" s="1"/>
  <c r="C708" i="429" s="1"/>
  <c r="C709" i="429" s="1"/>
  <c r="C710" i="429" s="1"/>
  <c r="C711" i="429" s="1"/>
  <c r="C712" i="429" s="1"/>
  <c r="C713" i="429" s="1"/>
  <c r="C714" i="429" s="1"/>
  <c r="C715" i="429" s="1"/>
  <c r="C716" i="429" s="1"/>
  <c r="C717" i="429" s="1"/>
  <c r="C718" i="429" s="1"/>
  <c r="C719" i="429" s="1"/>
  <c r="C720" i="429" s="1"/>
  <c r="C721" i="429" s="1"/>
  <c r="C722" i="429" s="1"/>
  <c r="C723" i="429" s="1"/>
  <c r="C724" i="429" s="1"/>
  <c r="C725" i="429" s="1"/>
  <c r="C726" i="429" s="1"/>
  <c r="C727" i="429" s="1"/>
  <c r="C728" i="429" s="1"/>
  <c r="C729" i="429" s="1"/>
  <c r="C730" i="429" s="1"/>
  <c r="C731" i="429" s="1"/>
  <c r="C732" i="429" s="1"/>
  <c r="C733" i="429" s="1"/>
  <c r="C734" i="429" s="1"/>
  <c r="C735" i="429" s="1"/>
  <c r="C736" i="429" s="1"/>
  <c r="C737" i="429" s="1"/>
  <c r="C226" i="436"/>
  <c r="C227" i="436" s="1"/>
  <c r="C228" i="436" s="1"/>
  <c r="C229" i="436" s="1"/>
  <c r="C230" i="436" s="1"/>
  <c r="C231" i="436" s="1"/>
  <c r="C232" i="436" s="1"/>
  <c r="C233" i="436" s="1"/>
  <c r="C234" i="436" s="1"/>
  <c r="E201" i="436"/>
  <c r="E202" i="436" s="1"/>
  <c r="E203" i="436" s="1"/>
  <c r="M44" i="439"/>
  <c r="D97" i="436"/>
  <c r="D98" i="436" s="1"/>
  <c r="D99" i="436" s="1"/>
  <c r="D100" i="436" s="1"/>
  <c r="D101" i="436" s="1"/>
  <c r="D102" i="436" s="1"/>
  <c r="D103" i="436" s="1"/>
  <c r="D104" i="436" s="1"/>
  <c r="D105" i="436" s="1"/>
  <c r="C97" i="436"/>
  <c r="C98" i="436" s="1"/>
  <c r="C99" i="436" s="1"/>
  <c r="C100" i="436" s="1"/>
  <c r="C101" i="436" s="1"/>
  <c r="C102" i="436" s="1"/>
  <c r="C103" i="436" s="1"/>
  <c r="C104" i="436" s="1"/>
  <c r="E89" i="436"/>
  <c r="E90" i="436" s="1"/>
  <c r="E91" i="436" s="1"/>
  <c r="F8" i="439"/>
  <c r="M11" i="439"/>
  <c r="N234" i="436" s="1"/>
  <c r="N176" i="436"/>
  <c r="E327" i="436"/>
  <c r="E328" i="436" s="1"/>
  <c r="E291" i="436"/>
  <c r="E292" i="436" s="1"/>
  <c r="E331" i="436"/>
  <c r="E332" i="436" s="1"/>
  <c r="E333" i="436" s="1"/>
  <c r="E334" i="436" s="1"/>
  <c r="E335" i="436" s="1"/>
  <c r="E336" i="436" s="1"/>
  <c r="E337" i="436" s="1"/>
  <c r="E338" i="436" s="1"/>
  <c r="E339" i="436" s="1"/>
  <c r="E340" i="436" s="1"/>
  <c r="E341" i="436" s="1"/>
  <c r="E342" i="436" s="1"/>
  <c r="E343" i="436" s="1"/>
  <c r="E344" i="436" s="1"/>
  <c r="E345" i="436" s="1"/>
  <c r="E346" i="436" s="1"/>
  <c r="E347" i="436" s="1"/>
  <c r="E348" i="436" s="1"/>
  <c r="E349" i="436" s="1"/>
  <c r="E350" i="436" s="1"/>
  <c r="E351" i="436" s="1"/>
  <c r="E352" i="436" s="1"/>
  <c r="E353" i="436" s="1"/>
  <c r="E354" i="436" s="1"/>
  <c r="E355" i="436" s="1"/>
  <c r="E356" i="436" s="1"/>
  <c r="E357" i="436" s="1"/>
  <c r="E358" i="436" s="1"/>
  <c r="E359" i="436" s="1"/>
  <c r="E360" i="436" s="1"/>
  <c r="E361" i="436" s="1"/>
  <c r="E362" i="436" s="1"/>
  <c r="E363" i="436" s="1"/>
  <c r="E364" i="436" s="1"/>
  <c r="E365" i="436" s="1"/>
  <c r="E366" i="436" s="1"/>
  <c r="E367" i="436" s="1"/>
  <c r="E368" i="436" s="1"/>
  <c r="E369" i="436" s="1"/>
  <c r="E370" i="436" s="1"/>
  <c r="E371" i="436" s="1"/>
  <c r="E372" i="436" s="1"/>
  <c r="E373" i="436" s="1"/>
  <c r="E374" i="436" s="1"/>
  <c r="E375" i="436" s="1"/>
  <c r="E376" i="436" s="1"/>
  <c r="E377" i="436" s="1"/>
  <c r="E378" i="436" s="1"/>
  <c r="E379" i="436" s="1"/>
  <c r="E380" i="436" s="1"/>
  <c r="E381" i="436" s="1"/>
  <c r="E382" i="436" s="1"/>
  <c r="E383" i="436" s="1"/>
  <c r="E384" i="436" s="1"/>
  <c r="E385" i="436" s="1"/>
  <c r="E386" i="436" s="1"/>
  <c r="E387" i="436" s="1"/>
  <c r="E388" i="436" s="1"/>
  <c r="E389" i="436" s="1"/>
  <c r="E390" i="436" s="1"/>
  <c r="E391" i="436" s="1"/>
  <c r="E392" i="436" s="1"/>
  <c r="E393" i="436" s="1"/>
  <c r="E394" i="436" s="1"/>
  <c r="E395" i="436" s="1"/>
  <c r="E396" i="436" s="1"/>
  <c r="E397" i="436" s="1"/>
  <c r="E398" i="436" s="1"/>
  <c r="E399" i="436" s="1"/>
  <c r="E400" i="436" s="1"/>
  <c r="E401" i="436" s="1"/>
  <c r="E402" i="436" s="1"/>
  <c r="E403" i="436" s="1"/>
  <c r="E404" i="436" s="1"/>
  <c r="E405" i="436" s="1"/>
  <c r="E406" i="436" s="1"/>
  <c r="E407" i="436" s="1"/>
  <c r="E408" i="436" s="1"/>
  <c r="E409" i="436" s="1"/>
  <c r="E410" i="436" s="1"/>
  <c r="E411" i="436" s="1"/>
  <c r="E412" i="436" s="1"/>
  <c r="E413" i="436" s="1"/>
  <c r="E414" i="436" s="1"/>
  <c r="E415" i="436" s="1"/>
  <c r="E416" i="436" s="1"/>
  <c r="E417" i="436" s="1"/>
  <c r="E418" i="436" s="1"/>
  <c r="E419" i="436" s="1"/>
  <c r="E420" i="436" s="1"/>
  <c r="E421" i="436" s="1"/>
  <c r="E422" i="436" s="1"/>
  <c r="E423" i="436" s="1"/>
  <c r="E424" i="436" s="1"/>
  <c r="E425" i="436" s="1"/>
  <c r="E426" i="436" s="1"/>
  <c r="E427" i="436" s="1"/>
  <c r="E428" i="436" s="1"/>
  <c r="E429" i="436" s="1"/>
  <c r="E430" i="436" s="1"/>
  <c r="E431" i="436" s="1"/>
  <c r="E432" i="436" s="1"/>
  <c r="E433" i="436" s="1"/>
  <c r="E434" i="436" s="1"/>
  <c r="E435" i="436" s="1"/>
  <c r="E436" i="436" s="1"/>
  <c r="E437" i="436" s="1"/>
  <c r="E438" i="436" s="1"/>
  <c r="E439" i="436" s="1"/>
  <c r="E440" i="436" s="1"/>
  <c r="E441" i="436" s="1"/>
  <c r="E442" i="436" s="1"/>
  <c r="E443" i="436" s="1"/>
  <c r="E444" i="436" s="1"/>
  <c r="E445" i="436" s="1"/>
  <c r="E446" i="436" s="1"/>
  <c r="E447" i="436" s="1"/>
  <c r="E448" i="436" s="1"/>
  <c r="E449" i="436" s="1"/>
  <c r="E450" i="436" s="1"/>
  <c r="E451" i="436" s="1"/>
  <c r="E452" i="436" s="1"/>
  <c r="E453" i="436" s="1"/>
  <c r="E454" i="436" s="1"/>
  <c r="E455" i="436" s="1"/>
  <c r="E456" i="436" s="1"/>
  <c r="E457" i="436" s="1"/>
  <c r="E458" i="436" s="1"/>
  <c r="E459" i="436" s="1"/>
  <c r="E460" i="436" s="1"/>
  <c r="E461" i="436" s="1"/>
  <c r="E462" i="436" s="1"/>
  <c r="E463" i="436" s="1"/>
  <c r="E464" i="436" s="1"/>
  <c r="E465" i="436" s="1"/>
  <c r="E466" i="436" s="1"/>
  <c r="E467" i="436" s="1"/>
  <c r="E468" i="436" s="1"/>
  <c r="E469" i="436" s="1"/>
  <c r="E470" i="436" s="1"/>
  <c r="E471" i="436" s="1"/>
  <c r="E472" i="436" s="1"/>
  <c r="E473" i="436" s="1"/>
  <c r="E474" i="436" s="1"/>
  <c r="E475" i="436" s="1"/>
  <c r="E476" i="436" s="1"/>
  <c r="E477" i="436" s="1"/>
  <c r="E478" i="436" s="1"/>
  <c r="E479" i="436" s="1"/>
  <c r="E480" i="436" s="1"/>
  <c r="E481" i="436" s="1"/>
  <c r="E482" i="436" s="1"/>
  <c r="E483" i="436" s="1"/>
  <c r="E484" i="436" s="1"/>
  <c r="E485" i="436" s="1"/>
  <c r="E486" i="436" s="1"/>
  <c r="E487" i="436" s="1"/>
  <c r="E488" i="436" s="1"/>
  <c r="E489" i="436" s="1"/>
  <c r="E490" i="436" s="1"/>
  <c r="E491" i="436" s="1"/>
  <c r="E492" i="436" s="1"/>
  <c r="E493" i="436" s="1"/>
  <c r="E494" i="436" s="1"/>
  <c r="E495" i="436" s="1"/>
  <c r="E496" i="436" s="1"/>
  <c r="E497" i="436" s="1"/>
  <c r="E498" i="436" s="1"/>
  <c r="E499" i="436" s="1"/>
  <c r="E500" i="436" s="1"/>
  <c r="E501" i="436" s="1"/>
  <c r="E502" i="436" s="1"/>
  <c r="E503" i="436" s="1"/>
  <c r="E504" i="436" s="1"/>
  <c r="E505" i="436" s="1"/>
  <c r="E506" i="436" s="1"/>
  <c r="E507" i="436" s="1"/>
  <c r="E508" i="436" s="1"/>
  <c r="E509" i="436" s="1"/>
  <c r="E510" i="436" s="1"/>
  <c r="E511" i="436" s="1"/>
  <c r="E512" i="436" s="1"/>
  <c r="E513" i="436" s="1"/>
  <c r="E514" i="436" s="1"/>
  <c r="E515" i="436" s="1"/>
  <c r="E516" i="436" s="1"/>
  <c r="E517" i="436" s="1"/>
  <c r="E518" i="436" s="1"/>
  <c r="E519" i="436" s="1"/>
  <c r="E520" i="436" s="1"/>
  <c r="E521" i="436" s="1"/>
  <c r="E522" i="436" s="1"/>
  <c r="E523" i="436" s="1"/>
  <c r="E524" i="436" s="1"/>
  <c r="E525" i="436" s="1"/>
  <c r="E526" i="436" s="1"/>
  <c r="E527" i="436" s="1"/>
  <c r="E528" i="436" s="1"/>
  <c r="E529" i="436" s="1"/>
  <c r="E530" i="436" s="1"/>
  <c r="E531" i="436" s="1"/>
  <c r="E532" i="436" s="1"/>
  <c r="E533" i="436" s="1"/>
  <c r="E534" i="436" s="1"/>
  <c r="E535" i="436" s="1"/>
  <c r="E536" i="436" s="1"/>
  <c r="E537" i="436" s="1"/>
  <c r="E538" i="436" s="1"/>
  <c r="E539" i="436" s="1"/>
  <c r="E540" i="436" s="1"/>
  <c r="E541" i="436" s="1"/>
  <c r="E542" i="436" s="1"/>
  <c r="E543" i="436" s="1"/>
  <c r="E544" i="436" s="1"/>
  <c r="E545" i="436" s="1"/>
  <c r="E546" i="436" s="1"/>
  <c r="E547" i="436" s="1"/>
  <c r="E548" i="436" s="1"/>
  <c r="E549" i="436" s="1"/>
  <c r="E550" i="436" s="1"/>
  <c r="E551" i="436" s="1"/>
  <c r="E552" i="436" s="1"/>
  <c r="E553" i="436" s="1"/>
  <c r="E554" i="436" s="1"/>
  <c r="E555" i="436" s="1"/>
  <c r="E556" i="436" s="1"/>
  <c r="E557" i="436" s="1"/>
  <c r="E558" i="436" s="1"/>
  <c r="E559" i="436" s="1"/>
  <c r="E560" i="436" s="1"/>
  <c r="E561" i="436" s="1"/>
  <c r="E562" i="436" s="1"/>
  <c r="E563" i="436" s="1"/>
  <c r="E564" i="436" s="1"/>
  <c r="E565" i="436" s="1"/>
  <c r="E566" i="436" s="1"/>
  <c r="E567" i="436" s="1"/>
  <c r="E568" i="436" s="1"/>
  <c r="E569" i="436" s="1"/>
  <c r="E570" i="436" s="1"/>
  <c r="E571" i="436" s="1"/>
  <c r="E572" i="436" s="1"/>
  <c r="E573" i="436" s="1"/>
  <c r="E574" i="436" s="1"/>
  <c r="E575" i="436" s="1"/>
  <c r="E576" i="436" s="1"/>
  <c r="E577" i="436" s="1"/>
  <c r="E578" i="436" s="1"/>
  <c r="E579" i="436" s="1"/>
  <c r="E580" i="436" s="1"/>
  <c r="E581" i="436" s="1"/>
  <c r="E582" i="436" s="1"/>
  <c r="E583" i="436" s="1"/>
  <c r="E584" i="436" s="1"/>
  <c r="E585" i="436" s="1"/>
  <c r="E586" i="436" s="1"/>
  <c r="E587" i="436" s="1"/>
  <c r="E588" i="436" s="1"/>
  <c r="E589" i="436" s="1"/>
  <c r="E590" i="436" s="1"/>
  <c r="E591" i="436" s="1"/>
  <c r="E592" i="436" s="1"/>
  <c r="E593" i="436" s="1"/>
  <c r="E594" i="436" s="1"/>
  <c r="E595" i="436" s="1"/>
  <c r="E596" i="436" s="1"/>
  <c r="E597" i="436" s="1"/>
  <c r="E598" i="436" s="1"/>
  <c r="E599" i="436" s="1"/>
  <c r="E600" i="436" s="1"/>
  <c r="E601" i="436" s="1"/>
  <c r="E602" i="436" s="1"/>
  <c r="E603" i="436" s="1"/>
  <c r="E604" i="436" s="1"/>
  <c r="E605" i="436" s="1"/>
  <c r="E606" i="436" s="1"/>
  <c r="E607" i="436" s="1"/>
  <c r="E608" i="436" s="1"/>
  <c r="E609" i="436" s="1"/>
  <c r="E610" i="436" s="1"/>
  <c r="E611" i="436" s="1"/>
  <c r="E612" i="436" s="1"/>
  <c r="E613" i="436" s="1"/>
  <c r="E614" i="436" s="1"/>
  <c r="E615" i="436" s="1"/>
  <c r="E616" i="436" s="1"/>
  <c r="E617" i="436" s="1"/>
  <c r="E618" i="436" s="1"/>
  <c r="E619" i="436" s="1"/>
  <c r="E620" i="436" s="1"/>
  <c r="E621" i="436" s="1"/>
  <c r="E622" i="436" s="1"/>
  <c r="E623" i="436" s="1"/>
  <c r="E624" i="436" s="1"/>
  <c r="E625" i="436" s="1"/>
  <c r="E626" i="436" s="1"/>
  <c r="E627" i="436" s="1"/>
  <c r="E628" i="436" s="1"/>
  <c r="E629" i="436" s="1"/>
  <c r="E630" i="436" s="1"/>
  <c r="E631" i="436" s="1"/>
  <c r="E632" i="436" s="1"/>
  <c r="E633" i="436" s="1"/>
  <c r="E634" i="436" s="1"/>
  <c r="E635" i="436" s="1"/>
  <c r="E636" i="436" s="1"/>
  <c r="E637" i="436" s="1"/>
  <c r="E638" i="436" s="1"/>
  <c r="E639" i="436" s="1"/>
  <c r="E640" i="436" s="1"/>
  <c r="E641" i="436" s="1"/>
  <c r="E642" i="436" s="1"/>
  <c r="E643" i="436" s="1"/>
  <c r="E644" i="436" s="1"/>
  <c r="E645" i="436" s="1"/>
  <c r="E646" i="436" s="1"/>
  <c r="E647" i="436" s="1"/>
  <c r="E648" i="436" s="1"/>
  <c r="E649" i="436" s="1"/>
  <c r="E650" i="436" s="1"/>
  <c r="E651" i="436" s="1"/>
  <c r="E652" i="436" s="1"/>
  <c r="E653" i="436" s="1"/>
  <c r="E654" i="436" s="1"/>
  <c r="E655" i="436" s="1"/>
  <c r="E656" i="436" s="1"/>
  <c r="E657" i="436" s="1"/>
  <c r="E658" i="436" s="1"/>
  <c r="E659" i="436" s="1"/>
  <c r="E660" i="436" s="1"/>
  <c r="E661" i="436" s="1"/>
  <c r="E662" i="436" s="1"/>
  <c r="E663" i="436" s="1"/>
  <c r="E664" i="436" s="1"/>
  <c r="E665" i="436" s="1"/>
  <c r="E666" i="436" s="1"/>
  <c r="E667" i="436" s="1"/>
  <c r="E668" i="436" s="1"/>
  <c r="E669" i="436" s="1"/>
  <c r="E670" i="436" s="1"/>
  <c r="E671" i="436" s="1"/>
  <c r="E672" i="436" s="1"/>
  <c r="E673" i="436" s="1"/>
  <c r="E674" i="436" s="1"/>
  <c r="E675" i="436" s="1"/>
  <c r="E676" i="436" s="1"/>
  <c r="E677" i="436" s="1"/>
  <c r="E678" i="436" s="1"/>
  <c r="E679" i="436" s="1"/>
  <c r="E680" i="436" s="1"/>
  <c r="E681" i="436" s="1"/>
  <c r="E682" i="436" s="1"/>
  <c r="E683" i="436" s="1"/>
  <c r="E684" i="436" s="1"/>
  <c r="E685" i="436" s="1"/>
  <c r="E686" i="436" s="1"/>
  <c r="E687" i="436" s="1"/>
  <c r="E688" i="436" s="1"/>
  <c r="E689" i="436" s="1"/>
  <c r="E690" i="436" s="1"/>
  <c r="E691" i="436" s="1"/>
  <c r="E692" i="436" s="1"/>
  <c r="E693" i="436" s="1"/>
  <c r="E694" i="436" s="1"/>
  <c r="E695" i="436" s="1"/>
  <c r="E696" i="436" s="1"/>
  <c r="E697" i="436" s="1"/>
  <c r="E698" i="436" s="1"/>
  <c r="E699" i="436" s="1"/>
  <c r="E700" i="436" s="1"/>
  <c r="E701" i="436" s="1"/>
  <c r="E702" i="436" s="1"/>
  <c r="E703" i="436" s="1"/>
  <c r="E704" i="436" s="1"/>
  <c r="E705" i="436" s="1"/>
  <c r="E706" i="436" s="1"/>
  <c r="E707" i="436" s="1"/>
  <c r="E708" i="436" s="1"/>
  <c r="E709" i="436" s="1"/>
  <c r="E710" i="436" s="1"/>
  <c r="E711" i="436" s="1"/>
  <c r="E712" i="436" s="1"/>
  <c r="E713" i="436" s="1"/>
  <c r="E714" i="436" s="1"/>
  <c r="E715" i="436" s="1"/>
  <c r="E716" i="436" s="1"/>
  <c r="E717" i="436" s="1"/>
  <c r="E718" i="436" s="1"/>
  <c r="E719" i="436" s="1"/>
  <c r="E720" i="436" s="1"/>
  <c r="E721" i="436" s="1"/>
  <c r="E722" i="436" s="1"/>
  <c r="E723" i="436" s="1"/>
  <c r="E724" i="436" s="1"/>
  <c r="E725" i="436" s="1"/>
  <c r="E726" i="436" s="1"/>
  <c r="E727" i="436" s="1"/>
  <c r="E728" i="436" s="1"/>
  <c r="E729" i="436" s="1"/>
  <c r="E730" i="436" s="1"/>
  <c r="E731" i="436" s="1"/>
  <c r="E732" i="436" s="1"/>
  <c r="E733" i="436" s="1"/>
  <c r="E734" i="436" s="1"/>
  <c r="E735" i="436" s="1"/>
  <c r="E736" i="436" s="1"/>
  <c r="E737" i="436" s="1"/>
  <c r="E738" i="436" s="1"/>
  <c r="E739" i="436" s="1"/>
  <c r="E740" i="436" s="1"/>
  <c r="E741" i="436" s="1"/>
  <c r="E742" i="436" s="1"/>
  <c r="E743" i="436" s="1"/>
  <c r="E744" i="436" s="1"/>
  <c r="E745" i="436" s="1"/>
  <c r="E746" i="436" s="1"/>
  <c r="E747" i="436" s="1"/>
  <c r="E748" i="436" s="1"/>
  <c r="E749" i="436" s="1"/>
  <c r="E750" i="436" s="1"/>
  <c r="E751" i="436" s="1"/>
  <c r="E752" i="436" s="1"/>
  <c r="E753" i="436" s="1"/>
  <c r="E754" i="436" s="1"/>
  <c r="E755" i="436" s="1"/>
  <c r="E756" i="436" s="1"/>
  <c r="E757" i="436" s="1"/>
  <c r="E758" i="436" s="1"/>
  <c r="E759" i="436" s="1"/>
  <c r="E760" i="436" s="1"/>
  <c r="E761" i="436" s="1"/>
  <c r="E762" i="436" s="1"/>
  <c r="E763" i="436" s="1"/>
  <c r="E764" i="436" s="1"/>
  <c r="E765" i="436" s="1"/>
  <c r="E766" i="436" s="1"/>
  <c r="E767" i="436" s="1"/>
  <c r="E768" i="436" s="1"/>
  <c r="E769" i="436" s="1"/>
  <c r="E770" i="436" s="1"/>
  <c r="E771" i="436" s="1"/>
  <c r="E772" i="436" s="1"/>
  <c r="E773" i="436" s="1"/>
  <c r="E774" i="436" s="1"/>
  <c r="E775" i="436" s="1"/>
  <c r="E776" i="436" s="1"/>
  <c r="E777" i="436" s="1"/>
  <c r="E778" i="436" s="1"/>
  <c r="E779" i="436" s="1"/>
  <c r="E780" i="436" s="1"/>
  <c r="E781" i="436" s="1"/>
  <c r="E782" i="436" s="1"/>
  <c r="E783" i="436" s="1"/>
  <c r="E784" i="436" s="1"/>
  <c r="E785" i="436" s="1"/>
  <c r="E786" i="436" s="1"/>
  <c r="E787" i="436" s="1"/>
  <c r="E788" i="436" s="1"/>
  <c r="E789" i="436" s="1"/>
  <c r="E790" i="436" s="1"/>
  <c r="E791" i="436" s="1"/>
  <c r="E792" i="436" s="1"/>
  <c r="E793" i="436" s="1"/>
  <c r="E794" i="436" s="1"/>
  <c r="E795" i="436" s="1"/>
  <c r="E796" i="436" s="1"/>
  <c r="E797" i="436" s="1"/>
  <c r="E798" i="436" s="1"/>
  <c r="E799" i="436" s="1"/>
  <c r="E800" i="436" s="1"/>
  <c r="E801" i="436" s="1"/>
  <c r="E802" i="436" s="1"/>
  <c r="E803" i="436" s="1"/>
  <c r="E804" i="436" s="1"/>
  <c r="E805" i="436" s="1"/>
  <c r="E806" i="436" s="1"/>
  <c r="E807" i="436" s="1"/>
  <c r="E808" i="436" s="1"/>
  <c r="E809" i="436" s="1"/>
  <c r="E810" i="436" s="1"/>
  <c r="E811" i="436" s="1"/>
  <c r="E812" i="436" s="1"/>
  <c r="E813" i="436" s="1"/>
  <c r="E814" i="436" s="1"/>
  <c r="E815" i="436" s="1"/>
  <c r="E816" i="436" s="1"/>
  <c r="E817" i="436" s="1"/>
  <c r="E818" i="436" s="1"/>
  <c r="E819" i="436" s="1"/>
  <c r="E820" i="436" s="1"/>
  <c r="E821" i="436" s="1"/>
  <c r="E822" i="436" s="1"/>
  <c r="E823" i="436" s="1"/>
  <c r="E824" i="436" s="1"/>
  <c r="E825" i="436" s="1"/>
  <c r="E826" i="436" s="1"/>
  <c r="E827" i="436" s="1"/>
  <c r="E828" i="436" s="1"/>
  <c r="E829" i="436" s="1"/>
  <c r="E830" i="436" s="1"/>
  <c r="E831" i="436" s="1"/>
  <c r="E832" i="436" s="1"/>
  <c r="E833" i="436" s="1"/>
  <c r="E834" i="436" s="1"/>
  <c r="E835" i="436" s="1"/>
  <c r="E836" i="436" s="1"/>
  <c r="E837" i="436" s="1"/>
  <c r="E838" i="436" s="1"/>
  <c r="E839" i="436" s="1"/>
  <c r="E840" i="436" s="1"/>
  <c r="E841" i="436" s="1"/>
  <c r="E842" i="436" s="1"/>
  <c r="E843" i="436" s="1"/>
  <c r="E844" i="436" s="1"/>
  <c r="E845" i="436" s="1"/>
  <c r="E846" i="436" s="1"/>
  <c r="E847" i="436" s="1"/>
  <c r="E848" i="436" s="1"/>
  <c r="E849" i="436" s="1"/>
  <c r="E850" i="436" s="1"/>
  <c r="E851" i="436" s="1"/>
  <c r="E852" i="436" s="1"/>
  <c r="E853" i="436" s="1"/>
  <c r="E854" i="436" s="1"/>
  <c r="E855" i="436" s="1"/>
  <c r="E856" i="436" s="1"/>
  <c r="E857" i="436" s="1"/>
  <c r="E858" i="436" s="1"/>
  <c r="E859" i="436" s="1"/>
  <c r="E860" i="436" s="1"/>
  <c r="E861" i="436" s="1"/>
  <c r="E862" i="436" s="1"/>
  <c r="E863" i="436" s="1"/>
  <c r="E864" i="436" s="1"/>
  <c r="E865" i="436" s="1"/>
  <c r="E866" i="436" s="1"/>
  <c r="E867" i="436" s="1"/>
  <c r="E868" i="436" s="1"/>
  <c r="E869" i="436" s="1"/>
  <c r="E870" i="436" s="1"/>
  <c r="E871" i="436" s="1"/>
  <c r="E872" i="436" s="1"/>
  <c r="E873" i="436" s="1"/>
  <c r="E874" i="436" s="1"/>
  <c r="E875" i="436" s="1"/>
  <c r="E876" i="436" s="1"/>
  <c r="E877" i="436" s="1"/>
  <c r="E878" i="436" s="1"/>
  <c r="E879" i="436" s="1"/>
  <c r="E880" i="436" s="1"/>
  <c r="E881" i="436" s="1"/>
  <c r="E882" i="436" s="1"/>
  <c r="E883" i="436" s="1"/>
  <c r="E884" i="436" s="1"/>
  <c r="E885" i="436" s="1"/>
  <c r="E886" i="436" s="1"/>
  <c r="E887" i="436" s="1"/>
  <c r="E888" i="436" s="1"/>
  <c r="E889" i="436" s="1"/>
  <c r="E890" i="436" s="1"/>
  <c r="E891" i="436" s="1"/>
  <c r="E892" i="436" s="1"/>
  <c r="E893" i="436" s="1"/>
  <c r="E894" i="436" s="1"/>
  <c r="E895" i="436" s="1"/>
  <c r="E896" i="436" s="1"/>
  <c r="E897" i="436" s="1"/>
  <c r="E898" i="436" s="1"/>
  <c r="E899" i="436" s="1"/>
  <c r="E900" i="436" s="1"/>
  <c r="E901" i="436" s="1"/>
  <c r="E902" i="436" s="1"/>
  <c r="E903" i="436" s="1"/>
  <c r="E904" i="436" s="1"/>
  <c r="E905" i="436" s="1"/>
  <c r="E906" i="436" s="1"/>
  <c r="E907" i="436" s="1"/>
  <c r="E908" i="436" s="1"/>
  <c r="E909" i="436" s="1"/>
  <c r="E910" i="436" s="1"/>
  <c r="E911" i="436" s="1"/>
  <c r="E912" i="436" s="1"/>
  <c r="E913" i="436" s="1"/>
  <c r="E914" i="436" s="1"/>
  <c r="E915" i="436" s="1"/>
  <c r="E916" i="436" s="1"/>
  <c r="E917" i="436" s="1"/>
  <c r="E918" i="436" s="1"/>
  <c r="E919" i="436" s="1"/>
  <c r="E920" i="436" s="1"/>
  <c r="E921" i="436" s="1"/>
  <c r="E922" i="436" s="1"/>
  <c r="E923" i="436" s="1"/>
  <c r="E924" i="436" s="1"/>
  <c r="E925" i="436" s="1"/>
  <c r="E926" i="436" s="1"/>
  <c r="E927" i="436" s="1"/>
  <c r="E928" i="436" s="1"/>
  <c r="E929" i="436" s="1"/>
  <c r="E930" i="436" s="1"/>
  <c r="E931" i="436" s="1"/>
  <c r="E932" i="436" s="1"/>
  <c r="E933" i="436" s="1"/>
  <c r="E934" i="436" s="1"/>
  <c r="E935" i="436" s="1"/>
  <c r="E936" i="436" s="1"/>
  <c r="E937" i="436" s="1"/>
  <c r="E938" i="436" s="1"/>
  <c r="E939" i="436" s="1"/>
  <c r="E940" i="436" s="1"/>
  <c r="E941" i="436" s="1"/>
  <c r="E942" i="436" s="1"/>
  <c r="E943" i="436" s="1"/>
  <c r="E944" i="436" s="1"/>
  <c r="E945" i="436" s="1"/>
  <c r="E946" i="436" s="1"/>
  <c r="E947" i="436" s="1"/>
  <c r="E948" i="436" s="1"/>
  <c r="E949" i="436" s="1"/>
  <c r="E950" i="436" s="1"/>
  <c r="E951" i="436" s="1"/>
  <c r="E952" i="436" s="1"/>
  <c r="E953" i="436" s="1"/>
  <c r="E954" i="436" s="1"/>
  <c r="E955" i="436" s="1"/>
  <c r="E956" i="436" s="1"/>
  <c r="E957" i="436" s="1"/>
  <c r="E958" i="436" s="1"/>
  <c r="E959" i="436" s="1"/>
  <c r="E960" i="436" s="1"/>
  <c r="E961" i="436" s="1"/>
  <c r="E962" i="436" s="1"/>
  <c r="E963" i="436" s="1"/>
  <c r="E964" i="436" s="1"/>
  <c r="E965" i="436" s="1"/>
  <c r="E966" i="436" s="1"/>
  <c r="E967" i="436" s="1"/>
  <c r="E968" i="436" s="1"/>
  <c r="D331" i="436"/>
  <c r="D332" i="436" s="1"/>
  <c r="D333" i="436" s="1"/>
  <c r="D334" i="436" s="1"/>
  <c r="D335" i="436" s="1"/>
  <c r="D336" i="436" s="1"/>
  <c r="D337" i="436" s="1"/>
  <c r="D338" i="436" s="1"/>
  <c r="D339" i="436" s="1"/>
  <c r="D340" i="436" s="1"/>
  <c r="D341" i="436" s="1"/>
  <c r="D342" i="436" s="1"/>
  <c r="D343" i="436" s="1"/>
  <c r="D344" i="436" s="1"/>
  <c r="D345" i="436" s="1"/>
  <c r="D346" i="436" s="1"/>
  <c r="D347" i="436" s="1"/>
  <c r="D348" i="436" s="1"/>
  <c r="D349" i="436" s="1"/>
  <c r="D350" i="436" s="1"/>
  <c r="D351" i="436" s="1"/>
  <c r="D352" i="436" s="1"/>
  <c r="D353" i="436" s="1"/>
  <c r="D354" i="436" s="1"/>
  <c r="D355" i="436" s="1"/>
  <c r="D356" i="436" s="1"/>
  <c r="D357" i="436" s="1"/>
  <c r="D358" i="436" s="1"/>
  <c r="D359" i="436" s="1"/>
  <c r="D360" i="436" s="1"/>
  <c r="D361" i="436" s="1"/>
  <c r="D362" i="436" s="1"/>
  <c r="D363" i="436" s="1"/>
  <c r="D364" i="436" s="1"/>
  <c r="D365" i="436" s="1"/>
  <c r="D366" i="436" s="1"/>
  <c r="D367" i="436" s="1"/>
  <c r="D368" i="436" s="1"/>
  <c r="D369" i="436" s="1"/>
  <c r="D370" i="436" s="1"/>
  <c r="D371" i="436" s="1"/>
  <c r="D372" i="436" s="1"/>
  <c r="D373" i="436" s="1"/>
  <c r="D374" i="436" s="1"/>
  <c r="D375" i="436" s="1"/>
  <c r="D376" i="436" s="1"/>
  <c r="D377" i="436" s="1"/>
  <c r="D378" i="436" s="1"/>
  <c r="D379" i="436" s="1"/>
  <c r="D380" i="436" s="1"/>
  <c r="D381" i="436" s="1"/>
  <c r="D382" i="436" s="1"/>
  <c r="D383" i="436" s="1"/>
  <c r="D384" i="436" s="1"/>
  <c r="D385" i="436" s="1"/>
  <c r="D386" i="436" s="1"/>
  <c r="D387" i="436" s="1"/>
  <c r="D388" i="436" s="1"/>
  <c r="D389" i="436" s="1"/>
  <c r="D390" i="436" s="1"/>
  <c r="D391" i="436" s="1"/>
  <c r="D392" i="436" s="1"/>
  <c r="D393" i="436" s="1"/>
  <c r="D394" i="436" s="1"/>
  <c r="D395" i="436" s="1"/>
  <c r="D396" i="436" s="1"/>
  <c r="D397" i="436" s="1"/>
  <c r="D398" i="436" s="1"/>
  <c r="D399" i="436" s="1"/>
  <c r="D400" i="436" s="1"/>
  <c r="D401" i="436" s="1"/>
  <c r="D402" i="436" s="1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D418" i="436" s="1"/>
  <c r="D419" i="436" s="1"/>
  <c r="D420" i="436" s="1"/>
  <c r="D421" i="436" s="1"/>
  <c r="D422" i="436" s="1"/>
  <c r="D423" i="436" s="1"/>
  <c r="D424" i="436" s="1"/>
  <c r="D425" i="436" s="1"/>
  <c r="D426" i="436" s="1"/>
  <c r="D427" i="436" s="1"/>
  <c r="D428" i="436" s="1"/>
  <c r="D429" i="436" s="1"/>
  <c r="D430" i="436" s="1"/>
  <c r="D431" i="436" s="1"/>
  <c r="D432" i="436" s="1"/>
  <c r="D433" i="436" s="1"/>
  <c r="D434" i="436" s="1"/>
  <c r="D435" i="436" s="1"/>
  <c r="D436" i="436" s="1"/>
  <c r="D437" i="436" s="1"/>
  <c r="D438" i="436" s="1"/>
  <c r="D439" i="436" s="1"/>
  <c r="D440" i="436" s="1"/>
  <c r="D441" i="436" s="1"/>
  <c r="D442" i="436" s="1"/>
  <c r="D443" i="436" s="1"/>
  <c r="D444" i="436" s="1"/>
  <c r="D445" i="436" s="1"/>
  <c r="D446" i="436" s="1"/>
  <c r="D447" i="436" s="1"/>
  <c r="D448" i="436" s="1"/>
  <c r="D449" i="436" s="1"/>
  <c r="D450" i="436" s="1"/>
  <c r="D451" i="436" s="1"/>
  <c r="D452" i="436" s="1"/>
  <c r="D453" i="436" s="1"/>
  <c r="D454" i="436" s="1"/>
  <c r="D455" i="436" s="1"/>
  <c r="D456" i="436" s="1"/>
  <c r="D457" i="436" s="1"/>
  <c r="D458" i="436" s="1"/>
  <c r="D459" i="436" s="1"/>
  <c r="D460" i="436" s="1"/>
  <c r="D461" i="436" s="1"/>
  <c r="D462" i="436" s="1"/>
  <c r="D463" i="436" s="1"/>
  <c r="D464" i="436" s="1"/>
  <c r="D465" i="436" s="1"/>
  <c r="D466" i="436" s="1"/>
  <c r="D467" i="436" s="1"/>
  <c r="D468" i="436" s="1"/>
  <c r="D469" i="436" s="1"/>
  <c r="D470" i="436" s="1"/>
  <c r="D471" i="436" s="1"/>
  <c r="D472" i="436" s="1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488" i="436" s="1"/>
  <c r="D489" i="436" s="1"/>
  <c r="D490" i="436" s="1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D507" i="436" s="1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D524" i="436" s="1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D543" i="436" s="1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D560" i="436" s="1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D577" i="436" s="1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D594" i="436" s="1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D609" i="436" s="1"/>
  <c r="D610" i="436" s="1"/>
  <c r="D611" i="436" s="1"/>
  <c r="D612" i="436" s="1"/>
  <c r="D613" i="436" s="1"/>
  <c r="D614" i="436" s="1"/>
  <c r="D615" i="436" s="1"/>
  <c r="D616" i="436" s="1"/>
  <c r="D617" i="436" s="1"/>
  <c r="D618" i="436" s="1"/>
  <c r="D619" i="436" s="1"/>
  <c r="D620" i="436" s="1"/>
  <c r="D621" i="436" s="1"/>
  <c r="D622" i="436" s="1"/>
  <c r="D623" i="436" s="1"/>
  <c r="D624" i="436" s="1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D638" i="436" s="1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D652" i="436" s="1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D666" i="436" s="1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D680" i="436" s="1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D694" i="436" s="1"/>
  <c r="D695" i="436" s="1"/>
  <c r="D696" i="436" s="1"/>
  <c r="D697" i="436" s="1"/>
  <c r="D698" i="436" s="1"/>
  <c r="D699" i="436" s="1"/>
  <c r="D700" i="436" s="1"/>
  <c r="D701" i="436" s="1"/>
  <c r="D702" i="436" s="1"/>
  <c r="D703" i="436" s="1"/>
  <c r="D704" i="436" s="1"/>
  <c r="D705" i="436" s="1"/>
  <c r="D706" i="436" s="1"/>
  <c r="D707" i="436" s="1"/>
  <c r="D708" i="436" s="1"/>
  <c r="D709" i="436" s="1"/>
  <c r="D710" i="436" s="1"/>
  <c r="D711" i="436" s="1"/>
  <c r="D712" i="436" s="1"/>
  <c r="D713" i="436" s="1"/>
  <c r="D714" i="436" s="1"/>
  <c r="D715" i="436" s="1"/>
  <c r="D716" i="436" s="1"/>
  <c r="D717" i="436" s="1"/>
  <c r="D718" i="436" s="1"/>
  <c r="D719" i="436" s="1"/>
  <c r="D720" i="436" s="1"/>
  <c r="D721" i="436" s="1"/>
  <c r="D722" i="436" s="1"/>
  <c r="D723" i="436" s="1"/>
  <c r="D724" i="436" s="1"/>
  <c r="D725" i="436" s="1"/>
  <c r="D726" i="436" s="1"/>
  <c r="D727" i="436" s="1"/>
  <c r="D728" i="436" s="1"/>
  <c r="D729" i="436" s="1"/>
  <c r="D730" i="436" s="1"/>
  <c r="D731" i="436" s="1"/>
  <c r="D732" i="436" s="1"/>
  <c r="D733" i="436" s="1"/>
  <c r="D734" i="436" s="1"/>
  <c r="D735" i="436" s="1"/>
  <c r="D736" i="436" s="1"/>
  <c r="D737" i="436" s="1"/>
  <c r="D738" i="436" s="1"/>
  <c r="D739" i="436" s="1"/>
  <c r="D740" i="436" s="1"/>
  <c r="D741" i="436" s="1"/>
  <c r="D742" i="436" s="1"/>
  <c r="D743" i="436" s="1"/>
  <c r="D744" i="436" s="1"/>
  <c r="D745" i="436" s="1"/>
  <c r="D746" i="436" s="1"/>
  <c r="D747" i="436" s="1"/>
  <c r="D748" i="436" s="1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764" i="436" s="1"/>
  <c r="D765" i="436" s="1"/>
  <c r="D766" i="436" s="1"/>
  <c r="D767" i="436" s="1"/>
  <c r="D768" i="436" s="1"/>
  <c r="D769" i="436" s="1"/>
  <c r="D770" i="436" s="1"/>
  <c r="D771" i="436" s="1"/>
  <c r="D772" i="436" s="1"/>
  <c r="D773" i="436" s="1"/>
  <c r="D774" i="436" s="1"/>
  <c r="D775" i="436" s="1"/>
  <c r="D776" i="436" s="1"/>
  <c r="D777" i="436" s="1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D790" i="436" s="1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D806" i="436" s="1"/>
  <c r="D807" i="436" s="1"/>
  <c r="D808" i="436" s="1"/>
  <c r="D809" i="436" s="1"/>
  <c r="D810" i="436" s="1"/>
  <c r="D811" i="436" s="1"/>
  <c r="D812" i="436" s="1"/>
  <c r="D813" i="436" s="1"/>
  <c r="D814" i="436" s="1"/>
  <c r="D815" i="436" s="1"/>
  <c r="D816" i="436" s="1"/>
  <c r="D817" i="436" s="1"/>
  <c r="D818" i="436" s="1"/>
  <c r="D819" i="436" s="1"/>
  <c r="D820" i="436" s="1"/>
  <c r="D821" i="436" s="1"/>
  <c r="D822" i="436" s="1"/>
  <c r="D823" i="436" s="1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D833" i="436" s="1"/>
  <c r="D834" i="436" s="1"/>
  <c r="D835" i="436" s="1"/>
  <c r="D836" i="436" s="1"/>
  <c r="D837" i="436" s="1"/>
  <c r="D838" i="436" s="1"/>
  <c r="D839" i="436" s="1"/>
  <c r="D840" i="436" s="1"/>
  <c r="D841" i="436" s="1"/>
  <c r="D842" i="436" s="1"/>
  <c r="D843" i="436" s="1"/>
  <c r="D844" i="436" s="1"/>
  <c r="D845" i="436" s="1"/>
  <c r="D846" i="436" s="1"/>
  <c r="D847" i="436" s="1"/>
  <c r="D848" i="436" s="1"/>
  <c r="D849" i="436" s="1"/>
  <c r="D850" i="436" s="1"/>
  <c r="D851" i="436" s="1"/>
  <c r="D852" i="436" s="1"/>
  <c r="D853" i="436" s="1"/>
  <c r="D854" i="436" s="1"/>
  <c r="D855" i="436" s="1"/>
  <c r="D856" i="436" s="1"/>
  <c r="D857" i="436" s="1"/>
  <c r="D858" i="436" s="1"/>
  <c r="D859" i="436" s="1"/>
  <c r="D860" i="436" s="1"/>
  <c r="D861" i="436" s="1"/>
  <c r="D862" i="436" s="1"/>
  <c r="D863" i="436" s="1"/>
  <c r="D864" i="436" s="1"/>
  <c r="D865" i="436" s="1"/>
  <c r="D866" i="436" s="1"/>
  <c r="D867" i="436" s="1"/>
  <c r="D868" i="436" s="1"/>
  <c r="D869" i="436" s="1"/>
  <c r="D870" i="436" s="1"/>
  <c r="D871" i="436" s="1"/>
  <c r="D872" i="436" s="1"/>
  <c r="D873" i="436" s="1"/>
  <c r="D874" i="436" s="1"/>
  <c r="D875" i="436" s="1"/>
  <c r="D876" i="436" s="1"/>
  <c r="D877" i="436" s="1"/>
  <c r="D878" i="436" s="1"/>
  <c r="D879" i="436" s="1"/>
  <c r="D880" i="436" s="1"/>
  <c r="D881" i="436" s="1"/>
  <c r="D882" i="436" s="1"/>
  <c r="D883" i="436" s="1"/>
  <c r="D884" i="436" s="1"/>
  <c r="D885" i="436" s="1"/>
  <c r="D886" i="436" s="1"/>
  <c r="D887" i="436" s="1"/>
  <c r="D888" i="436" s="1"/>
  <c r="D889" i="436" s="1"/>
  <c r="D890" i="436" s="1"/>
  <c r="D891" i="436" s="1"/>
  <c r="D892" i="436" s="1"/>
  <c r="D893" i="436" s="1"/>
  <c r="D894" i="436" s="1"/>
  <c r="D895" i="436" s="1"/>
  <c r="D896" i="436" s="1"/>
  <c r="D897" i="436" s="1"/>
  <c r="D898" i="436" s="1"/>
  <c r="D899" i="436" s="1"/>
  <c r="D900" i="436" s="1"/>
  <c r="D901" i="436" s="1"/>
  <c r="D902" i="436" s="1"/>
  <c r="D903" i="436" s="1"/>
  <c r="D904" i="436" s="1"/>
  <c r="D905" i="436" s="1"/>
  <c r="D906" i="436" s="1"/>
  <c r="D907" i="436" s="1"/>
  <c r="D908" i="436" s="1"/>
  <c r="D909" i="436" s="1"/>
  <c r="D910" i="436" s="1"/>
  <c r="D911" i="436" s="1"/>
  <c r="D912" i="436" s="1"/>
  <c r="D913" i="436" s="1"/>
  <c r="D914" i="436" s="1"/>
  <c r="D915" i="436" s="1"/>
  <c r="D916" i="436" s="1"/>
  <c r="D917" i="436" s="1"/>
  <c r="D918" i="436" s="1"/>
  <c r="D919" i="436" s="1"/>
  <c r="D920" i="436" s="1"/>
  <c r="D921" i="436" s="1"/>
  <c r="D922" i="436" s="1"/>
  <c r="D923" i="436" s="1"/>
  <c r="D924" i="436" s="1"/>
  <c r="D925" i="436" s="1"/>
  <c r="D926" i="436" s="1"/>
  <c r="D927" i="436" s="1"/>
  <c r="D928" i="436" s="1"/>
  <c r="D929" i="436" s="1"/>
  <c r="D930" i="436" s="1"/>
  <c r="D931" i="436" s="1"/>
  <c r="D932" i="436" s="1"/>
  <c r="D933" i="436" s="1"/>
  <c r="D934" i="436" s="1"/>
  <c r="D935" i="436" s="1"/>
  <c r="D936" i="436" s="1"/>
  <c r="D937" i="436" s="1"/>
  <c r="D938" i="436" s="1"/>
  <c r="D939" i="436" s="1"/>
  <c r="D940" i="436" s="1"/>
  <c r="D941" i="436" s="1"/>
  <c r="D942" i="436" s="1"/>
  <c r="D943" i="436" s="1"/>
  <c r="D944" i="436" s="1"/>
  <c r="D945" i="436" s="1"/>
  <c r="D946" i="436" s="1"/>
  <c r="D947" i="436" s="1"/>
  <c r="D948" i="436" s="1"/>
  <c r="D949" i="436" s="1"/>
  <c r="D950" i="436" s="1"/>
  <c r="D951" i="436" s="1"/>
  <c r="D952" i="436" s="1"/>
  <c r="D953" i="436" s="1"/>
  <c r="D954" i="436" s="1"/>
  <c r="D955" i="436" s="1"/>
  <c r="D956" i="436" s="1"/>
  <c r="D957" i="436" s="1"/>
  <c r="D958" i="436" s="1"/>
  <c r="D959" i="436" s="1"/>
  <c r="D960" i="436" s="1"/>
  <c r="D961" i="436" s="1"/>
  <c r="D962" i="436" s="1"/>
  <c r="D963" i="436" s="1"/>
  <c r="D964" i="436" s="1"/>
  <c r="D965" i="436" s="1"/>
  <c r="D966" i="436" s="1"/>
  <c r="D967" i="436" s="1"/>
  <c r="D968" i="436" s="1"/>
  <c r="C265" i="436"/>
  <c r="D265" i="436"/>
  <c r="C48" i="436"/>
  <c r="C49" i="436" s="1"/>
  <c r="C50" i="436" s="1"/>
  <c r="C51" i="436" s="1"/>
  <c r="C52" i="436" s="1"/>
  <c r="D133" i="436"/>
  <c r="E133" i="436"/>
  <c r="E134" i="436" s="1"/>
  <c r="E211" i="436"/>
  <c r="E212" i="436" s="1"/>
  <c r="E272" i="436"/>
  <c r="E273" i="436" s="1"/>
  <c r="D278" i="436"/>
  <c r="D279" i="436" s="1"/>
  <c r="D280" i="436" s="1"/>
  <c r="C278" i="436"/>
  <c r="C279" i="436" s="1"/>
  <c r="C280" i="436" s="1"/>
  <c r="D55" i="436"/>
  <c r="D47" i="436"/>
  <c r="E88" i="429"/>
  <c r="E89" i="429" s="1"/>
  <c r="E90" i="429" s="1"/>
  <c r="E91" i="429" s="1"/>
  <c r="E92" i="429" s="1"/>
  <c r="E93" i="429" s="1"/>
  <c r="D183" i="436"/>
  <c r="C183" i="436"/>
  <c r="E269" i="436"/>
  <c r="D160" i="436"/>
  <c r="D161" i="436" s="1"/>
  <c r="D162" i="436" s="1"/>
  <c r="C160" i="436"/>
  <c r="C161" i="436" s="1"/>
  <c r="C162" i="436" s="1"/>
  <c r="C163" i="436" s="1"/>
  <c r="E149" i="436"/>
  <c r="E150" i="436" s="1"/>
  <c r="D149" i="436"/>
  <c r="D150" i="436" s="1"/>
  <c r="D151" i="436" s="1"/>
  <c r="C149" i="436"/>
  <c r="C150" i="436" s="1"/>
  <c r="C151" i="436" s="1"/>
  <c r="E156" i="436"/>
  <c r="E157" i="436" s="1"/>
  <c r="E105" i="436"/>
  <c r="E106" i="436" s="1"/>
  <c r="E61" i="436"/>
  <c r="E62" i="436" s="1"/>
  <c r="E63" i="436" s="1"/>
  <c r="D61" i="436"/>
  <c r="D62" i="436" s="1"/>
  <c r="D63" i="436" s="1"/>
  <c r="C61" i="436"/>
  <c r="C62" i="436" s="1"/>
  <c r="C63" i="436" s="1"/>
  <c r="E55" i="436"/>
  <c r="E56" i="436" s="1"/>
  <c r="E48" i="436"/>
  <c r="D70" i="429"/>
  <c r="D246" i="436"/>
  <c r="D247" i="436" s="1"/>
  <c r="D248" i="436" s="1"/>
  <c r="D249" i="436" s="1"/>
  <c r="D250" i="436" s="1"/>
  <c r="E234" i="436"/>
  <c r="D234" i="436"/>
  <c r="E206" i="436"/>
  <c r="E207" i="436" s="1"/>
  <c r="E191" i="436"/>
  <c r="E192" i="436" s="1"/>
  <c r="D191" i="436"/>
  <c r="D192" i="436" s="1"/>
  <c r="C191" i="436"/>
  <c r="C192" i="436" s="1"/>
  <c r="D177" i="436"/>
  <c r="E177" i="436"/>
  <c r="E178" i="436" s="1"/>
  <c r="G13" i="439"/>
  <c r="F13" i="439"/>
  <c r="E13" i="439"/>
  <c r="F31" i="439"/>
  <c r="G31" i="439"/>
  <c r="E31" i="439"/>
  <c r="F39" i="439"/>
  <c r="G39" i="439"/>
  <c r="E39" i="439"/>
  <c r="G42" i="439"/>
  <c r="E42" i="439"/>
  <c r="F42" i="439"/>
  <c r="E14" i="439"/>
  <c r="F14" i="439"/>
  <c r="G14" i="439"/>
  <c r="F32" i="439"/>
  <c r="E32" i="439"/>
  <c r="G32" i="439"/>
  <c r="F40" i="439"/>
  <c r="E40" i="439"/>
  <c r="G40" i="439"/>
  <c r="G43" i="439"/>
  <c r="E43" i="439"/>
  <c r="F43" i="439"/>
  <c r="F15" i="439"/>
  <c r="G15" i="439"/>
  <c r="E15" i="439"/>
  <c r="G33" i="439"/>
  <c r="E33" i="439"/>
  <c r="G44" i="439"/>
  <c r="E44" i="439"/>
  <c r="F44" i="439"/>
  <c r="E17" i="439"/>
  <c r="F17" i="439"/>
  <c r="G17" i="439"/>
  <c r="E35" i="439"/>
  <c r="F35" i="439"/>
  <c r="G35" i="439"/>
  <c r="F53" i="439"/>
  <c r="E53" i="439"/>
  <c r="G53" i="439"/>
  <c r="G28" i="439"/>
  <c r="E28" i="439"/>
  <c r="F28" i="439"/>
  <c r="G36" i="439"/>
  <c r="E36" i="439"/>
  <c r="F36" i="439"/>
  <c r="F54" i="439"/>
  <c r="G54" i="439"/>
  <c r="E54" i="439"/>
  <c r="E34" i="439"/>
  <c r="F34" i="439"/>
  <c r="G34" i="439"/>
  <c r="G45" i="439"/>
  <c r="E45" i="439"/>
  <c r="F45" i="439"/>
  <c r="F29" i="439"/>
  <c r="G29" i="439"/>
  <c r="E29" i="439"/>
  <c r="G37" i="439"/>
  <c r="F37" i="439"/>
  <c r="E37" i="439"/>
  <c r="F55" i="439"/>
  <c r="E55" i="439"/>
  <c r="G55" i="439"/>
  <c r="E16" i="439"/>
  <c r="F16" i="439"/>
  <c r="G16" i="439"/>
  <c r="G30" i="439"/>
  <c r="E30" i="439"/>
  <c r="F30" i="439"/>
  <c r="G38" i="439"/>
  <c r="E38" i="439"/>
  <c r="F38" i="439"/>
  <c r="E41" i="439"/>
  <c r="F41" i="439"/>
  <c r="G41" i="439"/>
  <c r="E62" i="439"/>
  <c r="F62" i="439"/>
  <c r="G62" i="439"/>
  <c r="C84" i="436"/>
  <c r="D84" i="436"/>
  <c r="I5" i="429"/>
  <c r="I5" i="436" s="1"/>
  <c r="I4" i="429"/>
  <c r="I4" i="436" s="1"/>
  <c r="B2" i="439"/>
  <c r="B3" i="439"/>
  <c r="E151" i="436" l="1"/>
  <c r="E152" i="436" s="1"/>
  <c r="E153" i="436" s="1"/>
  <c r="D163" i="436"/>
  <c r="D164" i="436" s="1"/>
  <c r="D19" i="429"/>
  <c r="D20" i="429" s="1"/>
  <c r="D21" i="429" s="1"/>
  <c r="D22" i="429" s="1"/>
  <c r="D23" i="429" s="1"/>
  <c r="D24" i="429" s="1"/>
  <c r="E19" i="429"/>
  <c r="E20" i="429" s="1"/>
  <c r="E21" i="429" s="1"/>
  <c r="E22" i="429" s="1"/>
  <c r="E23" i="429" s="1"/>
  <c r="E24" i="429" s="1"/>
  <c r="C281" i="436"/>
  <c r="C282" i="436" s="1"/>
  <c r="C283" i="436" s="1"/>
  <c r="C284" i="436" s="1"/>
  <c r="C285" i="436" s="1"/>
  <c r="C286" i="436" s="1"/>
  <c r="C287" i="436" s="1"/>
  <c r="C288" i="436" s="1"/>
  <c r="C289" i="436" s="1"/>
  <c r="C290" i="436" s="1"/>
  <c r="D281" i="436"/>
  <c r="D282" i="436" s="1"/>
  <c r="D283" i="436" s="1"/>
  <c r="D284" i="436" s="1"/>
  <c r="D285" i="436" s="1"/>
  <c r="D286" i="436" s="1"/>
  <c r="D287" i="436" s="1"/>
  <c r="D288" i="436" s="1"/>
  <c r="D289" i="436" s="1"/>
  <c r="D290" i="436" s="1"/>
  <c r="D291" i="436" s="1"/>
  <c r="M40" i="439"/>
  <c r="L88" i="436" s="1"/>
  <c r="N88" i="436" s="1"/>
  <c r="M20" i="439"/>
  <c r="M18" i="439"/>
  <c r="M23" i="439"/>
  <c r="M19" i="439"/>
  <c r="D327" i="436"/>
  <c r="D266" i="436"/>
  <c r="D267" i="436" s="1"/>
  <c r="D268" i="436" s="1"/>
  <c r="D269" i="436" s="1"/>
  <c r="D270" i="436" s="1"/>
  <c r="D271" i="436" s="1"/>
  <c r="D258" i="436" s="1"/>
  <c r="C266" i="436"/>
  <c r="C267" i="436" s="1"/>
  <c r="C268" i="436" s="1"/>
  <c r="C269" i="436" s="1"/>
  <c r="C270" i="436" s="1"/>
  <c r="C271" i="436" s="1"/>
  <c r="C184" i="436"/>
  <c r="C185" i="436" s="1"/>
  <c r="C186" i="436" s="1"/>
  <c r="D184" i="436"/>
  <c r="D185" i="436" s="1"/>
  <c r="D186" i="436" s="1"/>
  <c r="D187" i="436" s="1"/>
  <c r="C213" i="436"/>
  <c r="C214" i="436" s="1"/>
  <c r="C215" i="436" s="1"/>
  <c r="D213" i="436"/>
  <c r="D214" i="436" s="1"/>
  <c r="D215" i="436" s="1"/>
  <c r="D216" i="436" s="1"/>
  <c r="D71" i="429"/>
  <c r="D72" i="429" s="1"/>
  <c r="D73" i="429" s="1"/>
  <c r="D74" i="429" s="1"/>
  <c r="D75" i="429" s="1"/>
  <c r="D76" i="429" s="1"/>
  <c r="D77" i="429" s="1"/>
  <c r="D78" i="429" s="1"/>
  <c r="D79" i="429" s="1"/>
  <c r="D80" i="429" s="1"/>
  <c r="C64" i="429"/>
  <c r="C65" i="429" s="1"/>
  <c r="C66" i="429" s="1"/>
  <c r="C67" i="429" s="1"/>
  <c r="C68" i="429" s="1"/>
  <c r="C69" i="429" s="1"/>
  <c r="C70" i="429" s="1"/>
  <c r="C53" i="436"/>
  <c r="C54" i="436" s="1"/>
  <c r="D193" i="436"/>
  <c r="D194" i="436" s="1"/>
  <c r="D195" i="436" s="1"/>
  <c r="C193" i="436"/>
  <c r="C194" i="436" s="1"/>
  <c r="C195" i="436" s="1"/>
  <c r="C152" i="436"/>
  <c r="D152" i="436"/>
  <c r="C64" i="436"/>
  <c r="C65" i="436" s="1"/>
  <c r="C66" i="436" s="1"/>
  <c r="C67" i="436" s="1"/>
  <c r="C68" i="436" s="1"/>
  <c r="C69" i="436" s="1"/>
  <c r="C70" i="436" s="1"/>
  <c r="C71" i="436" s="1"/>
  <c r="C72" i="436" s="1"/>
  <c r="D64" i="436"/>
  <c r="D65" i="436" s="1"/>
  <c r="D66" i="436" s="1"/>
  <c r="D67" i="436" s="1"/>
  <c r="D68" i="436" s="1"/>
  <c r="D69" i="436" s="1"/>
  <c r="D70" i="436" s="1"/>
  <c r="D71" i="436" s="1"/>
  <c r="D72" i="436" s="1"/>
  <c r="D235" i="436"/>
  <c r="E235" i="436"/>
  <c r="C235" i="436"/>
  <c r="N245" i="436"/>
  <c r="N186" i="436"/>
  <c r="N159" i="436"/>
  <c r="N87" i="436"/>
  <c r="N76" i="436"/>
  <c r="N77" i="436"/>
  <c r="E10" i="436"/>
  <c r="E11" i="436" s="1"/>
  <c r="A10" i="436"/>
  <c r="D9" i="436"/>
  <c r="D10" i="436" s="1"/>
  <c r="D11" i="436" s="1"/>
  <c r="E8" i="436"/>
  <c r="E9" i="436" s="1"/>
  <c r="D8" i="436"/>
  <c r="C8" i="436"/>
  <c r="C9" i="436" s="1"/>
  <c r="C10" i="436" s="1"/>
  <c r="C11" i="436" s="1"/>
  <c r="B8" i="436"/>
  <c r="A8" i="436"/>
  <c r="G63" i="434"/>
  <c r="G62" i="434"/>
  <c r="G61" i="434"/>
  <c r="G60" i="434"/>
  <c r="G59" i="434"/>
  <c r="G58" i="434"/>
  <c r="E50" i="434"/>
  <c r="G50" i="434" s="1"/>
  <c r="G49" i="434"/>
  <c r="E49" i="434"/>
  <c r="E48" i="434"/>
  <c r="G48" i="434" s="1"/>
  <c r="G47" i="434"/>
  <c r="G46" i="434"/>
  <c r="E45" i="434"/>
  <c r="G45" i="434" s="1"/>
  <c r="G44" i="434"/>
  <c r="E44" i="434"/>
  <c r="E43" i="434"/>
  <c r="G43" i="434" s="1"/>
  <c r="G42" i="434"/>
  <c r="G41" i="434"/>
  <c r="E40" i="434"/>
  <c r="G40" i="434" s="1"/>
  <c r="G39" i="434"/>
  <c r="E38" i="434"/>
  <c r="G38" i="434" s="1"/>
  <c r="E37" i="434"/>
  <c r="G37" i="434" s="1"/>
  <c r="E36" i="434"/>
  <c r="G36" i="434" s="1"/>
  <c r="F30" i="434"/>
  <c r="F29" i="434"/>
  <c r="F28" i="434"/>
  <c r="F31" i="434" s="1"/>
  <c r="F25" i="434"/>
  <c r="F24" i="434"/>
  <c r="F23" i="434"/>
  <c r="F22" i="434"/>
  <c r="D21" i="434"/>
  <c r="F21" i="434" s="1"/>
  <c r="D13" i="434"/>
  <c r="B3" i="434"/>
  <c r="B2" i="434"/>
  <c r="B1" i="434"/>
  <c r="D68" i="433"/>
  <c r="B61" i="433"/>
  <c r="B55" i="433"/>
  <c r="D55" i="433"/>
  <c r="B47" i="433"/>
  <c r="D47" i="433"/>
  <c r="B40" i="433"/>
  <c r="D40" i="433"/>
  <c r="D34" i="433"/>
  <c r="B34" i="433"/>
  <c r="D25" i="433"/>
  <c r="D18" i="433"/>
  <c r="N53" i="429"/>
  <c r="B3" i="433"/>
  <c r="B2" i="433"/>
  <c r="B1" i="433"/>
  <c r="D10" i="434"/>
  <c r="D12" i="434" s="1"/>
  <c r="L219" i="436" l="1"/>
  <c r="N219" i="436" s="1"/>
  <c r="D73" i="436"/>
  <c r="D74" i="436" s="1"/>
  <c r="D75" i="436" s="1"/>
  <c r="D76" i="436" s="1"/>
  <c r="D77" i="436" s="1"/>
  <c r="D78" i="436" s="1"/>
  <c r="C73" i="436"/>
  <c r="C74" i="436" s="1"/>
  <c r="C75" i="436" s="1"/>
  <c r="C76" i="436" s="1"/>
  <c r="C77" i="436" s="1"/>
  <c r="G51" i="434"/>
  <c r="D81" i="429"/>
  <c r="D82" i="429" s="1"/>
  <c r="D83" i="429" s="1"/>
  <c r="D84" i="429" s="1"/>
  <c r="D85" i="429" s="1"/>
  <c r="D86" i="429" s="1"/>
  <c r="D87" i="429" s="1"/>
  <c r="D88" i="429" s="1"/>
  <c r="D89" i="429" s="1"/>
  <c r="D90" i="429" s="1"/>
  <c r="D91" i="429" s="1"/>
  <c r="D92" i="429" s="1"/>
  <c r="D93" i="429" s="1"/>
  <c r="D94" i="429" s="1"/>
  <c r="D95" i="429" s="1"/>
  <c r="D96" i="429" s="1"/>
  <c r="D97" i="429" s="1"/>
  <c r="E25" i="429"/>
  <c r="E26" i="429" s="1"/>
  <c r="D25" i="429"/>
  <c r="D26" i="429" s="1"/>
  <c r="M17" i="439"/>
  <c r="N221" i="436" s="1"/>
  <c r="D272" i="436"/>
  <c r="N92" i="429"/>
  <c r="C71" i="429"/>
  <c r="C72" i="429" s="1"/>
  <c r="C73" i="429" s="1"/>
  <c r="C74" i="429" s="1"/>
  <c r="C75" i="429" s="1"/>
  <c r="C76" i="429" s="1"/>
  <c r="C77" i="429" s="1"/>
  <c r="C78" i="429" s="1"/>
  <c r="C79" i="429" s="1"/>
  <c r="C80" i="429" s="1"/>
  <c r="N58" i="429"/>
  <c r="N93" i="429"/>
  <c r="N54" i="429"/>
  <c r="N55" i="429"/>
  <c r="C196" i="436"/>
  <c r="C197" i="436" s="1"/>
  <c r="D196" i="436"/>
  <c r="D197" i="436" s="1"/>
  <c r="N57" i="429"/>
  <c r="D153" i="436"/>
  <c r="D154" i="436" s="1"/>
  <c r="D155" i="436" s="1"/>
  <c r="D156" i="436" s="1"/>
  <c r="C153" i="436"/>
  <c r="C154" i="436" s="1"/>
  <c r="C155" i="436" s="1"/>
  <c r="A13" i="436"/>
  <c r="D12" i="436"/>
  <c r="D13" i="436" s="1"/>
  <c r="D14" i="436" s="1"/>
  <c r="D15" i="436" s="1"/>
  <c r="D16" i="436" s="1"/>
  <c r="D17" i="436" s="1"/>
  <c r="D18" i="436" s="1"/>
  <c r="D19" i="436" s="1"/>
  <c r="D20" i="436" s="1"/>
  <c r="D21" i="436" s="1"/>
  <c r="D22" i="436" s="1"/>
  <c r="D23" i="436" s="1"/>
  <c r="C12" i="436"/>
  <c r="C13" i="436" s="1"/>
  <c r="C14" i="436" s="1"/>
  <c r="C15" i="436" s="1"/>
  <c r="C16" i="436" s="1"/>
  <c r="C17" i="436" s="1"/>
  <c r="C18" i="436" s="1"/>
  <c r="C19" i="436" s="1"/>
  <c r="C20" i="436" s="1"/>
  <c r="C21" i="436" s="1"/>
  <c r="C22" i="436" s="1"/>
  <c r="N96" i="429"/>
  <c r="N62" i="429"/>
  <c r="N29" i="429"/>
  <c r="N59" i="429"/>
  <c r="N49" i="429"/>
  <c r="N48" i="429"/>
  <c r="N31" i="429"/>
  <c r="N22" i="429"/>
  <c r="N39" i="429"/>
  <c r="N21" i="429"/>
  <c r="N26" i="429"/>
  <c r="N12" i="429"/>
  <c r="N23" i="429"/>
  <c r="N40" i="429"/>
  <c r="N20" i="429"/>
  <c r="N24" i="429"/>
  <c r="N45" i="429"/>
  <c r="N33" i="429"/>
  <c r="N16" i="429"/>
  <c r="N13" i="429"/>
  <c r="N11" i="429"/>
  <c r="N15" i="429"/>
  <c r="C236" i="436"/>
  <c r="E236" i="436"/>
  <c r="D236" i="436"/>
  <c r="N104" i="436"/>
  <c r="A11" i="436"/>
  <c r="D15" i="434"/>
  <c r="B9" i="436"/>
  <c r="I8" i="436"/>
  <c r="N268" i="436"/>
  <c r="A9" i="436"/>
  <c r="N264" i="436"/>
  <c r="F26" i="434"/>
  <c r="D16" i="434"/>
  <c r="D14" i="434"/>
  <c r="G64" i="434"/>
  <c r="D61" i="433"/>
  <c r="C81" i="429" l="1"/>
  <c r="C82" i="429" s="1"/>
  <c r="C83" i="429" s="1"/>
  <c r="C84" i="429" s="1"/>
  <c r="C85" i="429" s="1"/>
  <c r="C86" i="429" s="1"/>
  <c r="C87" i="429" s="1"/>
  <c r="C88" i="429" s="1"/>
  <c r="C89" i="429" s="1"/>
  <c r="C90" i="429" s="1"/>
  <c r="C91" i="429" s="1"/>
  <c r="C92" i="429" s="1"/>
  <c r="C93" i="429" s="1"/>
  <c r="C94" i="429" s="1"/>
  <c r="C95" i="429" s="1"/>
  <c r="C96" i="429" s="1"/>
  <c r="D27" i="429"/>
  <c r="D28" i="429" s="1"/>
  <c r="D29" i="429" s="1"/>
  <c r="E27" i="429"/>
  <c r="E28" i="429" s="1"/>
  <c r="E29" i="429" s="1"/>
  <c r="D198" i="436"/>
  <c r="C198" i="436"/>
  <c r="N85" i="429"/>
  <c r="N86" i="429"/>
  <c r="N84" i="429"/>
  <c r="N91" i="429"/>
  <c r="N56" i="429"/>
  <c r="N60" i="429"/>
  <c r="N67" i="429"/>
  <c r="N44" i="429"/>
  <c r="N75" i="429"/>
  <c r="N80" i="429"/>
  <c r="N66" i="429"/>
  <c r="N42" i="429"/>
  <c r="N79" i="429"/>
  <c r="N83" i="429"/>
  <c r="N76" i="429"/>
  <c r="N95" i="429"/>
  <c r="N18" i="429"/>
  <c r="N81" i="429"/>
  <c r="N82" i="429"/>
  <c r="N63" i="429"/>
  <c r="N70" i="429"/>
  <c r="N100" i="429"/>
  <c r="N77" i="429"/>
  <c r="N43" i="429"/>
  <c r="N78" i="429"/>
  <c r="N41" i="429"/>
  <c r="N89" i="429"/>
  <c r="D237" i="436"/>
  <c r="D238" i="436" s="1"/>
  <c r="D239" i="436" s="1"/>
  <c r="D240" i="436" s="1"/>
  <c r="C237" i="436"/>
  <c r="C238" i="436" s="1"/>
  <c r="C239" i="436" s="1"/>
  <c r="C240" i="436" s="1"/>
  <c r="C241" i="436" s="1"/>
  <c r="C242" i="436" s="1"/>
  <c r="C243" i="436" s="1"/>
  <c r="C244" i="436" s="1"/>
  <c r="C245" i="436" s="1"/>
  <c r="C85" i="436"/>
  <c r="C86" i="436" s="1"/>
  <c r="C87" i="436" s="1"/>
  <c r="C88" i="436" s="1"/>
  <c r="C89" i="436" s="1"/>
  <c r="A16" i="436"/>
  <c r="A15" i="436"/>
  <c r="A14" i="436"/>
  <c r="B10" i="436"/>
  <c r="I9" i="436"/>
  <c r="E30" i="429" l="1"/>
  <c r="E31" i="429" s="1"/>
  <c r="D30" i="429"/>
  <c r="D31" i="429" s="1"/>
  <c r="D32" i="429" s="1"/>
  <c r="D33" i="429" s="1"/>
  <c r="D34" i="429" s="1"/>
  <c r="D35" i="429" s="1"/>
  <c r="D36" i="429" s="1"/>
  <c r="C199" i="436"/>
  <c r="C200" i="436" s="1"/>
  <c r="D199" i="436"/>
  <c r="D200" i="436" s="1"/>
  <c r="C246" i="436"/>
  <c r="C247" i="436" s="1"/>
  <c r="C248" i="436" s="1"/>
  <c r="C249" i="436" s="1"/>
  <c r="D85" i="436"/>
  <c r="D86" i="436" s="1"/>
  <c r="D87" i="436" s="1"/>
  <c r="D88" i="436" s="1"/>
  <c r="D89" i="436" s="1"/>
  <c r="B11" i="436"/>
  <c r="B12" i="436" s="1"/>
  <c r="A17" i="436"/>
  <c r="A19" i="436"/>
  <c r="A18" i="436"/>
  <c r="I10" i="436"/>
  <c r="D201" i="436" l="1"/>
  <c r="D202" i="436" s="1"/>
  <c r="D203" i="436" s="1"/>
  <c r="D204" i="436" s="1"/>
  <c r="D205" i="436" s="1"/>
  <c r="D206" i="436" s="1"/>
  <c r="C201" i="436"/>
  <c r="C202" i="436" s="1"/>
  <c r="C203" i="436" s="1"/>
  <c r="C204" i="436" s="1"/>
  <c r="C205" i="436" s="1"/>
  <c r="D90" i="436"/>
  <c r="I12" i="436"/>
  <c r="B13" i="436"/>
  <c r="I13" i="436" s="1"/>
  <c r="A20" i="436"/>
  <c r="A22" i="436"/>
  <c r="A21" i="436"/>
  <c r="I11" i="436"/>
  <c r="A23" i="436" l="1"/>
  <c r="B14" i="436"/>
  <c r="B15" i="436" s="1"/>
  <c r="A25" i="436"/>
  <c r="A24" i="436"/>
  <c r="A8" i="429"/>
  <c r="B8" i="429"/>
  <c r="B9" i="429" s="1"/>
  <c r="B10" i="429" s="1"/>
  <c r="B11" i="429" s="1"/>
  <c r="B12" i="429" s="1"/>
  <c r="B13" i="429" s="1"/>
  <c r="B14" i="429" s="1"/>
  <c r="B15" i="429" s="1"/>
  <c r="B16" i="429" s="1"/>
  <c r="C8" i="429"/>
  <c r="C9" i="429" s="1"/>
  <c r="C10" i="429" s="1"/>
  <c r="C11" i="429" s="1"/>
  <c r="C12" i="429" s="1"/>
  <c r="C13" i="429" s="1"/>
  <c r="C14" i="429" s="1"/>
  <c r="C15" i="429" s="1"/>
  <c r="C16" i="429" s="1"/>
  <c r="D8" i="429"/>
  <c r="E8" i="429"/>
  <c r="E9" i="429" s="1"/>
  <c r="N34" i="429"/>
  <c r="N68" i="429"/>
  <c r="B17" i="429" l="1"/>
  <c r="C17" i="429"/>
  <c r="C18" i="429" s="1"/>
  <c r="A26" i="436"/>
  <c r="I14" i="436"/>
  <c r="A28" i="436"/>
  <c r="B16" i="436"/>
  <c r="A27" i="436"/>
  <c r="A9" i="429"/>
  <c r="A10" i="429" s="1"/>
  <c r="I8" i="429"/>
  <c r="N69" i="429"/>
  <c r="I15" i="436"/>
  <c r="C19" i="429" l="1"/>
  <c r="C20" i="429" s="1"/>
  <c r="C21" i="429" s="1"/>
  <c r="C22" i="429" s="1"/>
  <c r="C23" i="429" s="1"/>
  <c r="C24" i="429" s="1"/>
  <c r="I17" i="429"/>
  <c r="B18" i="429"/>
  <c r="A29" i="436"/>
  <c r="A32" i="436" s="1"/>
  <c r="A30" i="436"/>
  <c r="B17" i="436"/>
  <c r="A31" i="436"/>
  <c r="A11" i="429"/>
  <c r="I9" i="429"/>
  <c r="I16" i="436"/>
  <c r="C25" i="429" l="1"/>
  <c r="C26" i="429" s="1"/>
  <c r="B19" i="429"/>
  <c r="I19" i="429" s="1"/>
  <c r="A33" i="436"/>
  <c r="A36" i="436" s="1"/>
  <c r="A34" i="436"/>
  <c r="B18" i="436"/>
  <c r="A35" i="436"/>
  <c r="I10" i="429"/>
  <c r="I17" i="436"/>
  <c r="C27" i="429" l="1"/>
  <c r="C28" i="429" s="1"/>
  <c r="C29" i="429" s="1"/>
  <c r="B20" i="429"/>
  <c r="A37" i="436"/>
  <c r="A40" i="436" s="1"/>
  <c r="A38" i="436"/>
  <c r="B19" i="436"/>
  <c r="A39" i="436"/>
  <c r="A12" i="429"/>
  <c r="I18" i="436"/>
  <c r="C30" i="429" l="1"/>
  <c r="C31" i="429" s="1"/>
  <c r="C32" i="429" s="1"/>
  <c r="C33" i="429" s="1"/>
  <c r="C34" i="429" s="1"/>
  <c r="C35" i="429" s="1"/>
  <c r="C36" i="429" s="1"/>
  <c r="C37" i="429" s="1"/>
  <c r="C38" i="429" s="1"/>
  <c r="C39" i="429" s="1"/>
  <c r="C40" i="429" s="1"/>
  <c r="C41" i="429" s="1"/>
  <c r="C42" i="429" s="1"/>
  <c r="C43" i="429" s="1"/>
  <c r="C44" i="429" s="1"/>
  <c r="C45" i="429" s="1"/>
  <c r="C46" i="429" s="1"/>
  <c r="I20" i="429"/>
  <c r="B21" i="429"/>
  <c r="B22" i="429" s="1"/>
  <c r="B23" i="429" s="1"/>
  <c r="B24" i="429" s="1"/>
  <c r="B25" i="429" s="1"/>
  <c r="I25" i="429" s="1"/>
  <c r="A41" i="436"/>
  <c r="A44" i="436" s="1"/>
  <c r="A13" i="429"/>
  <c r="A14" i="429" s="1"/>
  <c r="A42" i="436"/>
  <c r="A43" i="436"/>
  <c r="B20" i="436"/>
  <c r="I11" i="429"/>
  <c r="I19" i="436"/>
  <c r="C47" i="429" l="1"/>
  <c r="C48" i="429" s="1"/>
  <c r="C49" i="429" s="1"/>
  <c r="I24" i="429"/>
  <c r="B26" i="429"/>
  <c r="B27" i="429" s="1"/>
  <c r="A46" i="436"/>
  <c r="A45" i="436"/>
  <c r="B21" i="436"/>
  <c r="A15" i="429"/>
  <c r="A16" i="429" s="1"/>
  <c r="A17" i="429" s="1"/>
  <c r="A19" i="429" s="1"/>
  <c r="I20" i="436"/>
  <c r="B28" i="429" l="1"/>
  <c r="I28" i="429" s="1"/>
  <c r="I27" i="429"/>
  <c r="I26" i="429"/>
  <c r="A47" i="436"/>
  <c r="A48" i="436"/>
  <c r="A20" i="429"/>
  <c r="A55" i="436"/>
  <c r="B22" i="436"/>
  <c r="A18" i="429"/>
  <c r="I12" i="429"/>
  <c r="I21" i="436"/>
  <c r="B29" i="429" l="1"/>
  <c r="A56" i="436"/>
  <c r="A57" i="436"/>
  <c r="B23" i="436"/>
  <c r="A21" i="429"/>
  <c r="A22" i="429" s="1"/>
  <c r="A23" i="429" s="1"/>
  <c r="A25" i="429" s="1"/>
  <c r="I13" i="429"/>
  <c r="I22" i="436"/>
  <c r="I29" i="429" l="1"/>
  <c r="B30" i="429"/>
  <c r="I30" i="429" s="1"/>
  <c r="A32" i="429"/>
  <c r="A24" i="429"/>
  <c r="A26" i="429" s="1"/>
  <c r="A28" i="429" s="1"/>
  <c r="B24" i="436"/>
  <c r="I23" i="436"/>
  <c r="B31" i="429" l="1"/>
  <c r="I31" i="429" s="1"/>
  <c r="A27" i="429"/>
  <c r="A30" i="429" s="1"/>
  <c r="A31" i="429"/>
  <c r="A29" i="429"/>
  <c r="B25" i="436"/>
  <c r="I14" i="429"/>
  <c r="I24" i="436"/>
  <c r="B32" i="429" l="1"/>
  <c r="B33" i="429" s="1"/>
  <c r="B34" i="429" s="1"/>
  <c r="B35" i="429" s="1"/>
  <c r="B36" i="429" s="1"/>
  <c r="B37" i="429" s="1"/>
  <c r="B38" i="429" s="1"/>
  <c r="B39" i="429" s="1"/>
  <c r="B40" i="429" s="1"/>
  <c r="B41" i="429" s="1"/>
  <c r="B42" i="429" s="1"/>
  <c r="B43" i="429" s="1"/>
  <c r="B44" i="429" s="1"/>
  <c r="B45" i="429" s="1"/>
  <c r="B46" i="429" s="1"/>
  <c r="A33" i="429"/>
  <c r="A34" i="429" s="1"/>
  <c r="A35" i="429" s="1"/>
  <c r="A36" i="429" s="1"/>
  <c r="A37" i="429" s="1"/>
  <c r="A38" i="429" s="1"/>
  <c r="A39" i="429" s="1"/>
  <c r="A40" i="429" s="1"/>
  <c r="A41" i="429" s="1"/>
  <c r="A42" i="429" s="1"/>
  <c r="A43" i="429" s="1"/>
  <c r="A44" i="429" s="1"/>
  <c r="A45" i="429" s="1"/>
  <c r="A50" i="436"/>
  <c r="A49" i="436"/>
  <c r="B26" i="436"/>
  <c r="I15" i="429"/>
  <c r="I25" i="436"/>
  <c r="G10" i="344"/>
  <c r="H10" i="344" s="1"/>
  <c r="F10" i="344"/>
  <c r="A46" i="429" l="1"/>
  <c r="A48" i="429" s="1"/>
  <c r="A47" i="429"/>
  <c r="B47" i="429"/>
  <c r="I47" i="429" s="1"/>
  <c r="A52" i="436"/>
  <c r="A51" i="436"/>
  <c r="A53" i="436"/>
  <c r="A54" i="436"/>
  <c r="B27" i="436"/>
  <c r="I16" i="429"/>
  <c r="I26" i="436"/>
  <c r="I10" i="344"/>
  <c r="A49" i="429" l="1"/>
  <c r="A50" i="429" s="1"/>
  <c r="A51" i="429" s="1"/>
  <c r="A52" i="429" s="1"/>
  <c r="A53" i="429" s="1"/>
  <c r="A54" i="429" s="1"/>
  <c r="A55" i="429" s="1"/>
  <c r="A56" i="429" s="1"/>
  <c r="A57" i="429" s="1"/>
  <c r="A58" i="429" s="1"/>
  <c r="A59" i="429" s="1"/>
  <c r="A60" i="429" s="1"/>
  <c r="A61" i="429" s="1"/>
  <c r="A62" i="429" s="1"/>
  <c r="A63" i="429" s="1"/>
  <c r="B48" i="429"/>
  <c r="B49" i="429" s="1"/>
  <c r="B50" i="429" s="1"/>
  <c r="B51" i="429" s="1"/>
  <c r="B52" i="429" s="1"/>
  <c r="B53" i="429" s="1"/>
  <c r="B54" i="429" s="1"/>
  <c r="B55" i="429" s="1"/>
  <c r="B56" i="429" s="1"/>
  <c r="B57" i="429" s="1"/>
  <c r="B58" i="429" s="1"/>
  <c r="B59" i="429" s="1"/>
  <c r="B60" i="429" s="1"/>
  <c r="B61" i="429" s="1"/>
  <c r="B62" i="429" s="1"/>
  <c r="B63" i="429" s="1"/>
  <c r="B64" i="429" s="1"/>
  <c r="B65" i="429" s="1"/>
  <c r="B66" i="429" s="1"/>
  <c r="B67" i="429" s="1"/>
  <c r="B68" i="429" s="1"/>
  <c r="B69" i="429" s="1"/>
  <c r="B70" i="429" s="1"/>
  <c r="A60" i="436"/>
  <c r="A59" i="436"/>
  <c r="A58" i="436"/>
  <c r="B28" i="436"/>
  <c r="I18" i="429"/>
  <c r="I27" i="436"/>
  <c r="J10" i="344"/>
  <c r="K10" i="344"/>
  <c r="A64" i="429" l="1"/>
  <c r="A65" i="429" s="1"/>
  <c r="A66" i="429" s="1"/>
  <c r="A67" i="429" s="1"/>
  <c r="A68" i="429" s="1"/>
  <c r="A69" i="429" s="1"/>
  <c r="B71" i="429"/>
  <c r="I70" i="429"/>
  <c r="A62" i="436"/>
  <c r="A61" i="436"/>
  <c r="A64" i="436" s="1"/>
  <c r="A63" i="436"/>
  <c r="B29" i="436"/>
  <c r="I28" i="436"/>
  <c r="M10" i="344"/>
  <c r="N10" i="344"/>
  <c r="A74" i="429" l="1"/>
  <c r="A70" i="429"/>
  <c r="I71" i="429"/>
  <c r="B72" i="429"/>
  <c r="A65" i="436"/>
  <c r="A66" i="436"/>
  <c r="B30" i="436"/>
  <c r="I21" i="429"/>
  <c r="I29" i="436"/>
  <c r="O10" i="344"/>
  <c r="A71" i="429" l="1"/>
  <c r="I72" i="429"/>
  <c r="B73" i="429"/>
  <c r="A69" i="436"/>
  <c r="A67" i="436"/>
  <c r="A68" i="436"/>
  <c r="B31" i="436"/>
  <c r="I30" i="436"/>
  <c r="A72" i="429" l="1"/>
  <c r="I73" i="429"/>
  <c r="B74" i="429"/>
  <c r="B75" i="429" s="1"/>
  <c r="B76" i="429" s="1"/>
  <c r="B77" i="429" s="1"/>
  <c r="B78" i="429" s="1"/>
  <c r="B79" i="429" s="1"/>
  <c r="B80" i="429" s="1"/>
  <c r="A71" i="436"/>
  <c r="A70" i="436"/>
  <c r="B32" i="436"/>
  <c r="I31" i="436"/>
  <c r="A73" i="436" l="1"/>
  <c r="A73" i="429"/>
  <c r="A75" i="429" s="1"/>
  <c r="A76" i="429" s="1"/>
  <c r="A77" i="429" s="1"/>
  <c r="A78" i="429" s="1"/>
  <c r="A79" i="429" s="1"/>
  <c r="A80" i="429" s="1"/>
  <c r="A74" i="436"/>
  <c r="A72" i="436"/>
  <c r="B33" i="436"/>
  <c r="I22" i="429"/>
  <c r="I32" i="436"/>
  <c r="A81" i="429" l="1"/>
  <c r="A82" i="429" s="1"/>
  <c r="A83" i="429" s="1"/>
  <c r="A84" i="429" s="1"/>
  <c r="A85" i="429" s="1"/>
  <c r="A86" i="429" s="1"/>
  <c r="B81" i="429"/>
  <c r="B82" i="429" s="1"/>
  <c r="B83" i="429" s="1"/>
  <c r="B84" i="429" s="1"/>
  <c r="A76" i="436"/>
  <c r="A75" i="436"/>
  <c r="A77" i="436"/>
  <c r="B34" i="436"/>
  <c r="I23" i="429"/>
  <c r="A88" i="429" l="1"/>
  <c r="A87" i="429"/>
  <c r="A89" i="429" s="1"/>
  <c r="B85" i="429"/>
  <c r="I84" i="429"/>
  <c r="A78" i="436"/>
  <c r="B35" i="436"/>
  <c r="I32" i="429"/>
  <c r="I33" i="436"/>
  <c r="A90" i="429" l="1"/>
  <c r="A91" i="429" s="1"/>
  <c r="A92" i="429" s="1"/>
  <c r="A93" i="429" s="1"/>
  <c r="A94" i="429" s="1"/>
  <c r="A95" i="429" s="1"/>
  <c r="A96" i="429" s="1"/>
  <c r="A97" i="429" s="1"/>
  <c r="A98" i="429" s="1"/>
  <c r="A99" i="429" s="1"/>
  <c r="A100" i="429" s="1"/>
  <c r="B86" i="429"/>
  <c r="I86" i="429" s="1"/>
  <c r="I85" i="429"/>
  <c r="A80" i="436"/>
  <c r="A81" i="436"/>
  <c r="A79" i="436"/>
  <c r="A82" i="436" s="1"/>
  <c r="B36" i="436"/>
  <c r="I33" i="429"/>
  <c r="I34" i="436"/>
  <c r="B87" i="429" l="1"/>
  <c r="B88" i="429" s="1"/>
  <c r="A101" i="429"/>
  <c r="A84" i="436"/>
  <c r="A83" i="436"/>
  <c r="B37" i="436"/>
  <c r="I34" i="429"/>
  <c r="I35" i="436"/>
  <c r="A102" i="429" l="1"/>
  <c r="A103" i="429" s="1"/>
  <c r="A104" i="429" s="1"/>
  <c r="A105" i="429" s="1"/>
  <c r="A106" i="429" s="1"/>
  <c r="A107" i="429" s="1"/>
  <c r="A108" i="429" s="1"/>
  <c r="A109" i="429" s="1"/>
  <c r="A110" i="429" s="1"/>
  <c r="A111" i="429" s="1"/>
  <c r="A112" i="429" s="1"/>
  <c r="A113" i="429" s="1"/>
  <c r="A114" i="429" s="1"/>
  <c r="A115" i="429" s="1"/>
  <c r="A116" i="429" s="1"/>
  <c r="A117" i="429" s="1"/>
  <c r="A118" i="429" s="1"/>
  <c r="A119" i="429" s="1"/>
  <c r="A120" i="429" s="1"/>
  <c r="A121" i="429" s="1"/>
  <c r="A122" i="429" s="1"/>
  <c r="A123" i="429" s="1"/>
  <c r="A124" i="429" s="1"/>
  <c r="A125" i="429" s="1"/>
  <c r="A126" i="429" s="1"/>
  <c r="A127" i="429" s="1"/>
  <c r="A128" i="429" s="1"/>
  <c r="A129" i="429" s="1"/>
  <c r="A130" i="429" s="1"/>
  <c r="A131" i="429" s="1"/>
  <c r="A132" i="429" s="1"/>
  <c r="A133" i="429" s="1"/>
  <c r="A134" i="429" s="1"/>
  <c r="A135" i="429" s="1"/>
  <c r="A136" i="429" s="1"/>
  <c r="A137" i="429" s="1"/>
  <c r="A138" i="429" s="1"/>
  <c r="A139" i="429" s="1"/>
  <c r="A140" i="429" s="1"/>
  <c r="A141" i="429" s="1"/>
  <c r="A142" i="429" s="1"/>
  <c r="A143" i="429" s="1"/>
  <c r="A144" i="429" s="1"/>
  <c r="A145" i="429" s="1"/>
  <c r="A146" i="429" s="1"/>
  <c r="A147" i="429" s="1"/>
  <c r="A148" i="429" s="1"/>
  <c r="A149" i="429" s="1"/>
  <c r="A150" i="429" s="1"/>
  <c r="A151" i="429" s="1"/>
  <c r="A152" i="429" s="1"/>
  <c r="A153" i="429" s="1"/>
  <c r="A154" i="429" s="1"/>
  <c r="A155" i="429" s="1"/>
  <c r="A156" i="429" s="1"/>
  <c r="A157" i="429" s="1"/>
  <c r="A158" i="429" s="1"/>
  <c r="A159" i="429" s="1"/>
  <c r="A160" i="429" s="1"/>
  <c r="A161" i="429" s="1"/>
  <c r="A162" i="429" s="1"/>
  <c r="A163" i="429" s="1"/>
  <c r="A164" i="429" s="1"/>
  <c r="A165" i="429" s="1"/>
  <c r="A166" i="429" s="1"/>
  <c r="A167" i="429" s="1"/>
  <c r="A168" i="429" s="1"/>
  <c r="A169" i="429" s="1"/>
  <c r="A170" i="429" s="1"/>
  <c r="A171" i="429" s="1"/>
  <c r="A172" i="429" s="1"/>
  <c r="A173" i="429" s="1"/>
  <c r="A174" i="429" s="1"/>
  <c r="A175" i="429" s="1"/>
  <c r="A176" i="429" s="1"/>
  <c r="A177" i="429" s="1"/>
  <c r="A178" i="429" s="1"/>
  <c r="A179" i="429" s="1"/>
  <c r="A180" i="429" s="1"/>
  <c r="A181" i="429" s="1"/>
  <c r="A182" i="429" s="1"/>
  <c r="A183" i="429" s="1"/>
  <c r="A184" i="429" s="1"/>
  <c r="A185" i="429" s="1"/>
  <c r="A186" i="429" s="1"/>
  <c r="A187" i="429" s="1"/>
  <c r="A188" i="429" s="1"/>
  <c r="A189" i="429" s="1"/>
  <c r="A190" i="429" s="1"/>
  <c r="A191" i="429" s="1"/>
  <c r="A192" i="429" s="1"/>
  <c r="A193" i="429" s="1"/>
  <c r="A194" i="429" s="1"/>
  <c r="A195" i="429" s="1"/>
  <c r="A196" i="429" s="1"/>
  <c r="A197" i="429" s="1"/>
  <c r="A198" i="429" s="1"/>
  <c r="A199" i="429" s="1"/>
  <c r="A200" i="429" s="1"/>
  <c r="A201" i="429" s="1"/>
  <c r="A202" i="429" s="1"/>
  <c r="A203" i="429" s="1"/>
  <c r="A204" i="429" s="1"/>
  <c r="A205" i="429" s="1"/>
  <c r="A206" i="429" s="1"/>
  <c r="A207" i="429" s="1"/>
  <c r="A208" i="429" s="1"/>
  <c r="A209" i="429" s="1"/>
  <c r="A210" i="429" s="1"/>
  <c r="A211" i="429" s="1"/>
  <c r="A212" i="429" s="1"/>
  <c r="A213" i="429" s="1"/>
  <c r="A214" i="429" s="1"/>
  <c r="A215" i="429" s="1"/>
  <c r="A216" i="429" s="1"/>
  <c r="A217" i="429" s="1"/>
  <c r="A218" i="429" s="1"/>
  <c r="A219" i="429" s="1"/>
  <c r="A220" i="429" s="1"/>
  <c r="A221" i="429" s="1"/>
  <c r="A222" i="429" s="1"/>
  <c r="A223" i="429" s="1"/>
  <c r="A224" i="429" s="1"/>
  <c r="A225" i="429" s="1"/>
  <c r="A226" i="429" s="1"/>
  <c r="A227" i="429" s="1"/>
  <c r="A228" i="429" s="1"/>
  <c r="A229" i="429" s="1"/>
  <c r="A230" i="429" s="1"/>
  <c r="A231" i="429" s="1"/>
  <c r="A232" i="429" s="1"/>
  <c r="A233" i="429" s="1"/>
  <c r="A234" i="429" s="1"/>
  <c r="A235" i="429" s="1"/>
  <c r="A236" i="429" s="1"/>
  <c r="A237" i="429" s="1"/>
  <c r="A238" i="429" s="1"/>
  <c r="A239" i="429" s="1"/>
  <c r="A240" i="429" s="1"/>
  <c r="A241" i="429" s="1"/>
  <c r="A242" i="429" s="1"/>
  <c r="A243" i="429" s="1"/>
  <c r="A244" i="429" s="1"/>
  <c r="A245" i="429" s="1"/>
  <c r="A246" i="429" s="1"/>
  <c r="A247" i="429" s="1"/>
  <c r="A248" i="429" s="1"/>
  <c r="A249" i="429" s="1"/>
  <c r="A250" i="429" s="1"/>
  <c r="A251" i="429" s="1"/>
  <c r="A252" i="429" s="1"/>
  <c r="A253" i="429" s="1"/>
  <c r="A254" i="429" s="1"/>
  <c r="A255" i="429" s="1"/>
  <c r="A256" i="429" s="1"/>
  <c r="A257" i="429" s="1"/>
  <c r="A258" i="429" s="1"/>
  <c r="A259" i="429" s="1"/>
  <c r="A260" i="429" s="1"/>
  <c r="A261" i="429" s="1"/>
  <c r="A262" i="429" s="1"/>
  <c r="A263" i="429" s="1"/>
  <c r="A264" i="429" s="1"/>
  <c r="A265" i="429" s="1"/>
  <c r="A266" i="429" s="1"/>
  <c r="A267" i="429" s="1"/>
  <c r="A268" i="429" s="1"/>
  <c r="A269" i="429" s="1"/>
  <c r="A270" i="429" s="1"/>
  <c r="A271" i="429" s="1"/>
  <c r="A272" i="429" s="1"/>
  <c r="A273" i="429" s="1"/>
  <c r="A274" i="429" s="1"/>
  <c r="A275" i="429" s="1"/>
  <c r="A276" i="429" s="1"/>
  <c r="A277" i="429" s="1"/>
  <c r="A278" i="429" s="1"/>
  <c r="A279" i="429" s="1"/>
  <c r="A280" i="429" s="1"/>
  <c r="A281" i="429" s="1"/>
  <c r="A282" i="429" s="1"/>
  <c r="A283" i="429" s="1"/>
  <c r="A284" i="429" s="1"/>
  <c r="A285" i="429" s="1"/>
  <c r="A286" i="429" s="1"/>
  <c r="A287" i="429" s="1"/>
  <c r="A288" i="429" s="1"/>
  <c r="A289" i="429" s="1"/>
  <c r="A290" i="429" s="1"/>
  <c r="A291" i="429" s="1"/>
  <c r="A292" i="429" s="1"/>
  <c r="A293" i="429" s="1"/>
  <c r="A294" i="429" s="1"/>
  <c r="A295" i="429" s="1"/>
  <c r="A296" i="429" s="1"/>
  <c r="A297" i="429" s="1"/>
  <c r="A298" i="429" s="1"/>
  <c r="A299" i="429" s="1"/>
  <c r="A300" i="429" s="1"/>
  <c r="A301" i="429" s="1"/>
  <c r="A302" i="429" s="1"/>
  <c r="A303" i="429" s="1"/>
  <c r="A304" i="429" s="1"/>
  <c r="A305" i="429" s="1"/>
  <c r="A306" i="429" s="1"/>
  <c r="A307" i="429" s="1"/>
  <c r="A308" i="429" s="1"/>
  <c r="A309" i="429" s="1"/>
  <c r="A310" i="429" s="1"/>
  <c r="A311" i="429" s="1"/>
  <c r="A312" i="429" s="1"/>
  <c r="A313" i="429" s="1"/>
  <c r="A314" i="429" s="1"/>
  <c r="A315" i="429" s="1"/>
  <c r="A316" i="429" s="1"/>
  <c r="A317" i="429" s="1"/>
  <c r="A318" i="429" s="1"/>
  <c r="A319" i="429" s="1"/>
  <c r="A320" i="429" s="1"/>
  <c r="A321" i="429" s="1"/>
  <c r="A322" i="429" s="1"/>
  <c r="A323" i="429" s="1"/>
  <c r="A324" i="429" s="1"/>
  <c r="A325" i="429" s="1"/>
  <c r="A326" i="429" s="1"/>
  <c r="A327" i="429" s="1"/>
  <c r="A328" i="429" s="1"/>
  <c r="A329" i="429" s="1"/>
  <c r="A330" i="429" s="1"/>
  <c r="A331" i="429" s="1"/>
  <c r="A332" i="429" s="1"/>
  <c r="A333" i="429" s="1"/>
  <c r="A334" i="429" s="1"/>
  <c r="A335" i="429" s="1"/>
  <c r="A336" i="429" s="1"/>
  <c r="A337" i="429" s="1"/>
  <c r="A338" i="429" s="1"/>
  <c r="A339" i="429" s="1"/>
  <c r="A340" i="429" s="1"/>
  <c r="A341" i="429" s="1"/>
  <c r="A342" i="429" s="1"/>
  <c r="A343" i="429" s="1"/>
  <c r="A344" i="429" s="1"/>
  <c r="A345" i="429" s="1"/>
  <c r="A346" i="429" s="1"/>
  <c r="A347" i="429" s="1"/>
  <c r="A348" i="429" s="1"/>
  <c r="A349" i="429" s="1"/>
  <c r="A350" i="429" s="1"/>
  <c r="A351" i="429" s="1"/>
  <c r="A352" i="429" s="1"/>
  <c r="A353" i="429" s="1"/>
  <c r="A354" i="429" s="1"/>
  <c r="A355" i="429" s="1"/>
  <c r="A356" i="429" s="1"/>
  <c r="A357" i="429" s="1"/>
  <c r="A358" i="429" s="1"/>
  <c r="A359" i="429" s="1"/>
  <c r="A360" i="429" s="1"/>
  <c r="A361" i="429" s="1"/>
  <c r="A362" i="429" s="1"/>
  <c r="A363" i="429" s="1"/>
  <c r="A364" i="429" s="1"/>
  <c r="A365" i="429" s="1"/>
  <c r="A366" i="429" s="1"/>
  <c r="A367" i="429" s="1"/>
  <c r="A368" i="429" s="1"/>
  <c r="A369" i="429" s="1"/>
  <c r="A370" i="429" s="1"/>
  <c r="A371" i="429" s="1"/>
  <c r="A372" i="429" s="1"/>
  <c r="A373" i="429" s="1"/>
  <c r="A374" i="429" s="1"/>
  <c r="A375" i="429" s="1"/>
  <c r="A376" i="429" s="1"/>
  <c r="A377" i="429" s="1"/>
  <c r="A378" i="429" s="1"/>
  <c r="A379" i="429" s="1"/>
  <c r="A380" i="429" s="1"/>
  <c r="A381" i="429" s="1"/>
  <c r="A382" i="429" s="1"/>
  <c r="A383" i="429" s="1"/>
  <c r="A384" i="429" s="1"/>
  <c r="A385" i="429" s="1"/>
  <c r="A386" i="429" s="1"/>
  <c r="A387" i="429" s="1"/>
  <c r="A388" i="429" s="1"/>
  <c r="A389" i="429" s="1"/>
  <c r="A390" i="429" s="1"/>
  <c r="A391" i="429" s="1"/>
  <c r="A392" i="429" s="1"/>
  <c r="A393" i="429" s="1"/>
  <c r="A394" i="429" s="1"/>
  <c r="A395" i="429" s="1"/>
  <c r="A396" i="429" s="1"/>
  <c r="A397" i="429" s="1"/>
  <c r="A398" i="429" s="1"/>
  <c r="A399" i="429" s="1"/>
  <c r="A400" i="429" s="1"/>
  <c r="A401" i="429" s="1"/>
  <c r="A402" i="429" s="1"/>
  <c r="A403" i="429" s="1"/>
  <c r="A404" i="429" s="1"/>
  <c r="A405" i="429" s="1"/>
  <c r="A406" i="429" s="1"/>
  <c r="A407" i="429" s="1"/>
  <c r="A408" i="429" s="1"/>
  <c r="A409" i="429" s="1"/>
  <c r="A410" i="429" s="1"/>
  <c r="A411" i="429" s="1"/>
  <c r="A412" i="429" s="1"/>
  <c r="A413" i="429" s="1"/>
  <c r="A414" i="429" s="1"/>
  <c r="A415" i="429" s="1"/>
  <c r="A416" i="429" s="1"/>
  <c r="A417" i="429" s="1"/>
  <c r="A418" i="429" s="1"/>
  <c r="A419" i="429" s="1"/>
  <c r="A420" i="429" s="1"/>
  <c r="A421" i="429" s="1"/>
  <c r="A422" i="429" s="1"/>
  <c r="A423" i="429" s="1"/>
  <c r="A424" i="429" s="1"/>
  <c r="A425" i="429" s="1"/>
  <c r="A426" i="429" s="1"/>
  <c r="A427" i="429" s="1"/>
  <c r="A428" i="429" s="1"/>
  <c r="A429" i="429" s="1"/>
  <c r="A430" i="429" s="1"/>
  <c r="A431" i="429" s="1"/>
  <c r="A432" i="429" s="1"/>
  <c r="A433" i="429" s="1"/>
  <c r="A434" i="429" s="1"/>
  <c r="A435" i="429" s="1"/>
  <c r="A436" i="429" s="1"/>
  <c r="A437" i="429" s="1"/>
  <c r="A438" i="429" s="1"/>
  <c r="A439" i="429" s="1"/>
  <c r="A440" i="429" s="1"/>
  <c r="A441" i="429" s="1"/>
  <c r="A442" i="429" s="1"/>
  <c r="A443" i="429" s="1"/>
  <c r="A444" i="429" s="1"/>
  <c r="A445" i="429" s="1"/>
  <c r="A446" i="429" s="1"/>
  <c r="A447" i="429" s="1"/>
  <c r="A448" i="429" s="1"/>
  <c r="A449" i="429" s="1"/>
  <c r="A450" i="429" s="1"/>
  <c r="A451" i="429" s="1"/>
  <c r="A452" i="429" s="1"/>
  <c r="A453" i="429" s="1"/>
  <c r="A454" i="429" s="1"/>
  <c r="A455" i="429" s="1"/>
  <c r="A456" i="429" s="1"/>
  <c r="A457" i="429" s="1"/>
  <c r="A458" i="429" s="1"/>
  <c r="A459" i="429" s="1"/>
  <c r="A460" i="429" s="1"/>
  <c r="A461" i="429" s="1"/>
  <c r="A462" i="429" s="1"/>
  <c r="A463" i="429" s="1"/>
  <c r="A464" i="429" s="1"/>
  <c r="A465" i="429" s="1"/>
  <c r="A466" i="429" s="1"/>
  <c r="A467" i="429" s="1"/>
  <c r="A468" i="429" s="1"/>
  <c r="A469" i="429" s="1"/>
  <c r="A470" i="429" s="1"/>
  <c r="A471" i="429" s="1"/>
  <c r="A472" i="429" s="1"/>
  <c r="A473" i="429" s="1"/>
  <c r="A474" i="429" s="1"/>
  <c r="A475" i="429" s="1"/>
  <c r="A476" i="429" s="1"/>
  <c r="A477" i="429" s="1"/>
  <c r="A478" i="429" s="1"/>
  <c r="A479" i="429" s="1"/>
  <c r="A480" i="429" s="1"/>
  <c r="A481" i="429" s="1"/>
  <c r="A482" i="429" s="1"/>
  <c r="A483" i="429" s="1"/>
  <c r="A484" i="429" s="1"/>
  <c r="A485" i="429" s="1"/>
  <c r="A486" i="429" s="1"/>
  <c r="A487" i="429" s="1"/>
  <c r="A488" i="429" s="1"/>
  <c r="A489" i="429" s="1"/>
  <c r="A490" i="429" s="1"/>
  <c r="A491" i="429" s="1"/>
  <c r="A492" i="429" s="1"/>
  <c r="A493" i="429" s="1"/>
  <c r="A494" i="429" s="1"/>
  <c r="A495" i="429" s="1"/>
  <c r="A496" i="429" s="1"/>
  <c r="A497" i="429" s="1"/>
  <c r="A498" i="429" s="1"/>
  <c r="A499" i="429" s="1"/>
  <c r="A500" i="429" s="1"/>
  <c r="A501" i="429" s="1"/>
  <c r="A502" i="429" s="1"/>
  <c r="A503" i="429" s="1"/>
  <c r="A504" i="429" s="1"/>
  <c r="A505" i="429" s="1"/>
  <c r="A506" i="429" s="1"/>
  <c r="A507" i="429" s="1"/>
  <c r="A508" i="429" s="1"/>
  <c r="A509" i="429" s="1"/>
  <c r="A510" i="429" s="1"/>
  <c r="A511" i="429" s="1"/>
  <c r="A512" i="429" s="1"/>
  <c r="A513" i="429" s="1"/>
  <c r="A514" i="429" s="1"/>
  <c r="A515" i="429" s="1"/>
  <c r="A516" i="429" s="1"/>
  <c r="A517" i="429" s="1"/>
  <c r="A518" i="429" s="1"/>
  <c r="A519" i="429" s="1"/>
  <c r="A520" i="429" s="1"/>
  <c r="A521" i="429" s="1"/>
  <c r="A522" i="429" s="1"/>
  <c r="A523" i="429" s="1"/>
  <c r="A524" i="429" s="1"/>
  <c r="A525" i="429" s="1"/>
  <c r="A526" i="429" s="1"/>
  <c r="A527" i="429" s="1"/>
  <c r="A528" i="429" s="1"/>
  <c r="A529" i="429" s="1"/>
  <c r="A530" i="429" s="1"/>
  <c r="A531" i="429" s="1"/>
  <c r="A532" i="429" s="1"/>
  <c r="A533" i="429" s="1"/>
  <c r="A534" i="429" s="1"/>
  <c r="A535" i="429" s="1"/>
  <c r="A536" i="429" s="1"/>
  <c r="A537" i="429" s="1"/>
  <c r="A538" i="429" s="1"/>
  <c r="A539" i="429" s="1"/>
  <c r="A540" i="429" s="1"/>
  <c r="A541" i="429" s="1"/>
  <c r="A542" i="429" s="1"/>
  <c r="A543" i="429" s="1"/>
  <c r="A544" i="429" s="1"/>
  <c r="A545" i="429" s="1"/>
  <c r="A546" i="429" s="1"/>
  <c r="A547" i="429" s="1"/>
  <c r="A548" i="429" s="1"/>
  <c r="A549" i="429" s="1"/>
  <c r="A550" i="429" s="1"/>
  <c r="A551" i="429" s="1"/>
  <c r="A552" i="429" s="1"/>
  <c r="A553" i="429" s="1"/>
  <c r="A554" i="429" s="1"/>
  <c r="A555" i="429" s="1"/>
  <c r="A556" i="429" s="1"/>
  <c r="A557" i="429" s="1"/>
  <c r="A558" i="429" s="1"/>
  <c r="A559" i="429" s="1"/>
  <c r="A560" i="429" s="1"/>
  <c r="A561" i="429" s="1"/>
  <c r="A562" i="429" s="1"/>
  <c r="A563" i="429" s="1"/>
  <c r="A564" i="429" s="1"/>
  <c r="A565" i="429" s="1"/>
  <c r="A566" i="429" s="1"/>
  <c r="A567" i="429" s="1"/>
  <c r="A568" i="429" s="1"/>
  <c r="A569" i="429" s="1"/>
  <c r="A570" i="429" s="1"/>
  <c r="A571" i="429" s="1"/>
  <c r="A572" i="429" s="1"/>
  <c r="A573" i="429" s="1"/>
  <c r="A574" i="429" s="1"/>
  <c r="A575" i="429" s="1"/>
  <c r="A576" i="429" s="1"/>
  <c r="A577" i="429" s="1"/>
  <c r="A578" i="429" s="1"/>
  <c r="A579" i="429" s="1"/>
  <c r="A580" i="429" s="1"/>
  <c r="A581" i="429" s="1"/>
  <c r="A582" i="429" s="1"/>
  <c r="A583" i="429" s="1"/>
  <c r="A584" i="429" s="1"/>
  <c r="A585" i="429" s="1"/>
  <c r="A586" i="429" s="1"/>
  <c r="A587" i="429" s="1"/>
  <c r="A588" i="429" s="1"/>
  <c r="A589" i="429" s="1"/>
  <c r="A590" i="429" s="1"/>
  <c r="A591" i="429" s="1"/>
  <c r="A592" i="429" s="1"/>
  <c r="A593" i="429" s="1"/>
  <c r="A594" i="429" s="1"/>
  <c r="A595" i="429" s="1"/>
  <c r="A596" i="429" s="1"/>
  <c r="A597" i="429" s="1"/>
  <c r="A598" i="429" s="1"/>
  <c r="A599" i="429" s="1"/>
  <c r="A600" i="429" s="1"/>
  <c r="A601" i="429" s="1"/>
  <c r="A602" i="429" s="1"/>
  <c r="A603" i="429" s="1"/>
  <c r="A604" i="429" s="1"/>
  <c r="A605" i="429" s="1"/>
  <c r="A606" i="429" s="1"/>
  <c r="A607" i="429" s="1"/>
  <c r="A608" i="429" s="1"/>
  <c r="A609" i="429" s="1"/>
  <c r="A610" i="429" s="1"/>
  <c r="A611" i="429" s="1"/>
  <c r="A612" i="429" s="1"/>
  <c r="A613" i="429" s="1"/>
  <c r="A614" i="429" s="1"/>
  <c r="A615" i="429" s="1"/>
  <c r="A616" i="429" s="1"/>
  <c r="A617" i="429" s="1"/>
  <c r="A618" i="429" s="1"/>
  <c r="A619" i="429" s="1"/>
  <c r="A620" i="429" s="1"/>
  <c r="A621" i="429" s="1"/>
  <c r="A622" i="429" s="1"/>
  <c r="A623" i="429" s="1"/>
  <c r="A624" i="429" s="1"/>
  <c r="A625" i="429" s="1"/>
  <c r="A626" i="429" s="1"/>
  <c r="A627" i="429" s="1"/>
  <c r="A628" i="429" s="1"/>
  <c r="A629" i="429" s="1"/>
  <c r="A630" i="429" s="1"/>
  <c r="A631" i="429" s="1"/>
  <c r="A632" i="429" s="1"/>
  <c r="A633" i="429" s="1"/>
  <c r="A634" i="429" s="1"/>
  <c r="A635" i="429" s="1"/>
  <c r="A636" i="429" s="1"/>
  <c r="A637" i="429" s="1"/>
  <c r="A638" i="429" s="1"/>
  <c r="A639" i="429" s="1"/>
  <c r="A640" i="429" s="1"/>
  <c r="A641" i="429" s="1"/>
  <c r="A642" i="429" s="1"/>
  <c r="A643" i="429" s="1"/>
  <c r="A644" i="429" s="1"/>
  <c r="A645" i="429" s="1"/>
  <c r="A646" i="429" s="1"/>
  <c r="A647" i="429" s="1"/>
  <c r="A648" i="429" s="1"/>
  <c r="A649" i="429" s="1"/>
  <c r="A650" i="429" s="1"/>
  <c r="A651" i="429" s="1"/>
  <c r="A652" i="429" s="1"/>
  <c r="A653" i="429" s="1"/>
  <c r="A654" i="429" s="1"/>
  <c r="A655" i="429" s="1"/>
  <c r="A656" i="429" s="1"/>
  <c r="A657" i="429" s="1"/>
  <c r="A658" i="429" s="1"/>
  <c r="A659" i="429" s="1"/>
  <c r="A660" i="429" s="1"/>
  <c r="A661" i="429" s="1"/>
  <c r="A662" i="429" s="1"/>
  <c r="A663" i="429" s="1"/>
  <c r="A664" i="429" s="1"/>
  <c r="A665" i="429" s="1"/>
  <c r="A666" i="429" s="1"/>
  <c r="A667" i="429" s="1"/>
  <c r="A668" i="429" s="1"/>
  <c r="A669" i="429" s="1"/>
  <c r="A670" i="429" s="1"/>
  <c r="A671" i="429" s="1"/>
  <c r="A672" i="429" s="1"/>
  <c r="A673" i="429" s="1"/>
  <c r="A674" i="429" s="1"/>
  <c r="A675" i="429" s="1"/>
  <c r="A676" i="429" s="1"/>
  <c r="A677" i="429" s="1"/>
  <c r="A678" i="429" s="1"/>
  <c r="A679" i="429" s="1"/>
  <c r="A680" i="429" s="1"/>
  <c r="A681" i="429" s="1"/>
  <c r="A682" i="429" s="1"/>
  <c r="A683" i="429" s="1"/>
  <c r="A684" i="429" s="1"/>
  <c r="A685" i="429" s="1"/>
  <c r="A686" i="429" s="1"/>
  <c r="A687" i="429" s="1"/>
  <c r="A688" i="429" s="1"/>
  <c r="A689" i="429" s="1"/>
  <c r="A690" i="429" s="1"/>
  <c r="A691" i="429" s="1"/>
  <c r="A692" i="429" s="1"/>
  <c r="A693" i="429" s="1"/>
  <c r="A694" i="429" s="1"/>
  <c r="A695" i="429" s="1"/>
  <c r="A696" i="429" s="1"/>
  <c r="A697" i="429" s="1"/>
  <c r="A698" i="429" s="1"/>
  <c r="A699" i="429" s="1"/>
  <c r="A700" i="429" s="1"/>
  <c r="A701" i="429" s="1"/>
  <c r="A702" i="429" s="1"/>
  <c r="A703" i="429" s="1"/>
  <c r="A704" i="429" s="1"/>
  <c r="A705" i="429" s="1"/>
  <c r="A706" i="429" s="1"/>
  <c r="A707" i="429" s="1"/>
  <c r="A708" i="429" s="1"/>
  <c r="A709" i="429" s="1"/>
  <c r="A710" i="429" s="1"/>
  <c r="A711" i="429" s="1"/>
  <c r="A712" i="429" s="1"/>
  <c r="A713" i="429" s="1"/>
  <c r="A714" i="429" s="1"/>
  <c r="A715" i="429" s="1"/>
  <c r="A716" i="429" s="1"/>
  <c r="A717" i="429" s="1"/>
  <c r="A718" i="429" s="1"/>
  <c r="A719" i="429" s="1"/>
  <c r="A720" i="429" s="1"/>
  <c r="A721" i="429" s="1"/>
  <c r="A722" i="429" s="1"/>
  <c r="A723" i="429" s="1"/>
  <c r="A724" i="429" s="1"/>
  <c r="A725" i="429" s="1"/>
  <c r="A726" i="429" s="1"/>
  <c r="A727" i="429" s="1"/>
  <c r="A728" i="429" s="1"/>
  <c r="A729" i="429" s="1"/>
  <c r="A730" i="429" s="1"/>
  <c r="A731" i="429" s="1"/>
  <c r="A732" i="429" s="1"/>
  <c r="A733" i="429" s="1"/>
  <c r="A734" i="429" s="1"/>
  <c r="A735" i="429" s="1"/>
  <c r="A736" i="429" s="1"/>
  <c r="A737" i="429" s="1"/>
  <c r="I88" i="429"/>
  <c r="B89" i="429"/>
  <c r="A86" i="436"/>
  <c r="A85" i="436"/>
  <c r="A87" i="436"/>
  <c r="B38" i="436"/>
  <c r="I36" i="436"/>
  <c r="A89" i="436" l="1"/>
  <c r="B90" i="429"/>
  <c r="B91" i="429" s="1"/>
  <c r="B92" i="429" s="1"/>
  <c r="B93" i="429" s="1"/>
  <c r="B94" i="429" s="1"/>
  <c r="B95" i="429" s="1"/>
  <c r="B96" i="429" s="1"/>
  <c r="B97" i="429" s="1"/>
  <c r="B98" i="429" s="1"/>
  <c r="B99" i="429" s="1"/>
  <c r="B100" i="429" s="1"/>
  <c r="B39" i="436"/>
  <c r="I37" i="436"/>
  <c r="B40" i="436" l="1"/>
  <c r="I35" i="429"/>
  <c r="I38" i="436"/>
  <c r="B41" i="436" l="1"/>
  <c r="I36" i="429"/>
  <c r="I39" i="436"/>
  <c r="B101" i="429" l="1"/>
  <c r="B102" i="429" s="1"/>
  <c r="B103" i="429" s="1"/>
  <c r="B104" i="429" s="1"/>
  <c r="B105" i="429" s="1"/>
  <c r="B106" i="429" s="1"/>
  <c r="B107" i="429" s="1"/>
  <c r="B108" i="429" s="1"/>
  <c r="B109" i="429" s="1"/>
  <c r="B110" i="429" s="1"/>
  <c r="B111" i="429" s="1"/>
  <c r="B112" i="429" s="1"/>
  <c r="B113" i="429" s="1"/>
  <c r="B114" i="429" s="1"/>
  <c r="B115" i="429" s="1"/>
  <c r="B116" i="429" s="1"/>
  <c r="B117" i="429" s="1"/>
  <c r="B118" i="429" s="1"/>
  <c r="B119" i="429" s="1"/>
  <c r="B120" i="429" s="1"/>
  <c r="B121" i="429" s="1"/>
  <c r="B122" i="429" s="1"/>
  <c r="B123" i="429" s="1"/>
  <c r="B124" i="429" s="1"/>
  <c r="B125" i="429" s="1"/>
  <c r="B126" i="429" s="1"/>
  <c r="B127" i="429" s="1"/>
  <c r="B128" i="429" s="1"/>
  <c r="B129" i="429" s="1"/>
  <c r="B130" i="429" s="1"/>
  <c r="B131" i="429" s="1"/>
  <c r="B132" i="429" s="1"/>
  <c r="B133" i="429" s="1"/>
  <c r="B134" i="429" s="1"/>
  <c r="B135" i="429" s="1"/>
  <c r="B136" i="429" s="1"/>
  <c r="B137" i="429" s="1"/>
  <c r="B138" i="429" s="1"/>
  <c r="B139" i="429" s="1"/>
  <c r="B140" i="429" s="1"/>
  <c r="B141" i="429" s="1"/>
  <c r="B142" i="429" s="1"/>
  <c r="B143" i="429" s="1"/>
  <c r="B144" i="429" s="1"/>
  <c r="B145" i="429" s="1"/>
  <c r="B146" i="429" s="1"/>
  <c r="B147" i="429" s="1"/>
  <c r="B148" i="429" s="1"/>
  <c r="B149" i="429" s="1"/>
  <c r="B150" i="429" s="1"/>
  <c r="B151" i="429" s="1"/>
  <c r="B152" i="429" s="1"/>
  <c r="B153" i="429" s="1"/>
  <c r="B154" i="429" s="1"/>
  <c r="B155" i="429" s="1"/>
  <c r="B156" i="429" s="1"/>
  <c r="B157" i="429" s="1"/>
  <c r="B158" i="429" s="1"/>
  <c r="B159" i="429" s="1"/>
  <c r="B160" i="429" s="1"/>
  <c r="B161" i="429" s="1"/>
  <c r="B162" i="429" s="1"/>
  <c r="B163" i="429" s="1"/>
  <c r="B164" i="429" s="1"/>
  <c r="B165" i="429" s="1"/>
  <c r="B166" i="429" s="1"/>
  <c r="B167" i="429" s="1"/>
  <c r="B168" i="429" s="1"/>
  <c r="B169" i="429" s="1"/>
  <c r="B170" i="429" s="1"/>
  <c r="B171" i="429" s="1"/>
  <c r="B172" i="429" s="1"/>
  <c r="B173" i="429" s="1"/>
  <c r="B174" i="429" s="1"/>
  <c r="B175" i="429" s="1"/>
  <c r="B176" i="429" s="1"/>
  <c r="B177" i="429" s="1"/>
  <c r="B178" i="429" s="1"/>
  <c r="B179" i="429" s="1"/>
  <c r="B180" i="429" s="1"/>
  <c r="B181" i="429" s="1"/>
  <c r="B182" i="429" s="1"/>
  <c r="B183" i="429" s="1"/>
  <c r="B184" i="429" s="1"/>
  <c r="B185" i="429" s="1"/>
  <c r="B186" i="429" s="1"/>
  <c r="B187" i="429" s="1"/>
  <c r="B188" i="429" s="1"/>
  <c r="B189" i="429" s="1"/>
  <c r="B190" i="429" s="1"/>
  <c r="B191" i="429" s="1"/>
  <c r="B192" i="429" s="1"/>
  <c r="B193" i="429" s="1"/>
  <c r="B194" i="429" s="1"/>
  <c r="B195" i="429" s="1"/>
  <c r="B196" i="429" s="1"/>
  <c r="B197" i="429" s="1"/>
  <c r="B198" i="429" s="1"/>
  <c r="B199" i="429" s="1"/>
  <c r="B200" i="429" s="1"/>
  <c r="B201" i="429" s="1"/>
  <c r="B202" i="429" s="1"/>
  <c r="B203" i="429" s="1"/>
  <c r="B204" i="429" s="1"/>
  <c r="B205" i="429" s="1"/>
  <c r="B206" i="429" s="1"/>
  <c r="B207" i="429" s="1"/>
  <c r="B208" i="429" s="1"/>
  <c r="B209" i="429" s="1"/>
  <c r="B210" i="429" s="1"/>
  <c r="B211" i="429" s="1"/>
  <c r="B212" i="429" s="1"/>
  <c r="B213" i="429" s="1"/>
  <c r="B214" i="429" s="1"/>
  <c r="B215" i="429" s="1"/>
  <c r="B216" i="429" s="1"/>
  <c r="B217" i="429" s="1"/>
  <c r="B218" i="429" s="1"/>
  <c r="B219" i="429" s="1"/>
  <c r="B220" i="429" s="1"/>
  <c r="B221" i="429" s="1"/>
  <c r="B222" i="429" s="1"/>
  <c r="B223" i="429" s="1"/>
  <c r="B224" i="429" s="1"/>
  <c r="B225" i="429" s="1"/>
  <c r="B226" i="429" s="1"/>
  <c r="B227" i="429" s="1"/>
  <c r="B228" i="429" s="1"/>
  <c r="B229" i="429" s="1"/>
  <c r="B230" i="429" s="1"/>
  <c r="B231" i="429" s="1"/>
  <c r="B232" i="429" s="1"/>
  <c r="B233" i="429" s="1"/>
  <c r="B234" i="429" s="1"/>
  <c r="B235" i="429" s="1"/>
  <c r="B236" i="429" s="1"/>
  <c r="B237" i="429" s="1"/>
  <c r="B238" i="429" s="1"/>
  <c r="B239" i="429" s="1"/>
  <c r="B240" i="429" s="1"/>
  <c r="B241" i="429" s="1"/>
  <c r="B242" i="429" s="1"/>
  <c r="B243" i="429" s="1"/>
  <c r="B244" i="429" s="1"/>
  <c r="B245" i="429" s="1"/>
  <c r="B246" i="429" s="1"/>
  <c r="B247" i="429" s="1"/>
  <c r="B248" i="429" s="1"/>
  <c r="B249" i="429" s="1"/>
  <c r="B250" i="429" s="1"/>
  <c r="B251" i="429" s="1"/>
  <c r="B252" i="429" s="1"/>
  <c r="B253" i="429" s="1"/>
  <c r="B254" i="429" s="1"/>
  <c r="B255" i="429" s="1"/>
  <c r="B256" i="429" s="1"/>
  <c r="B257" i="429" s="1"/>
  <c r="B258" i="429" s="1"/>
  <c r="B259" i="429" s="1"/>
  <c r="B260" i="429" s="1"/>
  <c r="B261" i="429" s="1"/>
  <c r="B262" i="429" s="1"/>
  <c r="B263" i="429" s="1"/>
  <c r="B264" i="429" s="1"/>
  <c r="B265" i="429" s="1"/>
  <c r="B266" i="429" s="1"/>
  <c r="B267" i="429" s="1"/>
  <c r="B268" i="429" s="1"/>
  <c r="B269" i="429" s="1"/>
  <c r="B270" i="429" s="1"/>
  <c r="B271" i="429" s="1"/>
  <c r="B272" i="429" s="1"/>
  <c r="B273" i="429" s="1"/>
  <c r="B274" i="429" s="1"/>
  <c r="B275" i="429" s="1"/>
  <c r="B276" i="429" s="1"/>
  <c r="B277" i="429" s="1"/>
  <c r="B278" i="429" s="1"/>
  <c r="B279" i="429" s="1"/>
  <c r="B280" i="429" s="1"/>
  <c r="B281" i="429" s="1"/>
  <c r="B282" i="429" s="1"/>
  <c r="B283" i="429" s="1"/>
  <c r="B284" i="429" s="1"/>
  <c r="B285" i="429" s="1"/>
  <c r="B286" i="429" s="1"/>
  <c r="B287" i="429" s="1"/>
  <c r="B288" i="429" s="1"/>
  <c r="B289" i="429" s="1"/>
  <c r="B290" i="429" s="1"/>
  <c r="B291" i="429" s="1"/>
  <c r="B292" i="429" s="1"/>
  <c r="B293" i="429" s="1"/>
  <c r="B294" i="429" s="1"/>
  <c r="B295" i="429" s="1"/>
  <c r="B296" i="429" s="1"/>
  <c r="B297" i="429" s="1"/>
  <c r="B298" i="429" s="1"/>
  <c r="B299" i="429" s="1"/>
  <c r="B300" i="429" s="1"/>
  <c r="B301" i="429" s="1"/>
  <c r="B302" i="429" s="1"/>
  <c r="B303" i="429" s="1"/>
  <c r="B304" i="429" s="1"/>
  <c r="B305" i="429" s="1"/>
  <c r="B306" i="429" s="1"/>
  <c r="B307" i="429" s="1"/>
  <c r="B308" i="429" s="1"/>
  <c r="B309" i="429" s="1"/>
  <c r="B310" i="429" s="1"/>
  <c r="B311" i="429" s="1"/>
  <c r="B312" i="429" s="1"/>
  <c r="B313" i="429" s="1"/>
  <c r="B314" i="429" s="1"/>
  <c r="B315" i="429" s="1"/>
  <c r="B316" i="429" s="1"/>
  <c r="B317" i="429" s="1"/>
  <c r="B318" i="429" s="1"/>
  <c r="B319" i="429" s="1"/>
  <c r="B320" i="429" s="1"/>
  <c r="B321" i="429" s="1"/>
  <c r="B322" i="429" s="1"/>
  <c r="B323" i="429" s="1"/>
  <c r="B324" i="429" s="1"/>
  <c r="B325" i="429" s="1"/>
  <c r="B326" i="429" s="1"/>
  <c r="B327" i="429" s="1"/>
  <c r="B328" i="429" s="1"/>
  <c r="B329" i="429" s="1"/>
  <c r="B330" i="429" s="1"/>
  <c r="B331" i="429" s="1"/>
  <c r="B332" i="429" s="1"/>
  <c r="B333" i="429" s="1"/>
  <c r="B334" i="429" s="1"/>
  <c r="B335" i="429" s="1"/>
  <c r="B336" i="429" s="1"/>
  <c r="B337" i="429" s="1"/>
  <c r="B338" i="429" s="1"/>
  <c r="B339" i="429" s="1"/>
  <c r="B340" i="429" s="1"/>
  <c r="B341" i="429" s="1"/>
  <c r="B342" i="429" s="1"/>
  <c r="B343" i="429" s="1"/>
  <c r="B344" i="429" s="1"/>
  <c r="B345" i="429" s="1"/>
  <c r="B346" i="429" s="1"/>
  <c r="B347" i="429" s="1"/>
  <c r="B348" i="429" s="1"/>
  <c r="B349" i="429" s="1"/>
  <c r="B350" i="429" s="1"/>
  <c r="B351" i="429" s="1"/>
  <c r="B352" i="429" s="1"/>
  <c r="B353" i="429" s="1"/>
  <c r="B354" i="429" s="1"/>
  <c r="B355" i="429" s="1"/>
  <c r="B356" i="429" s="1"/>
  <c r="B357" i="429" s="1"/>
  <c r="B358" i="429" s="1"/>
  <c r="B359" i="429" s="1"/>
  <c r="B360" i="429" s="1"/>
  <c r="B361" i="429" s="1"/>
  <c r="B362" i="429" s="1"/>
  <c r="B363" i="429" s="1"/>
  <c r="B364" i="429" s="1"/>
  <c r="B365" i="429" s="1"/>
  <c r="B366" i="429" s="1"/>
  <c r="B367" i="429" s="1"/>
  <c r="B368" i="429" s="1"/>
  <c r="B369" i="429" s="1"/>
  <c r="B370" i="429" s="1"/>
  <c r="B371" i="429" s="1"/>
  <c r="B372" i="429" s="1"/>
  <c r="B373" i="429" s="1"/>
  <c r="B374" i="429" s="1"/>
  <c r="B375" i="429" s="1"/>
  <c r="B376" i="429" s="1"/>
  <c r="B377" i="429" s="1"/>
  <c r="B378" i="429" s="1"/>
  <c r="B379" i="429" s="1"/>
  <c r="B380" i="429" s="1"/>
  <c r="B381" i="429" s="1"/>
  <c r="B382" i="429" s="1"/>
  <c r="B383" i="429" s="1"/>
  <c r="B384" i="429" s="1"/>
  <c r="B385" i="429" s="1"/>
  <c r="B386" i="429" s="1"/>
  <c r="B387" i="429" s="1"/>
  <c r="B388" i="429" s="1"/>
  <c r="B389" i="429" s="1"/>
  <c r="B390" i="429" s="1"/>
  <c r="B391" i="429" s="1"/>
  <c r="B392" i="429" s="1"/>
  <c r="B393" i="429" s="1"/>
  <c r="B394" i="429" s="1"/>
  <c r="B395" i="429" s="1"/>
  <c r="B396" i="429" s="1"/>
  <c r="B397" i="429" s="1"/>
  <c r="B398" i="429" s="1"/>
  <c r="B399" i="429" s="1"/>
  <c r="B400" i="429" s="1"/>
  <c r="B401" i="429" s="1"/>
  <c r="B402" i="429" s="1"/>
  <c r="B403" i="429" s="1"/>
  <c r="B404" i="429" s="1"/>
  <c r="B405" i="429" s="1"/>
  <c r="B406" i="429" s="1"/>
  <c r="B407" i="429" s="1"/>
  <c r="B408" i="429" s="1"/>
  <c r="B409" i="429" s="1"/>
  <c r="B410" i="429" s="1"/>
  <c r="B411" i="429" s="1"/>
  <c r="B412" i="429" s="1"/>
  <c r="B413" i="429" s="1"/>
  <c r="B414" i="429" s="1"/>
  <c r="B415" i="429" s="1"/>
  <c r="B416" i="429" s="1"/>
  <c r="B417" i="429" s="1"/>
  <c r="B418" i="429" s="1"/>
  <c r="B419" i="429" s="1"/>
  <c r="B420" i="429" s="1"/>
  <c r="B421" i="429" s="1"/>
  <c r="B422" i="429" s="1"/>
  <c r="B423" i="429" s="1"/>
  <c r="B424" i="429" s="1"/>
  <c r="B425" i="429" s="1"/>
  <c r="B426" i="429" s="1"/>
  <c r="B427" i="429" s="1"/>
  <c r="B428" i="429" s="1"/>
  <c r="B429" i="429" s="1"/>
  <c r="B430" i="429" s="1"/>
  <c r="B431" i="429" s="1"/>
  <c r="B432" i="429" s="1"/>
  <c r="B433" i="429" s="1"/>
  <c r="B434" i="429" s="1"/>
  <c r="B435" i="429" s="1"/>
  <c r="B436" i="429" s="1"/>
  <c r="B437" i="429" s="1"/>
  <c r="B438" i="429" s="1"/>
  <c r="B439" i="429" s="1"/>
  <c r="B440" i="429" s="1"/>
  <c r="B441" i="429" s="1"/>
  <c r="B442" i="429" s="1"/>
  <c r="B443" i="429" s="1"/>
  <c r="B444" i="429" s="1"/>
  <c r="B445" i="429" s="1"/>
  <c r="B446" i="429" s="1"/>
  <c r="B447" i="429" s="1"/>
  <c r="B448" i="429" s="1"/>
  <c r="B449" i="429" s="1"/>
  <c r="B450" i="429" s="1"/>
  <c r="B451" i="429" s="1"/>
  <c r="B452" i="429" s="1"/>
  <c r="B453" i="429" s="1"/>
  <c r="B454" i="429" s="1"/>
  <c r="B455" i="429" s="1"/>
  <c r="B456" i="429" s="1"/>
  <c r="B457" i="429" s="1"/>
  <c r="B458" i="429" s="1"/>
  <c r="B459" i="429" s="1"/>
  <c r="B460" i="429" s="1"/>
  <c r="B461" i="429" s="1"/>
  <c r="B462" i="429" s="1"/>
  <c r="B463" i="429" s="1"/>
  <c r="B464" i="429" s="1"/>
  <c r="B465" i="429" s="1"/>
  <c r="B466" i="429" s="1"/>
  <c r="B467" i="429" s="1"/>
  <c r="B468" i="429" s="1"/>
  <c r="B469" i="429" s="1"/>
  <c r="B470" i="429" s="1"/>
  <c r="B471" i="429" s="1"/>
  <c r="B472" i="429" s="1"/>
  <c r="B473" i="429" s="1"/>
  <c r="B474" i="429" s="1"/>
  <c r="B475" i="429" s="1"/>
  <c r="B476" i="429" s="1"/>
  <c r="B477" i="429" s="1"/>
  <c r="B478" i="429" s="1"/>
  <c r="B479" i="429" s="1"/>
  <c r="B480" i="429" s="1"/>
  <c r="B481" i="429" s="1"/>
  <c r="B482" i="429" s="1"/>
  <c r="B483" i="429" s="1"/>
  <c r="B484" i="429" s="1"/>
  <c r="B485" i="429" s="1"/>
  <c r="B486" i="429" s="1"/>
  <c r="B487" i="429" s="1"/>
  <c r="B488" i="429" s="1"/>
  <c r="B489" i="429" s="1"/>
  <c r="B490" i="429" s="1"/>
  <c r="B491" i="429" s="1"/>
  <c r="B492" i="429" s="1"/>
  <c r="B493" i="429" s="1"/>
  <c r="B494" i="429" s="1"/>
  <c r="B495" i="429" s="1"/>
  <c r="B496" i="429" s="1"/>
  <c r="B497" i="429" s="1"/>
  <c r="B498" i="429" s="1"/>
  <c r="B499" i="429" s="1"/>
  <c r="B500" i="429" s="1"/>
  <c r="B501" i="429" s="1"/>
  <c r="B502" i="429" s="1"/>
  <c r="B503" i="429" s="1"/>
  <c r="B504" i="429" s="1"/>
  <c r="B505" i="429" s="1"/>
  <c r="B506" i="429" s="1"/>
  <c r="B507" i="429" s="1"/>
  <c r="B508" i="429" s="1"/>
  <c r="B509" i="429" s="1"/>
  <c r="B510" i="429" s="1"/>
  <c r="B511" i="429" s="1"/>
  <c r="B512" i="429" s="1"/>
  <c r="B513" i="429" s="1"/>
  <c r="B514" i="429" s="1"/>
  <c r="B515" i="429" s="1"/>
  <c r="B516" i="429" s="1"/>
  <c r="B517" i="429" s="1"/>
  <c r="B518" i="429" s="1"/>
  <c r="B519" i="429" s="1"/>
  <c r="B520" i="429" s="1"/>
  <c r="B521" i="429" s="1"/>
  <c r="B522" i="429" s="1"/>
  <c r="B523" i="429" s="1"/>
  <c r="B524" i="429" s="1"/>
  <c r="B525" i="429" s="1"/>
  <c r="B526" i="429" s="1"/>
  <c r="B527" i="429" s="1"/>
  <c r="B528" i="429" s="1"/>
  <c r="B529" i="429" s="1"/>
  <c r="B530" i="429" s="1"/>
  <c r="B531" i="429" s="1"/>
  <c r="B532" i="429" s="1"/>
  <c r="B533" i="429" s="1"/>
  <c r="B534" i="429" s="1"/>
  <c r="B535" i="429" s="1"/>
  <c r="B536" i="429" s="1"/>
  <c r="B537" i="429" s="1"/>
  <c r="B538" i="429" s="1"/>
  <c r="B539" i="429" s="1"/>
  <c r="B540" i="429" s="1"/>
  <c r="B541" i="429" s="1"/>
  <c r="B542" i="429" s="1"/>
  <c r="B543" i="429" s="1"/>
  <c r="B544" i="429" s="1"/>
  <c r="B545" i="429" s="1"/>
  <c r="B546" i="429" s="1"/>
  <c r="B547" i="429" s="1"/>
  <c r="B548" i="429" s="1"/>
  <c r="B549" i="429" s="1"/>
  <c r="B550" i="429" s="1"/>
  <c r="B551" i="429" s="1"/>
  <c r="B552" i="429" s="1"/>
  <c r="B553" i="429" s="1"/>
  <c r="B554" i="429" s="1"/>
  <c r="B555" i="429" s="1"/>
  <c r="B556" i="429" s="1"/>
  <c r="B557" i="429" s="1"/>
  <c r="B558" i="429" s="1"/>
  <c r="B559" i="429" s="1"/>
  <c r="B560" i="429" s="1"/>
  <c r="B561" i="429" s="1"/>
  <c r="B562" i="429" s="1"/>
  <c r="B563" i="429" s="1"/>
  <c r="B564" i="429" s="1"/>
  <c r="B565" i="429" s="1"/>
  <c r="B566" i="429" s="1"/>
  <c r="B567" i="429" s="1"/>
  <c r="B568" i="429" s="1"/>
  <c r="B569" i="429" s="1"/>
  <c r="B570" i="429" s="1"/>
  <c r="B571" i="429" s="1"/>
  <c r="B572" i="429" s="1"/>
  <c r="B573" i="429" s="1"/>
  <c r="B574" i="429" s="1"/>
  <c r="B575" i="429" s="1"/>
  <c r="B576" i="429" s="1"/>
  <c r="B577" i="429" s="1"/>
  <c r="B578" i="429" s="1"/>
  <c r="B579" i="429" s="1"/>
  <c r="B580" i="429" s="1"/>
  <c r="B581" i="429" s="1"/>
  <c r="B582" i="429" s="1"/>
  <c r="B583" i="429" s="1"/>
  <c r="B584" i="429" s="1"/>
  <c r="B585" i="429" s="1"/>
  <c r="B586" i="429" s="1"/>
  <c r="B587" i="429" s="1"/>
  <c r="B588" i="429" s="1"/>
  <c r="B589" i="429" s="1"/>
  <c r="B590" i="429" s="1"/>
  <c r="B591" i="429" s="1"/>
  <c r="B592" i="429" s="1"/>
  <c r="B593" i="429" s="1"/>
  <c r="B594" i="429" s="1"/>
  <c r="B595" i="429" s="1"/>
  <c r="B596" i="429" s="1"/>
  <c r="B597" i="429" s="1"/>
  <c r="B598" i="429" s="1"/>
  <c r="B599" i="429" s="1"/>
  <c r="B600" i="429" s="1"/>
  <c r="B601" i="429" s="1"/>
  <c r="B602" i="429" s="1"/>
  <c r="B603" i="429" s="1"/>
  <c r="B604" i="429" s="1"/>
  <c r="B605" i="429" s="1"/>
  <c r="B606" i="429" s="1"/>
  <c r="B607" i="429" s="1"/>
  <c r="B608" i="429" s="1"/>
  <c r="B609" i="429" s="1"/>
  <c r="B610" i="429" s="1"/>
  <c r="B611" i="429" s="1"/>
  <c r="B612" i="429" s="1"/>
  <c r="B613" i="429" s="1"/>
  <c r="B614" i="429" s="1"/>
  <c r="B615" i="429" s="1"/>
  <c r="B616" i="429" s="1"/>
  <c r="B617" i="429" s="1"/>
  <c r="B618" i="429" s="1"/>
  <c r="B619" i="429" s="1"/>
  <c r="B620" i="429" s="1"/>
  <c r="B621" i="429" s="1"/>
  <c r="B622" i="429" s="1"/>
  <c r="B623" i="429" s="1"/>
  <c r="B624" i="429" s="1"/>
  <c r="B625" i="429" s="1"/>
  <c r="B626" i="429" s="1"/>
  <c r="B627" i="429" s="1"/>
  <c r="B628" i="429" s="1"/>
  <c r="B629" i="429" s="1"/>
  <c r="B630" i="429" s="1"/>
  <c r="B631" i="429" s="1"/>
  <c r="B632" i="429" s="1"/>
  <c r="B633" i="429" s="1"/>
  <c r="B634" i="429" s="1"/>
  <c r="B635" i="429" s="1"/>
  <c r="B636" i="429" s="1"/>
  <c r="B637" i="429" s="1"/>
  <c r="B638" i="429" s="1"/>
  <c r="B639" i="429" s="1"/>
  <c r="B640" i="429" s="1"/>
  <c r="B641" i="429" s="1"/>
  <c r="B642" i="429" s="1"/>
  <c r="B643" i="429" s="1"/>
  <c r="B644" i="429" s="1"/>
  <c r="B645" i="429" s="1"/>
  <c r="B646" i="429" s="1"/>
  <c r="B647" i="429" s="1"/>
  <c r="B648" i="429" s="1"/>
  <c r="B649" i="429" s="1"/>
  <c r="B650" i="429" s="1"/>
  <c r="B651" i="429" s="1"/>
  <c r="B652" i="429" s="1"/>
  <c r="B653" i="429" s="1"/>
  <c r="B654" i="429" s="1"/>
  <c r="B655" i="429" s="1"/>
  <c r="B656" i="429" s="1"/>
  <c r="B657" i="429" s="1"/>
  <c r="B658" i="429" s="1"/>
  <c r="B659" i="429" s="1"/>
  <c r="B660" i="429" s="1"/>
  <c r="B661" i="429" s="1"/>
  <c r="B662" i="429" s="1"/>
  <c r="B663" i="429" s="1"/>
  <c r="B664" i="429" s="1"/>
  <c r="B665" i="429" s="1"/>
  <c r="B666" i="429" s="1"/>
  <c r="B667" i="429" s="1"/>
  <c r="B668" i="429" s="1"/>
  <c r="B669" i="429" s="1"/>
  <c r="B670" i="429" s="1"/>
  <c r="B671" i="429" s="1"/>
  <c r="B672" i="429" s="1"/>
  <c r="B673" i="429" s="1"/>
  <c r="B674" i="429" s="1"/>
  <c r="B675" i="429" s="1"/>
  <c r="B676" i="429" s="1"/>
  <c r="B677" i="429" s="1"/>
  <c r="B678" i="429" s="1"/>
  <c r="B679" i="429" s="1"/>
  <c r="B680" i="429" s="1"/>
  <c r="B681" i="429" s="1"/>
  <c r="B682" i="429" s="1"/>
  <c r="B683" i="429" s="1"/>
  <c r="B684" i="429" s="1"/>
  <c r="B685" i="429" s="1"/>
  <c r="B686" i="429" s="1"/>
  <c r="B687" i="429" s="1"/>
  <c r="B688" i="429" s="1"/>
  <c r="B689" i="429" s="1"/>
  <c r="B690" i="429" s="1"/>
  <c r="B691" i="429" s="1"/>
  <c r="B692" i="429" s="1"/>
  <c r="B693" i="429" s="1"/>
  <c r="B694" i="429" s="1"/>
  <c r="B695" i="429" s="1"/>
  <c r="B696" i="429" s="1"/>
  <c r="B697" i="429" s="1"/>
  <c r="B698" i="429" s="1"/>
  <c r="B699" i="429" s="1"/>
  <c r="B700" i="429" s="1"/>
  <c r="B701" i="429" s="1"/>
  <c r="B702" i="429" s="1"/>
  <c r="B703" i="429" s="1"/>
  <c r="B704" i="429" s="1"/>
  <c r="B705" i="429" s="1"/>
  <c r="B706" i="429" s="1"/>
  <c r="B707" i="429" s="1"/>
  <c r="B708" i="429" s="1"/>
  <c r="B709" i="429" s="1"/>
  <c r="B710" i="429" s="1"/>
  <c r="B711" i="429" s="1"/>
  <c r="B712" i="429" s="1"/>
  <c r="B713" i="429" s="1"/>
  <c r="B714" i="429" s="1"/>
  <c r="B715" i="429" s="1"/>
  <c r="B716" i="429" s="1"/>
  <c r="B717" i="429" s="1"/>
  <c r="B718" i="429" s="1"/>
  <c r="B719" i="429" s="1"/>
  <c r="B720" i="429" s="1"/>
  <c r="B721" i="429" s="1"/>
  <c r="B722" i="429" s="1"/>
  <c r="B723" i="429" s="1"/>
  <c r="B724" i="429" s="1"/>
  <c r="B725" i="429" s="1"/>
  <c r="B726" i="429" s="1"/>
  <c r="B727" i="429" s="1"/>
  <c r="B728" i="429" s="1"/>
  <c r="B729" i="429" s="1"/>
  <c r="B730" i="429" s="1"/>
  <c r="B731" i="429" s="1"/>
  <c r="B732" i="429" s="1"/>
  <c r="B733" i="429" s="1"/>
  <c r="B734" i="429" s="1"/>
  <c r="B735" i="429" s="1"/>
  <c r="B736" i="429" s="1"/>
  <c r="B737" i="429" s="1"/>
  <c r="A88" i="436"/>
  <c r="B42" i="436"/>
  <c r="I37" i="429"/>
  <c r="I40" i="436"/>
  <c r="N71" i="429" l="1"/>
  <c r="A90" i="436"/>
  <c r="B43" i="436"/>
  <c r="B44" i="436" s="1"/>
  <c r="B45" i="436" s="1"/>
  <c r="I38" i="429"/>
  <c r="I41" i="436"/>
  <c r="F11" i="421"/>
  <c r="A9" i="421"/>
  <c r="A10" i="421" s="1"/>
  <c r="A11" i="421" s="1"/>
  <c r="F8" i="421"/>
  <c r="A93" i="436" l="1"/>
  <c r="A91" i="436"/>
  <c r="A92" i="436"/>
  <c r="I39" i="429"/>
  <c r="I42" i="436"/>
  <c r="A95" i="436" l="1"/>
  <c r="A94" i="436"/>
  <c r="A96" i="436"/>
  <c r="B46" i="436"/>
  <c r="I40" i="429"/>
  <c r="I43" i="436"/>
  <c r="A99" i="436" l="1"/>
  <c r="A97" i="436"/>
  <c r="A98" i="436"/>
  <c r="I41" i="429"/>
  <c r="I44" i="436"/>
  <c r="A101" i="436" l="1"/>
  <c r="A102" i="436"/>
  <c r="A100" i="436"/>
  <c r="C11" i="344"/>
  <c r="L29" i="436" s="1"/>
  <c r="N29" i="436" s="1"/>
  <c r="B47" i="436" l="1"/>
  <c r="A103" i="436"/>
  <c r="A104" i="436"/>
  <c r="I47" i="436" l="1"/>
  <c r="B48" i="436"/>
  <c r="I42" i="429"/>
  <c r="I45" i="436"/>
  <c r="I48" i="436" l="1"/>
  <c r="A105" i="436"/>
  <c r="A106" i="436"/>
  <c r="I43" i="429"/>
  <c r="A107" i="436" l="1"/>
  <c r="A110" i="436" s="1"/>
  <c r="A108" i="436"/>
  <c r="A109" i="436"/>
  <c r="I44" i="429"/>
  <c r="I46" i="436"/>
  <c r="A111" i="436" l="1"/>
  <c r="A113" i="436"/>
  <c r="A112" i="436"/>
  <c r="A115" i="436" l="1"/>
  <c r="A114" i="436"/>
  <c r="A116" i="436"/>
  <c r="A118" i="436" l="1"/>
  <c r="A119" i="436"/>
  <c r="A117" i="436"/>
  <c r="I45" i="429"/>
  <c r="A121" i="436" l="1"/>
  <c r="A120" i="436"/>
  <c r="A122" i="436"/>
  <c r="I46" i="429"/>
  <c r="A125" i="436" l="1"/>
  <c r="A123" i="436"/>
  <c r="A124" i="436"/>
  <c r="A127" i="436" l="1"/>
  <c r="A126" i="436"/>
  <c r="B49" i="436" l="1"/>
  <c r="A129" i="436"/>
  <c r="A128" i="436"/>
  <c r="I48" i="429"/>
  <c r="B50" i="436" l="1"/>
  <c r="I49" i="436"/>
  <c r="A131" i="436"/>
  <c r="A130" i="436"/>
  <c r="I49" i="429"/>
  <c r="B51" i="436" l="1"/>
  <c r="I50" i="436"/>
  <c r="A132" i="436"/>
  <c r="I50" i="429"/>
  <c r="B52" i="436" l="1"/>
  <c r="I51" i="436"/>
  <c r="I51" i="429"/>
  <c r="I52" i="436" l="1"/>
  <c r="B53" i="436" l="1"/>
  <c r="A134" i="436"/>
  <c r="A133" i="436"/>
  <c r="A135" i="436"/>
  <c r="L6" i="393"/>
  <c r="M6" i="393" s="1"/>
  <c r="I53" i="436" l="1"/>
  <c r="B54" i="436"/>
  <c r="A136" i="436"/>
  <c r="B55" i="436" l="1"/>
  <c r="I54" i="436"/>
  <c r="B56" i="436" l="1"/>
  <c r="I55" i="436"/>
  <c r="A138" i="436"/>
  <c r="A139" i="436"/>
  <c r="A137" i="436"/>
  <c r="I52" i="429"/>
  <c r="I56" i="436" l="1"/>
  <c r="B57" i="436"/>
  <c r="A140" i="436"/>
  <c r="A142" i="436"/>
  <c r="A141" i="436"/>
  <c r="I53" i="429"/>
  <c r="I57" i="436" l="1"/>
  <c r="A144" i="436"/>
  <c r="A145" i="436"/>
  <c r="A143" i="436"/>
  <c r="A146" i="436" s="1"/>
  <c r="I54" i="429"/>
  <c r="P46" i="364"/>
  <c r="S46" i="364" s="1"/>
  <c r="N46" i="364"/>
  <c r="I46" i="364"/>
  <c r="L46" i="364" s="1"/>
  <c r="E46" i="364"/>
  <c r="H46" i="364" s="1"/>
  <c r="P45" i="364"/>
  <c r="S45" i="364" s="1"/>
  <c r="N45" i="364"/>
  <c r="I45" i="364"/>
  <c r="L45" i="364" s="1"/>
  <c r="E45" i="364"/>
  <c r="H45" i="364" s="1"/>
  <c r="P44" i="364"/>
  <c r="S44" i="364" s="1"/>
  <c r="N44" i="364"/>
  <c r="I44" i="364"/>
  <c r="L44" i="364" s="1"/>
  <c r="E44" i="364"/>
  <c r="H44" i="364" s="1"/>
  <c r="P43" i="364"/>
  <c r="S43" i="364" s="1"/>
  <c r="N43" i="364"/>
  <c r="I43" i="364"/>
  <c r="L43" i="364" s="1"/>
  <c r="E43" i="364"/>
  <c r="H43" i="364" s="1"/>
  <c r="P42" i="364"/>
  <c r="S42" i="364" s="1"/>
  <c r="N42" i="364"/>
  <c r="I42" i="364"/>
  <c r="L42" i="364" s="1"/>
  <c r="E42" i="364"/>
  <c r="H42" i="364" s="1"/>
  <c r="P41" i="364"/>
  <c r="S41" i="364" s="1"/>
  <c r="N41" i="364"/>
  <c r="I41" i="364"/>
  <c r="L41" i="364" s="1"/>
  <c r="E41" i="364"/>
  <c r="H41" i="364" s="1"/>
  <c r="P40" i="364"/>
  <c r="S40" i="364" s="1"/>
  <c r="N40" i="364"/>
  <c r="I40" i="364"/>
  <c r="L40" i="364" s="1"/>
  <c r="E40" i="364"/>
  <c r="H40" i="364" s="1"/>
  <c r="P39" i="364"/>
  <c r="S39" i="364" s="1"/>
  <c r="N39" i="364"/>
  <c r="I39" i="364"/>
  <c r="L39" i="364" s="1"/>
  <c r="E39" i="364"/>
  <c r="H39" i="364" s="1"/>
  <c r="P38" i="364"/>
  <c r="S38" i="364" s="1"/>
  <c r="N38" i="364"/>
  <c r="I38" i="364"/>
  <c r="L38" i="364" s="1"/>
  <c r="E38" i="364"/>
  <c r="H38" i="364" s="1"/>
  <c r="P37" i="364"/>
  <c r="S37" i="364" s="1"/>
  <c r="N37" i="364"/>
  <c r="I37" i="364"/>
  <c r="L37" i="364" s="1"/>
  <c r="E37" i="364"/>
  <c r="H37" i="364" s="1"/>
  <c r="P36" i="364"/>
  <c r="S36" i="364" s="1"/>
  <c r="N36" i="364"/>
  <c r="I36" i="364"/>
  <c r="L36" i="364" s="1"/>
  <c r="E36" i="364"/>
  <c r="H36" i="364" s="1"/>
  <c r="P35" i="364"/>
  <c r="S35" i="364" s="1"/>
  <c r="N35" i="364"/>
  <c r="I35" i="364"/>
  <c r="L35" i="364" s="1"/>
  <c r="E35" i="364"/>
  <c r="H35" i="364" s="1"/>
  <c r="S34" i="364"/>
  <c r="P34" i="364"/>
  <c r="N34" i="364"/>
  <c r="I34" i="364"/>
  <c r="L34" i="364" s="1"/>
  <c r="E34" i="364"/>
  <c r="H34" i="364" s="1"/>
  <c r="P33" i="364"/>
  <c r="S33" i="364" s="1"/>
  <c r="N33" i="364"/>
  <c r="I33" i="364"/>
  <c r="L33" i="364" s="1"/>
  <c r="E33" i="364"/>
  <c r="H33" i="364" s="1"/>
  <c r="P32" i="364"/>
  <c r="S32" i="364" s="1"/>
  <c r="N32" i="364"/>
  <c r="I32" i="364"/>
  <c r="L32" i="364" s="1"/>
  <c r="E32" i="364"/>
  <c r="H32" i="364" s="1"/>
  <c r="P31" i="364"/>
  <c r="S31" i="364" s="1"/>
  <c r="N31" i="364"/>
  <c r="I31" i="364"/>
  <c r="L31" i="364" s="1"/>
  <c r="E31" i="364"/>
  <c r="H31" i="364" s="1"/>
  <c r="P30" i="364"/>
  <c r="S30" i="364" s="1"/>
  <c r="N30" i="364"/>
  <c r="I30" i="364"/>
  <c r="L30" i="364" s="1"/>
  <c r="E30" i="364"/>
  <c r="H30" i="364" s="1"/>
  <c r="P29" i="364"/>
  <c r="S29" i="364" s="1"/>
  <c r="N29" i="364"/>
  <c r="I29" i="364"/>
  <c r="L29" i="364" s="1"/>
  <c r="E29" i="364"/>
  <c r="H29" i="364" s="1"/>
  <c r="P28" i="364"/>
  <c r="S28" i="364" s="1"/>
  <c r="N28" i="364"/>
  <c r="I28" i="364"/>
  <c r="L28" i="364" s="1"/>
  <c r="E28" i="364"/>
  <c r="H28" i="364" s="1"/>
  <c r="P27" i="364"/>
  <c r="S27" i="364" s="1"/>
  <c r="N27" i="364"/>
  <c r="I27" i="364"/>
  <c r="L27" i="364" s="1"/>
  <c r="E27" i="364"/>
  <c r="H27" i="364" s="1"/>
  <c r="J27" i="364" s="1"/>
  <c r="K27" i="364" s="1"/>
  <c r="P26" i="364"/>
  <c r="S26" i="364" s="1"/>
  <c r="N26" i="364"/>
  <c r="I26" i="364"/>
  <c r="L26" i="364" s="1"/>
  <c r="E26" i="364"/>
  <c r="H26" i="364" s="1"/>
  <c r="P25" i="364"/>
  <c r="S25" i="364" s="1"/>
  <c r="N25" i="364"/>
  <c r="I25" i="364"/>
  <c r="L25" i="364" s="1"/>
  <c r="E25" i="364"/>
  <c r="H25" i="364" s="1"/>
  <c r="P24" i="364"/>
  <c r="S24" i="364" s="1"/>
  <c r="N24" i="364"/>
  <c r="I24" i="364"/>
  <c r="L24" i="364" s="1"/>
  <c r="E24" i="364"/>
  <c r="H24" i="364" s="1"/>
  <c r="P23" i="364"/>
  <c r="S23" i="364" s="1"/>
  <c r="N23" i="364"/>
  <c r="I23" i="364"/>
  <c r="L23" i="364" s="1"/>
  <c r="E23" i="364"/>
  <c r="H23" i="364" s="1"/>
  <c r="P22" i="364"/>
  <c r="S22" i="364" s="1"/>
  <c r="N22" i="364"/>
  <c r="I22" i="364"/>
  <c r="L22" i="364" s="1"/>
  <c r="E22" i="364"/>
  <c r="H22" i="364" s="1"/>
  <c r="P21" i="364"/>
  <c r="S21" i="364" s="1"/>
  <c r="N21" i="364"/>
  <c r="I21" i="364"/>
  <c r="L21" i="364" s="1"/>
  <c r="E21" i="364"/>
  <c r="H21" i="364" s="1"/>
  <c r="P20" i="364"/>
  <c r="S20" i="364" s="1"/>
  <c r="N20" i="364"/>
  <c r="I20" i="364"/>
  <c r="L20" i="364" s="1"/>
  <c r="E20" i="364"/>
  <c r="H20" i="364" s="1"/>
  <c r="P19" i="364"/>
  <c r="S19" i="364" s="1"/>
  <c r="N19" i="364"/>
  <c r="I19" i="364"/>
  <c r="L19" i="364" s="1"/>
  <c r="E19" i="364"/>
  <c r="H19" i="364" s="1"/>
  <c r="P18" i="364"/>
  <c r="S18" i="364" s="1"/>
  <c r="N18" i="364"/>
  <c r="I18" i="364"/>
  <c r="L18" i="364" s="1"/>
  <c r="E18" i="364"/>
  <c r="H18" i="364" s="1"/>
  <c r="P17" i="364"/>
  <c r="S17" i="364" s="1"/>
  <c r="N17" i="364"/>
  <c r="I17" i="364"/>
  <c r="L17" i="364" s="1"/>
  <c r="E17" i="364"/>
  <c r="H17" i="364" s="1"/>
  <c r="P16" i="364"/>
  <c r="S16" i="364" s="1"/>
  <c r="N16" i="364"/>
  <c r="I16" i="364"/>
  <c r="L16" i="364" s="1"/>
  <c r="E16" i="364"/>
  <c r="H16" i="364" s="1"/>
  <c r="P15" i="364"/>
  <c r="S15" i="364" s="1"/>
  <c r="N15" i="364"/>
  <c r="I15" i="364"/>
  <c r="L15" i="364" s="1"/>
  <c r="E15" i="364"/>
  <c r="H15" i="364" s="1"/>
  <c r="P14" i="364"/>
  <c r="S14" i="364" s="1"/>
  <c r="N14" i="364"/>
  <c r="I14" i="364"/>
  <c r="L14" i="364" s="1"/>
  <c r="E14" i="364"/>
  <c r="H14" i="364" s="1"/>
  <c r="P13" i="364"/>
  <c r="S13" i="364" s="1"/>
  <c r="N13" i="364"/>
  <c r="I13" i="364"/>
  <c r="L13" i="364" s="1"/>
  <c r="E13" i="364"/>
  <c r="H13" i="364" s="1"/>
  <c r="J13" i="364" s="1"/>
  <c r="P12" i="364"/>
  <c r="S12" i="364" s="1"/>
  <c r="N12" i="364"/>
  <c r="I12" i="364"/>
  <c r="L12" i="364" s="1"/>
  <c r="E12" i="364"/>
  <c r="H12" i="364" s="1"/>
  <c r="P11" i="364"/>
  <c r="S11" i="364" s="1"/>
  <c r="N11" i="364"/>
  <c r="I11" i="364"/>
  <c r="L11" i="364" s="1"/>
  <c r="E11" i="364"/>
  <c r="H11" i="364" s="1"/>
  <c r="P10" i="364"/>
  <c r="S10" i="364" s="1"/>
  <c r="N10" i="364"/>
  <c r="I10" i="364"/>
  <c r="L10" i="364" s="1"/>
  <c r="E10" i="364"/>
  <c r="H10" i="364" s="1"/>
  <c r="P9" i="364"/>
  <c r="S9" i="364" s="1"/>
  <c r="N9" i="364"/>
  <c r="I9" i="364"/>
  <c r="L9" i="364" s="1"/>
  <c r="E9" i="364"/>
  <c r="H9" i="364" s="1"/>
  <c r="B58" i="436" l="1"/>
  <c r="A148" i="436"/>
  <c r="A147" i="436"/>
  <c r="I55" i="429"/>
  <c r="J11" i="364"/>
  <c r="K11" i="364" s="1"/>
  <c r="J19" i="364"/>
  <c r="K19" i="364" s="1"/>
  <c r="J21" i="364"/>
  <c r="K21" i="364" s="1"/>
  <c r="K13" i="364"/>
  <c r="J40" i="364"/>
  <c r="K40" i="364" s="1"/>
  <c r="J45" i="364"/>
  <c r="K45" i="364" s="1"/>
  <c r="J24" i="364"/>
  <c r="K24" i="364" s="1"/>
  <c r="J32" i="364"/>
  <c r="K32" i="364" s="1"/>
  <c r="J37" i="364"/>
  <c r="K37" i="364" s="1"/>
  <c r="J42" i="364"/>
  <c r="K42" i="364" s="1"/>
  <c r="J35" i="364"/>
  <c r="K35" i="364" s="1"/>
  <c r="J20" i="364"/>
  <c r="K20" i="364" s="1"/>
  <c r="J31" i="364"/>
  <c r="K31" i="364" s="1"/>
  <c r="J44" i="364"/>
  <c r="K44" i="364" s="1"/>
  <c r="J10" i="364"/>
  <c r="K10" i="364" s="1"/>
  <c r="K29" i="364"/>
  <c r="J29" i="364"/>
  <c r="J16" i="364"/>
  <c r="K16" i="364" s="1"/>
  <c r="J36" i="364"/>
  <c r="K36" i="364" s="1"/>
  <c r="J39" i="364"/>
  <c r="K39" i="364" s="1"/>
  <c r="J12" i="364"/>
  <c r="K12" i="364" s="1"/>
  <c r="J28" i="364"/>
  <c r="K28" i="364" s="1"/>
  <c r="J26" i="364"/>
  <c r="K26" i="364" s="1"/>
  <c r="J34" i="364"/>
  <c r="K34" i="364" s="1"/>
  <c r="J23" i="364"/>
  <c r="K23" i="364" s="1"/>
  <c r="J15" i="364"/>
  <c r="K15" i="364" s="1"/>
  <c r="J18" i="364"/>
  <c r="K18" i="364" s="1"/>
  <c r="J43" i="364"/>
  <c r="K43" i="364" s="1"/>
  <c r="J14" i="364"/>
  <c r="K14" i="364" s="1"/>
  <c r="J22" i="364"/>
  <c r="K22" i="364" s="1"/>
  <c r="J30" i="364"/>
  <c r="K30" i="364" s="1"/>
  <c r="J38" i="364"/>
  <c r="K38" i="364" s="1"/>
  <c r="J46" i="364"/>
  <c r="K46" i="364" s="1"/>
  <c r="J9" i="364"/>
  <c r="K9" i="364" s="1"/>
  <c r="J17" i="364"/>
  <c r="K17" i="364" s="1"/>
  <c r="J25" i="364"/>
  <c r="K25" i="364" s="1"/>
  <c r="J33" i="364"/>
  <c r="K33" i="364" s="1"/>
  <c r="J41" i="364"/>
  <c r="K41" i="364" s="1"/>
  <c r="A151" i="436" l="1"/>
  <c r="I58" i="436"/>
  <c r="B59" i="436"/>
  <c r="A149" i="436"/>
  <c r="A152" i="436" s="1"/>
  <c r="A150" i="436"/>
  <c r="I56" i="429"/>
  <c r="B60" i="436" l="1"/>
  <c r="I59" i="436"/>
  <c r="A153" i="436"/>
  <c r="A155" i="436"/>
  <c r="A154" i="436"/>
  <c r="I57" i="429"/>
  <c r="B61" i="436" l="1"/>
  <c r="I60" i="436"/>
  <c r="A157" i="436"/>
  <c r="A158" i="436"/>
  <c r="A156" i="436"/>
  <c r="B62" i="436" l="1"/>
  <c r="I61" i="436"/>
  <c r="A160" i="436"/>
  <c r="A161" i="436"/>
  <c r="A162" i="436"/>
  <c r="A159" i="436"/>
  <c r="A163" i="436" s="1"/>
  <c r="B63" i="436" l="1"/>
  <c r="I62" i="436"/>
  <c r="I58" i="429"/>
  <c r="B64" i="436" l="1"/>
  <c r="I63" i="436"/>
  <c r="A165" i="436"/>
  <c r="A164" i="436"/>
  <c r="A166" i="436"/>
  <c r="I59" i="429"/>
  <c r="I64" i="436" l="1"/>
  <c r="B65" i="436"/>
  <c r="A167" i="436"/>
  <c r="A169" i="436"/>
  <c r="A168" i="436"/>
  <c r="I60" i="429"/>
  <c r="B66" i="436" l="1"/>
  <c r="I65" i="436"/>
  <c r="A171" i="436"/>
  <c r="A172" i="436"/>
  <c r="A170" i="436"/>
  <c r="I61" i="429"/>
  <c r="B67" i="436" l="1"/>
  <c r="I66" i="436"/>
  <c r="A173" i="436"/>
  <c r="A174" i="436"/>
  <c r="B68" i="436" l="1"/>
  <c r="I67" i="436"/>
  <c r="A176" i="436"/>
  <c r="A175" i="436"/>
  <c r="T55" i="364"/>
  <c r="Q55" i="364"/>
  <c r="O55" i="364"/>
  <c r="C55" i="364"/>
  <c r="P54" i="364"/>
  <c r="S54" i="364" s="1"/>
  <c r="N54" i="364"/>
  <c r="I54" i="364"/>
  <c r="L54" i="364" s="1"/>
  <c r="E54" i="364"/>
  <c r="H54" i="364" s="1"/>
  <c r="P53" i="364"/>
  <c r="S53" i="364" s="1"/>
  <c r="N53" i="364"/>
  <c r="I53" i="364"/>
  <c r="L53" i="364" s="1"/>
  <c r="E53" i="364"/>
  <c r="H53" i="364" s="1"/>
  <c r="P52" i="364"/>
  <c r="S52" i="364" s="1"/>
  <c r="N52" i="364"/>
  <c r="I52" i="364"/>
  <c r="L52" i="364" s="1"/>
  <c r="E52" i="364"/>
  <c r="H52" i="364" s="1"/>
  <c r="P51" i="364"/>
  <c r="S51" i="364" s="1"/>
  <c r="N51" i="364"/>
  <c r="I51" i="364"/>
  <c r="L51" i="364" s="1"/>
  <c r="E51" i="364"/>
  <c r="H51" i="364" s="1"/>
  <c r="P50" i="364"/>
  <c r="S50" i="364" s="1"/>
  <c r="N50" i="364"/>
  <c r="I50" i="364"/>
  <c r="L50" i="364" s="1"/>
  <c r="E50" i="364"/>
  <c r="H50" i="364" s="1"/>
  <c r="P48" i="364"/>
  <c r="S48" i="364" s="1"/>
  <c r="N48" i="364"/>
  <c r="I48" i="364"/>
  <c r="L48" i="364" s="1"/>
  <c r="E48" i="364"/>
  <c r="H48" i="364" s="1"/>
  <c r="V12" i="364"/>
  <c r="V11" i="364"/>
  <c r="V10" i="364"/>
  <c r="V9" i="364"/>
  <c r="V8" i="364"/>
  <c r="C2" i="364"/>
  <c r="C1" i="364"/>
  <c r="O17" i="363"/>
  <c r="O19" i="363" s="1"/>
  <c r="N17" i="363"/>
  <c r="N19" i="363" s="1"/>
  <c r="M17" i="363"/>
  <c r="M19" i="363" s="1"/>
  <c r="L17" i="363"/>
  <c r="L19" i="363" s="1"/>
  <c r="J17" i="363"/>
  <c r="J19" i="363" s="1"/>
  <c r="C2" i="363"/>
  <c r="C1" i="363"/>
  <c r="B69" i="436" l="1"/>
  <c r="I68" i="436"/>
  <c r="I62" i="429"/>
  <c r="J54" i="364"/>
  <c r="K54" i="364" s="1"/>
  <c r="N55" i="364"/>
  <c r="B59" i="364" s="1"/>
  <c r="V14" i="364"/>
  <c r="J50" i="364"/>
  <c r="K50" i="364" s="1"/>
  <c r="J52" i="364"/>
  <c r="K52" i="364" s="1"/>
  <c r="L55" i="364"/>
  <c r="J51" i="364"/>
  <c r="K51" i="364" s="1"/>
  <c r="J48" i="364"/>
  <c r="K48" i="364" s="1"/>
  <c r="J53" i="364"/>
  <c r="K53" i="364" s="1"/>
  <c r="H17" i="363"/>
  <c r="H19" i="363" s="1"/>
  <c r="D17" i="363"/>
  <c r="I17" i="363"/>
  <c r="I19" i="363" s="1"/>
  <c r="K17" i="363"/>
  <c r="K19" i="363" s="1"/>
  <c r="F17" i="363"/>
  <c r="F19" i="363" s="1"/>
  <c r="E17" i="363"/>
  <c r="E19" i="363" s="1"/>
  <c r="G17" i="363"/>
  <c r="G19" i="363" s="1"/>
  <c r="I69" i="436" l="1"/>
  <c r="B70" i="436"/>
  <c r="S55" i="364"/>
  <c r="I55" i="364"/>
  <c r="P55" i="364"/>
  <c r="H55" i="364"/>
  <c r="C17" i="363"/>
  <c r="D19" i="363"/>
  <c r="I70" i="436" l="1"/>
  <c r="A178" i="436"/>
  <c r="A177" i="436"/>
  <c r="A179" i="436"/>
  <c r="I63" i="429"/>
  <c r="C19" i="363"/>
  <c r="K55" i="364"/>
  <c r="J55" i="364"/>
  <c r="W14" i="364"/>
  <c r="B71" i="436" l="1"/>
  <c r="A182" i="436"/>
  <c r="A181" i="436"/>
  <c r="A180" i="436"/>
  <c r="A183" i="436" s="1"/>
  <c r="C2" i="359"/>
  <c r="C1" i="359"/>
  <c r="A184" i="436" l="1"/>
  <c r="I71" i="436"/>
  <c r="A186" i="436"/>
  <c r="A185" i="436"/>
  <c r="B72" i="436" l="1"/>
  <c r="B73" i="436" s="1"/>
  <c r="I73" i="436" s="1"/>
  <c r="A188" i="436"/>
  <c r="A187" i="436"/>
  <c r="B74" i="436" l="1"/>
  <c r="I72" i="436"/>
  <c r="A190" i="436"/>
  <c r="A189" i="436"/>
  <c r="B75" i="436" l="1"/>
  <c r="I74" i="436"/>
  <c r="I64" i="429"/>
  <c r="B76" i="436" l="1"/>
  <c r="I75" i="436"/>
  <c r="A192" i="436"/>
  <c r="A193" i="436"/>
  <c r="A191" i="436"/>
  <c r="I65" i="429"/>
  <c r="A201" i="436" l="1"/>
  <c r="A195" i="436"/>
  <c r="B77" i="436"/>
  <c r="I76" i="436"/>
  <c r="A196" i="436"/>
  <c r="A194" i="436"/>
  <c r="A197" i="436" s="1"/>
  <c r="A200" i="436"/>
  <c r="I66" i="429"/>
  <c r="K18" i="344"/>
  <c r="A203" i="436" l="1"/>
  <c r="A199" i="436"/>
  <c r="A198" i="436"/>
  <c r="I77" i="436"/>
  <c r="A202" i="436"/>
  <c r="I67" i="429"/>
  <c r="H11" i="144"/>
  <c r="H10" i="144"/>
  <c r="I68" i="429" l="1"/>
  <c r="O22" i="137"/>
  <c r="N22" i="137"/>
  <c r="K22" i="137"/>
  <c r="J22" i="137"/>
  <c r="I22" i="137"/>
  <c r="H22" i="137"/>
  <c r="N21" i="137"/>
  <c r="O21" i="137" s="1"/>
  <c r="J21" i="137"/>
  <c r="K21" i="137" s="1"/>
  <c r="H21" i="137"/>
  <c r="I21" i="137" s="1"/>
  <c r="N20" i="137"/>
  <c r="O20" i="137" s="1"/>
  <c r="J20" i="137"/>
  <c r="K20" i="137" s="1"/>
  <c r="H20" i="137"/>
  <c r="I20" i="137" s="1"/>
  <c r="O19" i="137"/>
  <c r="N19" i="137"/>
  <c r="K19" i="137"/>
  <c r="J19" i="137"/>
  <c r="I19" i="137"/>
  <c r="H19" i="137"/>
  <c r="O18" i="137"/>
  <c r="N18" i="137"/>
  <c r="K18" i="137"/>
  <c r="J18" i="137"/>
  <c r="I18" i="137"/>
  <c r="H18" i="137"/>
  <c r="N17" i="137"/>
  <c r="O17" i="137" s="1"/>
  <c r="J17" i="137"/>
  <c r="K17" i="137" s="1"/>
  <c r="H17" i="137"/>
  <c r="I17" i="137" s="1"/>
  <c r="N16" i="137"/>
  <c r="O16" i="137" s="1"/>
  <c r="J16" i="137"/>
  <c r="K16" i="137" s="1"/>
  <c r="H16" i="137"/>
  <c r="I16" i="137" s="1"/>
  <c r="N15" i="137"/>
  <c r="O15" i="137" s="1"/>
  <c r="J15" i="137"/>
  <c r="K15" i="137" s="1"/>
  <c r="H15" i="137"/>
  <c r="I15" i="137" s="1"/>
  <c r="O14" i="137"/>
  <c r="N14" i="137"/>
  <c r="K14" i="137"/>
  <c r="J14" i="137"/>
  <c r="I14" i="137"/>
  <c r="H14" i="137"/>
  <c r="O13" i="137"/>
  <c r="N13" i="137"/>
  <c r="K13" i="137"/>
  <c r="J13" i="137"/>
  <c r="I13" i="137"/>
  <c r="H13" i="137"/>
  <c r="N12" i="137"/>
  <c r="O12" i="137" s="1"/>
  <c r="J12" i="137"/>
  <c r="K12" i="137" s="1"/>
  <c r="H12" i="137"/>
  <c r="I12" i="137" s="1"/>
  <c r="N11" i="137"/>
  <c r="O11" i="137" s="1"/>
  <c r="J11" i="137"/>
  <c r="K11" i="137" s="1"/>
  <c r="H11" i="137"/>
  <c r="I11" i="137" s="1"/>
  <c r="O10" i="137"/>
  <c r="N10" i="137"/>
  <c r="K10" i="137"/>
  <c r="J10" i="137"/>
  <c r="I10" i="137"/>
  <c r="H10" i="137"/>
  <c r="O9" i="137"/>
  <c r="N9" i="137"/>
  <c r="K9" i="137"/>
  <c r="J9" i="137"/>
  <c r="I9" i="137"/>
  <c r="H9" i="137"/>
  <c r="N8" i="137"/>
  <c r="O8" i="137" s="1"/>
  <c r="J8" i="137"/>
  <c r="K8" i="137" s="1"/>
  <c r="H8" i="137"/>
  <c r="I8" i="137" s="1"/>
  <c r="N7" i="137"/>
  <c r="O7" i="137" s="1"/>
  <c r="J7" i="137"/>
  <c r="K7" i="137" s="1"/>
  <c r="H7" i="137"/>
  <c r="I7" i="137" s="1"/>
  <c r="I20" i="147"/>
  <c r="I19" i="147"/>
  <c r="I18" i="147"/>
  <c r="I16" i="147"/>
  <c r="I15" i="147"/>
  <c r="I14" i="147"/>
  <c r="I12" i="147"/>
  <c r="I11" i="147"/>
  <c r="I10" i="147"/>
  <c r="I9" i="147"/>
  <c r="I8" i="147"/>
  <c r="P10" i="147"/>
  <c r="O10" i="147"/>
  <c r="M10" i="147"/>
  <c r="L10" i="147"/>
  <c r="P11" i="147"/>
  <c r="O11" i="147"/>
  <c r="M11" i="147"/>
  <c r="L11" i="147"/>
  <c r="A204" i="436" l="1"/>
  <c r="I69" i="429"/>
  <c r="Q11" i="147"/>
  <c r="N11" i="147"/>
  <c r="N10" i="147"/>
  <c r="Q10" i="147"/>
  <c r="B78" i="436" l="1"/>
  <c r="A205" i="436"/>
  <c r="I74" i="429"/>
  <c r="G11" i="144"/>
  <c r="G10" i="144"/>
  <c r="G9" i="144"/>
  <c r="H9" i="144" s="1"/>
  <c r="G8" i="144"/>
  <c r="H8" i="144" s="1"/>
  <c r="B79" i="436" l="1"/>
  <c r="I78" i="436"/>
  <c r="I75" i="429"/>
  <c r="Q12" i="137"/>
  <c r="B80" i="436" l="1"/>
  <c r="I79" i="436"/>
  <c r="I76" i="429"/>
  <c r="P11" i="144"/>
  <c r="O11" i="144"/>
  <c r="P10" i="144"/>
  <c r="O10" i="144"/>
  <c r="P9" i="144"/>
  <c r="O9" i="144"/>
  <c r="L11" i="144"/>
  <c r="K11" i="144"/>
  <c r="J11" i="144"/>
  <c r="I11" i="144"/>
  <c r="L10" i="144"/>
  <c r="K10" i="144"/>
  <c r="J10" i="144"/>
  <c r="I10" i="144"/>
  <c r="K9" i="144"/>
  <c r="L9" i="144" s="1"/>
  <c r="J9" i="144"/>
  <c r="I9" i="144"/>
  <c r="P8" i="144"/>
  <c r="O8" i="144"/>
  <c r="J8" i="144"/>
  <c r="I8" i="144"/>
  <c r="K8" i="144"/>
  <c r="L8" i="144"/>
  <c r="B81" i="436" l="1"/>
  <c r="I80" i="436"/>
  <c r="A206" i="436"/>
  <c r="A207" i="436"/>
  <c r="I77" i="429"/>
  <c r="O12" i="144"/>
  <c r="G12" i="144"/>
  <c r="A211" i="436" l="1"/>
  <c r="B82" i="436"/>
  <c r="I81" i="436"/>
  <c r="A208" i="436"/>
  <c r="A210" i="436" s="1"/>
  <c r="I78" i="429"/>
  <c r="B83" i="436" l="1"/>
  <c r="I82" i="436"/>
  <c r="A212" i="436"/>
  <c r="A209" i="436"/>
  <c r="I79" i="429"/>
  <c r="A213" i="436" l="1"/>
  <c r="B84" i="436"/>
  <c r="I83" i="436"/>
  <c r="A214" i="436"/>
  <c r="A215" i="436"/>
  <c r="I84" i="436" l="1"/>
  <c r="I80" i="429"/>
  <c r="A216" i="436" l="1"/>
  <c r="A217" i="436" s="1"/>
  <c r="A218" i="436" s="1"/>
  <c r="A219" i="436" s="1"/>
  <c r="A220" i="436" s="1"/>
  <c r="A221" i="436" s="1"/>
  <c r="A222" i="436" s="1"/>
  <c r="A223" i="436" s="1"/>
  <c r="A224" i="436" s="1"/>
  <c r="A225" i="436" s="1"/>
  <c r="I81" i="429"/>
  <c r="A230" i="436" l="1"/>
  <c r="A226" i="436"/>
  <c r="A227" i="436" s="1"/>
  <c r="A228" i="436" s="1"/>
  <c r="A229" i="436" s="1"/>
  <c r="K20" i="344"/>
  <c r="K19" i="344"/>
  <c r="K17" i="344"/>
  <c r="K15" i="344"/>
  <c r="K13" i="344"/>
  <c r="H20" i="344"/>
  <c r="H19" i="344"/>
  <c r="K12" i="344"/>
  <c r="A231" i="436" l="1"/>
  <c r="A232" i="436" s="1"/>
  <c r="A233" i="436" s="1"/>
  <c r="A234" i="436" s="1"/>
  <c r="A235" i="436" s="1"/>
  <c r="A236" i="436" s="1"/>
  <c r="A237" i="436" s="1"/>
  <c r="A238" i="436" s="1"/>
  <c r="A239" i="436" s="1"/>
  <c r="A240" i="436" s="1"/>
  <c r="A241" i="436" s="1"/>
  <c r="A242" i="436" s="1"/>
  <c r="A243" i="436" s="1"/>
  <c r="A244" i="436" s="1"/>
  <c r="A245" i="436" s="1"/>
  <c r="A246" i="436" s="1"/>
  <c r="A247" i="436" s="1"/>
  <c r="A248" i="436" s="1"/>
  <c r="A249" i="436" s="1"/>
  <c r="A250" i="436" s="1"/>
  <c r="A251" i="436" s="1"/>
  <c r="A252" i="436" s="1"/>
  <c r="A253" i="436" s="1"/>
  <c r="A254" i="436" s="1"/>
  <c r="A255" i="436" s="1"/>
  <c r="A256" i="436" s="1"/>
  <c r="A257" i="436" s="1"/>
  <c r="A258" i="436" s="1"/>
  <c r="A259" i="436" s="1"/>
  <c r="A260" i="436" s="1"/>
  <c r="A261" i="436" s="1"/>
  <c r="A262" i="436" s="1"/>
  <c r="A263" i="436" s="1"/>
  <c r="A264" i="436" s="1"/>
  <c r="A265" i="436" s="1"/>
  <c r="A266" i="436" s="1"/>
  <c r="A267" i="436" s="1"/>
  <c r="A268" i="436" s="1"/>
  <c r="A269" i="436" s="1"/>
  <c r="A270" i="436" s="1"/>
  <c r="A271" i="436" s="1"/>
  <c r="A272" i="436" s="1"/>
  <c r="A273" i="436" s="1"/>
  <c r="A274" i="436" s="1"/>
  <c r="A275" i="436" s="1"/>
  <c r="A276" i="436" s="1"/>
  <c r="A277" i="436" s="1"/>
  <c r="A278" i="436" s="1"/>
  <c r="A279" i="436" s="1"/>
  <c r="A280" i="436" s="1"/>
  <c r="I82" i="429"/>
  <c r="H12" i="344"/>
  <c r="H13" i="344"/>
  <c r="H18" i="344"/>
  <c r="H17" i="344"/>
  <c r="H15" i="344"/>
  <c r="N27" i="436" s="1"/>
  <c r="H16" i="344"/>
  <c r="A284" i="436" l="1"/>
  <c r="A281" i="436"/>
  <c r="A282" i="436" s="1"/>
  <c r="A283" i="436" s="1"/>
  <c r="H14" i="344"/>
  <c r="N26" i="436" s="1"/>
  <c r="H11" i="344"/>
  <c r="K16" i="344"/>
  <c r="L34" i="436" s="1"/>
  <c r="E9" i="421" s="1"/>
  <c r="K14" i="344"/>
  <c r="A285" i="436" l="1"/>
  <c r="A286" i="436" s="1"/>
  <c r="A287" i="436" s="1"/>
  <c r="A288" i="436" s="1"/>
  <c r="A289" i="436" s="1"/>
  <c r="A290" i="436" s="1"/>
  <c r="A291" i="436" s="1"/>
  <c r="A292" i="436" s="1"/>
  <c r="A293" i="436" s="1"/>
  <c r="A294" i="436" s="1"/>
  <c r="A295" i="436" s="1"/>
  <c r="A296" i="436" s="1"/>
  <c r="A297" i="436" s="1"/>
  <c r="A298" i="436" s="1"/>
  <c r="A299" i="436" s="1"/>
  <c r="A300" i="436" s="1"/>
  <c r="A301" i="436" s="1"/>
  <c r="A302" i="436" s="1"/>
  <c r="A303" i="436" s="1"/>
  <c r="A304" i="436" s="1"/>
  <c r="A305" i="436" s="1"/>
  <c r="A306" i="436" s="1"/>
  <c r="A307" i="436" s="1"/>
  <c r="A308" i="436" s="1"/>
  <c r="A309" i="436" s="1"/>
  <c r="A310" i="436" s="1"/>
  <c r="A311" i="436" s="1"/>
  <c r="A312" i="436" s="1"/>
  <c r="A313" i="436" s="1"/>
  <c r="A314" i="436" s="1"/>
  <c r="A315" i="436" s="1"/>
  <c r="A316" i="436" s="1"/>
  <c r="A317" i="436" s="1"/>
  <c r="A318" i="436" s="1"/>
  <c r="A319" i="436" s="1"/>
  <c r="A320" i="436" s="1"/>
  <c r="A321" i="436" s="1"/>
  <c r="A322" i="436" s="1"/>
  <c r="A323" i="436" s="1"/>
  <c r="A324" i="436" s="1"/>
  <c r="A325" i="436" s="1"/>
  <c r="A326" i="436" s="1"/>
  <c r="A327" i="436" s="1"/>
  <c r="A328" i="436" s="1"/>
  <c r="A329" i="436" s="1"/>
  <c r="A330" i="436" s="1"/>
  <c r="A331" i="436" s="1"/>
  <c r="N34" i="436"/>
  <c r="I11" i="344"/>
  <c r="J11" i="344"/>
  <c r="L22" i="436" s="1"/>
  <c r="N22" i="436" s="1"/>
  <c r="K11" i="344"/>
  <c r="B85" i="436" l="1"/>
  <c r="F9" i="421"/>
  <c r="E10" i="421"/>
  <c r="F10" i="421" s="1"/>
  <c r="N11" i="344"/>
  <c r="L32" i="436" s="1"/>
  <c r="N32" i="436" s="1"/>
  <c r="O7" i="344"/>
  <c r="M11" i="344"/>
  <c r="L31" i="436" s="1"/>
  <c r="N31" i="436" s="1"/>
  <c r="M330" i="436" s="1"/>
  <c r="I83" i="429"/>
  <c r="O11" i="344"/>
  <c r="C12" i="144"/>
  <c r="I85" i="436" l="1"/>
  <c r="B86" i="436"/>
  <c r="F12" i="421"/>
  <c r="N330" i="436"/>
  <c r="Q17" i="137"/>
  <c r="M334" i="436" l="1"/>
  <c r="B87" i="436"/>
  <c r="I86" i="436"/>
  <c r="N36" i="429"/>
  <c r="M105" i="429" s="1"/>
  <c r="Q8" i="137"/>
  <c r="I87" i="436" l="1"/>
  <c r="B88" i="436"/>
  <c r="B89" i="436" s="1"/>
  <c r="I89" i="436" s="1"/>
  <c r="J145" i="320"/>
  <c r="J144" i="320"/>
  <c r="J143" i="320"/>
  <c r="J142" i="320"/>
  <c r="J141" i="320"/>
  <c r="J140" i="320"/>
  <c r="I74" i="320"/>
  <c r="G74" i="320"/>
  <c r="E74" i="320"/>
  <c r="I73" i="320"/>
  <c r="G73" i="320"/>
  <c r="E73" i="320"/>
  <c r="I67" i="320"/>
  <c r="G67" i="320"/>
  <c r="E67" i="320"/>
  <c r="H18" i="320"/>
  <c r="H19" i="320"/>
  <c r="H20" i="320"/>
  <c r="H21" i="320"/>
  <c r="H17" i="320"/>
  <c r="H22" i="320"/>
  <c r="G21" i="320"/>
  <c r="E21" i="320"/>
  <c r="G22" i="320"/>
  <c r="G20" i="320"/>
  <c r="G19" i="320"/>
  <c r="G18" i="320"/>
  <c r="G17" i="320"/>
  <c r="H13" i="320"/>
  <c r="H14" i="320"/>
  <c r="H15" i="320"/>
  <c r="H16" i="320"/>
  <c r="H12" i="320"/>
  <c r="E22" i="320"/>
  <c r="E20" i="320"/>
  <c r="E19" i="320"/>
  <c r="E18" i="320"/>
  <c r="E17" i="320"/>
  <c r="I88" i="436" l="1"/>
  <c r="I87" i="429"/>
  <c r="I19" i="320"/>
  <c r="I22" i="320"/>
  <c r="I21" i="320"/>
  <c r="I20" i="320"/>
  <c r="I17" i="320"/>
  <c r="I18" i="320"/>
  <c r="I89" i="429" l="1"/>
  <c r="I52" i="320"/>
  <c r="G52" i="320"/>
  <c r="E52" i="320"/>
  <c r="J137" i="320" l="1"/>
  <c r="J136" i="320"/>
  <c r="J135" i="320"/>
  <c r="J134" i="320"/>
  <c r="J130" i="320"/>
  <c r="J129" i="320"/>
  <c r="J128" i="320"/>
  <c r="J127" i="320"/>
  <c r="J126" i="320"/>
  <c r="J125" i="320"/>
  <c r="J124" i="320"/>
  <c r="J123" i="320"/>
  <c r="J122" i="320"/>
  <c r="J121" i="320"/>
  <c r="J120" i="320"/>
  <c r="J119" i="320"/>
  <c r="J118" i="320"/>
  <c r="J117" i="320"/>
  <c r="J116" i="320"/>
  <c r="J115" i="320"/>
  <c r="J114" i="320"/>
  <c r="J113" i="320"/>
  <c r="J105" i="320"/>
  <c r="J104" i="320"/>
  <c r="J103" i="320"/>
  <c r="J102" i="320"/>
  <c r="J101" i="320"/>
  <c r="J100" i="320"/>
  <c r="J99" i="320"/>
  <c r="J98" i="320"/>
  <c r="J97" i="320"/>
  <c r="J96" i="320"/>
  <c r="J95" i="320"/>
  <c r="J94" i="320"/>
  <c r="J93" i="320"/>
  <c r="J92" i="320"/>
  <c r="J91" i="320"/>
  <c r="J90" i="320"/>
  <c r="J89" i="320"/>
  <c r="J88" i="320"/>
  <c r="J87" i="320"/>
  <c r="J86" i="320"/>
  <c r="J85" i="320"/>
  <c r="J84" i="320"/>
  <c r="J83" i="320"/>
  <c r="J82" i="320"/>
  <c r="J81" i="320"/>
  <c r="J80" i="320"/>
  <c r="J79" i="320"/>
  <c r="J78" i="320"/>
  <c r="J77" i="320"/>
  <c r="J76" i="320"/>
  <c r="J75" i="320"/>
  <c r="J71" i="320"/>
  <c r="J69" i="320"/>
  <c r="J65" i="320"/>
  <c r="J64" i="320"/>
  <c r="J61" i="320"/>
  <c r="J58" i="320"/>
  <c r="J41" i="320"/>
  <c r="J40" i="320"/>
  <c r="J39" i="320"/>
  <c r="J34" i="320"/>
  <c r="J33" i="320"/>
  <c r="J32" i="320"/>
  <c r="J31" i="320"/>
  <c r="J30" i="320"/>
  <c r="J29" i="320"/>
  <c r="J28" i="320"/>
  <c r="J27" i="320"/>
  <c r="J26" i="320"/>
  <c r="J25" i="320"/>
  <c r="J24" i="320"/>
  <c r="J23" i="320"/>
  <c r="I130" i="320"/>
  <c r="I105" i="320"/>
  <c r="I34" i="320"/>
  <c r="B90" i="436" l="1"/>
  <c r="I90" i="429"/>
  <c r="E120" i="320"/>
  <c r="E119" i="320"/>
  <c r="E117" i="320"/>
  <c r="E118" i="320"/>
  <c r="E116" i="320"/>
  <c r="E115" i="320"/>
  <c r="E114" i="320"/>
  <c r="E113" i="320"/>
  <c r="E112" i="320"/>
  <c r="E111" i="320"/>
  <c r="E110" i="320"/>
  <c r="E109" i="320"/>
  <c r="E108" i="320"/>
  <c r="E107" i="320"/>
  <c r="G43" i="320"/>
  <c r="G44" i="320"/>
  <c r="G45" i="320"/>
  <c r="G46" i="320"/>
  <c r="G47" i="320"/>
  <c r="G48" i="320"/>
  <c r="G49" i="320"/>
  <c r="G50" i="320"/>
  <c r="G51" i="320"/>
  <c r="G53" i="320"/>
  <c r="G54" i="320"/>
  <c r="G55" i="320"/>
  <c r="G56" i="320"/>
  <c r="G57" i="320"/>
  <c r="G58" i="320"/>
  <c r="G59" i="320"/>
  <c r="G60" i="320"/>
  <c r="G61" i="320"/>
  <c r="G62" i="320"/>
  <c r="G63" i="320"/>
  <c r="G64" i="320"/>
  <c r="G65" i="320"/>
  <c r="G66" i="320"/>
  <c r="G68" i="320"/>
  <c r="G69" i="320"/>
  <c r="G70" i="320"/>
  <c r="G71" i="320"/>
  <c r="A3" i="320"/>
  <c r="E104" i="320"/>
  <c r="E103" i="320"/>
  <c r="E102" i="320"/>
  <c r="E101" i="320"/>
  <c r="E100" i="320"/>
  <c r="E99" i="320"/>
  <c r="E98" i="320"/>
  <c r="E97" i="320"/>
  <c r="E96" i="320"/>
  <c r="E95" i="320"/>
  <c r="E94" i="320"/>
  <c r="E93" i="320"/>
  <c r="E92" i="320"/>
  <c r="E91" i="320"/>
  <c r="E90" i="320"/>
  <c r="E89" i="320"/>
  <c r="E88" i="320"/>
  <c r="E87" i="320"/>
  <c r="E86" i="320"/>
  <c r="E85" i="320"/>
  <c r="E84" i="320"/>
  <c r="E83" i="320"/>
  <c r="E82" i="320"/>
  <c r="E81" i="320"/>
  <c r="E80" i="320"/>
  <c r="E79" i="320"/>
  <c r="E78" i="320"/>
  <c r="E77" i="320"/>
  <c r="E76" i="320"/>
  <c r="E75" i="320"/>
  <c r="E72" i="320"/>
  <c r="E71" i="320"/>
  <c r="E70" i="320"/>
  <c r="E69" i="320"/>
  <c r="E68" i="320"/>
  <c r="E66" i="320"/>
  <c r="E65" i="320"/>
  <c r="E64" i="320"/>
  <c r="E63" i="320"/>
  <c r="E62" i="320"/>
  <c r="E61" i="320"/>
  <c r="E60" i="320"/>
  <c r="E59" i="320"/>
  <c r="E58" i="320"/>
  <c r="E57" i="320"/>
  <c r="J57" i="320" s="1"/>
  <c r="E56" i="320"/>
  <c r="E55" i="320"/>
  <c r="E54" i="320"/>
  <c r="E53" i="320"/>
  <c r="E51" i="320"/>
  <c r="E50" i="320"/>
  <c r="E49" i="320"/>
  <c r="E48" i="320"/>
  <c r="E47" i="320"/>
  <c r="E46" i="320"/>
  <c r="E45" i="320"/>
  <c r="E44" i="320"/>
  <c r="E43" i="320"/>
  <c r="E40" i="320"/>
  <c r="E39" i="320"/>
  <c r="E38" i="320"/>
  <c r="E37" i="320"/>
  <c r="E36" i="320"/>
  <c r="E33" i="320"/>
  <c r="E32" i="320"/>
  <c r="E31" i="320"/>
  <c r="E30" i="320"/>
  <c r="E29" i="320"/>
  <c r="E28" i="320"/>
  <c r="E27" i="320"/>
  <c r="E26" i="320"/>
  <c r="E25" i="320"/>
  <c r="E24" i="320"/>
  <c r="E23" i="320"/>
  <c r="E16" i="320"/>
  <c r="E15" i="320"/>
  <c r="E14" i="320"/>
  <c r="E13" i="320"/>
  <c r="E12" i="320"/>
  <c r="E11" i="320"/>
  <c r="E10" i="320"/>
  <c r="E9" i="320"/>
  <c r="E8" i="320"/>
  <c r="E7" i="320"/>
  <c r="G7" i="320"/>
  <c r="I129" i="320"/>
  <c r="G129" i="320"/>
  <c r="I128" i="320"/>
  <c r="G128" i="320"/>
  <c r="I115" i="320"/>
  <c r="G115" i="320"/>
  <c r="I114" i="320"/>
  <c r="G114" i="320"/>
  <c r="I113" i="320"/>
  <c r="G113" i="320"/>
  <c r="I112" i="320"/>
  <c r="G112" i="320"/>
  <c r="I111" i="320"/>
  <c r="G111" i="320"/>
  <c r="I110" i="320"/>
  <c r="G110" i="320"/>
  <c r="I109" i="320"/>
  <c r="G109" i="320"/>
  <c r="I108" i="320"/>
  <c r="G108" i="320"/>
  <c r="I107" i="320"/>
  <c r="G107" i="320"/>
  <c r="I104" i="320"/>
  <c r="G104" i="320"/>
  <c r="I103" i="320"/>
  <c r="G103" i="320"/>
  <c r="I102" i="320"/>
  <c r="G102" i="320"/>
  <c r="I101" i="320"/>
  <c r="G101" i="320"/>
  <c r="I100" i="320"/>
  <c r="G100" i="320"/>
  <c r="I99" i="320"/>
  <c r="G99" i="320"/>
  <c r="I98" i="320"/>
  <c r="G98" i="320"/>
  <c r="I97" i="320"/>
  <c r="G97" i="320"/>
  <c r="I96" i="320"/>
  <c r="G96" i="320"/>
  <c r="I95" i="320"/>
  <c r="G95" i="320"/>
  <c r="I94" i="320"/>
  <c r="G94" i="320"/>
  <c r="I93" i="320"/>
  <c r="G93" i="320"/>
  <c r="I92" i="320"/>
  <c r="G92" i="320"/>
  <c r="I91" i="320"/>
  <c r="G91" i="320"/>
  <c r="I90" i="320"/>
  <c r="G90" i="320"/>
  <c r="I89" i="320"/>
  <c r="G89" i="320"/>
  <c r="I88" i="320"/>
  <c r="G88" i="320"/>
  <c r="I87" i="320"/>
  <c r="G87" i="320"/>
  <c r="I86" i="320"/>
  <c r="G86" i="320"/>
  <c r="I85" i="320"/>
  <c r="G85" i="320"/>
  <c r="I84" i="320"/>
  <c r="G84" i="320"/>
  <c r="I83" i="320"/>
  <c r="G83" i="320"/>
  <c r="I82" i="320"/>
  <c r="G82" i="320"/>
  <c r="I81" i="320"/>
  <c r="G81" i="320"/>
  <c r="I80" i="320"/>
  <c r="G80" i="320"/>
  <c r="I79" i="320"/>
  <c r="G79" i="320"/>
  <c r="I78" i="320"/>
  <c r="G78" i="320"/>
  <c r="I77" i="320"/>
  <c r="G77" i="320"/>
  <c r="I76" i="320"/>
  <c r="G76" i="320"/>
  <c r="I75" i="320"/>
  <c r="G75" i="320"/>
  <c r="I72" i="320"/>
  <c r="G72" i="320"/>
  <c r="I71" i="320"/>
  <c r="I70" i="320"/>
  <c r="I69" i="320"/>
  <c r="I68" i="320"/>
  <c r="I66" i="320"/>
  <c r="I65" i="320"/>
  <c r="I64" i="320"/>
  <c r="I63" i="320"/>
  <c r="I62" i="320"/>
  <c r="I61" i="320"/>
  <c r="I60" i="320"/>
  <c r="I59" i="320"/>
  <c r="I58" i="320"/>
  <c r="I57" i="320"/>
  <c r="I56" i="320"/>
  <c r="I55" i="320"/>
  <c r="I54" i="320"/>
  <c r="I53" i="320"/>
  <c r="I51" i="320"/>
  <c r="I50" i="320"/>
  <c r="I49" i="320"/>
  <c r="I48" i="320"/>
  <c r="I47" i="320"/>
  <c r="I46" i="320"/>
  <c r="I45" i="320"/>
  <c r="I44" i="320"/>
  <c r="I43" i="320"/>
  <c r="I33" i="320"/>
  <c r="G33" i="320"/>
  <c r="I32" i="320"/>
  <c r="G32" i="320"/>
  <c r="I31" i="320"/>
  <c r="G31" i="320"/>
  <c r="I30" i="320"/>
  <c r="G30" i="320"/>
  <c r="I29" i="320"/>
  <c r="G29" i="320"/>
  <c r="I28" i="320"/>
  <c r="G28" i="320"/>
  <c r="I27" i="320"/>
  <c r="G27" i="320"/>
  <c r="I26" i="320"/>
  <c r="G26" i="320"/>
  <c r="I25" i="320"/>
  <c r="G25" i="320"/>
  <c r="I24" i="320"/>
  <c r="G24" i="320"/>
  <c r="I23" i="320"/>
  <c r="G23" i="320"/>
  <c r="I16" i="320"/>
  <c r="G16" i="320"/>
  <c r="I15" i="320"/>
  <c r="G15" i="320"/>
  <c r="I14" i="320"/>
  <c r="G14" i="320"/>
  <c r="I13" i="320"/>
  <c r="G13" i="320"/>
  <c r="I12" i="320"/>
  <c r="G12" i="320"/>
  <c r="I11" i="320"/>
  <c r="G11" i="320"/>
  <c r="I10" i="320"/>
  <c r="G10" i="320"/>
  <c r="I9" i="320"/>
  <c r="G9" i="320"/>
  <c r="I8" i="320"/>
  <c r="G8" i="320"/>
  <c r="I7" i="320"/>
  <c r="B91" i="436" l="1"/>
  <c r="I90" i="436"/>
  <c r="I91" i="429"/>
  <c r="J50" i="320"/>
  <c r="J108" i="320"/>
  <c r="J59" i="320"/>
  <c r="J47" i="320"/>
  <c r="J60" i="320"/>
  <c r="J74" i="320"/>
  <c r="J68" i="320"/>
  <c r="J70" i="320"/>
  <c r="J54" i="320"/>
  <c r="J62" i="320"/>
  <c r="J55" i="320"/>
  <c r="J63" i="320"/>
  <c r="J56" i="320"/>
  <c r="J111" i="320"/>
  <c r="J109" i="320"/>
  <c r="J48" i="320"/>
  <c r="J73" i="320"/>
  <c r="B92" i="436" l="1"/>
  <c r="I91" i="436"/>
  <c r="I92" i="429"/>
  <c r="J9" i="320"/>
  <c r="J12" i="320"/>
  <c r="J67" i="320"/>
  <c r="J21" i="320"/>
  <c r="J13" i="320"/>
  <c r="J20" i="320"/>
  <c r="J17" i="320"/>
  <c r="J19" i="320"/>
  <c r="J22" i="320"/>
  <c r="J18" i="320"/>
  <c r="J15" i="320"/>
  <c r="J52" i="320"/>
  <c r="J16" i="320"/>
  <c r="J37" i="320"/>
  <c r="J139" i="320"/>
  <c r="J133" i="320"/>
  <c r="J49" i="320"/>
  <c r="J11" i="320"/>
  <c r="J46" i="320"/>
  <c r="J7" i="320"/>
  <c r="J53" i="320"/>
  <c r="J8" i="320"/>
  <c r="J43" i="320"/>
  <c r="J112" i="320"/>
  <c r="J66" i="320"/>
  <c r="J45" i="320"/>
  <c r="J51" i="320"/>
  <c r="J107" i="320"/>
  <c r="J72" i="320"/>
  <c r="J36" i="320"/>
  <c r="J10" i="320"/>
  <c r="J44" i="320"/>
  <c r="J14" i="320"/>
  <c r="J38" i="320"/>
  <c r="J132" i="320"/>
  <c r="J110" i="320"/>
  <c r="B93" i="436" l="1"/>
  <c r="I92" i="436"/>
  <c r="I93" i="429"/>
  <c r="J138" i="320"/>
  <c r="J131" i="320"/>
  <c r="B94" i="436" l="1"/>
  <c r="I93" i="436"/>
  <c r="I94" i="429"/>
  <c r="S8" i="144"/>
  <c r="S9" i="144"/>
  <c r="S11" i="144"/>
  <c r="S12" i="144"/>
  <c r="S7" i="144"/>
  <c r="B95" i="436" l="1"/>
  <c r="I94" i="436"/>
  <c r="I95" i="429"/>
  <c r="M7" i="212"/>
  <c r="M8" i="212"/>
  <c r="M9" i="212"/>
  <c r="M10" i="212"/>
  <c r="M12" i="212"/>
  <c r="M13" i="212"/>
  <c r="M14" i="212"/>
  <c r="B96" i="436" l="1"/>
  <c r="I95" i="436"/>
  <c r="I96" i="429"/>
  <c r="A3" i="215"/>
  <c r="T10" i="147"/>
  <c r="T12" i="147"/>
  <c r="T13" i="147"/>
  <c r="T7" i="147"/>
  <c r="A3" i="147"/>
  <c r="Q20" i="137"/>
  <c r="Q13" i="137"/>
  <c r="Q11" i="137"/>
  <c r="Q9" i="137"/>
  <c r="T8" i="137"/>
  <c r="T9" i="137"/>
  <c r="T11" i="137"/>
  <c r="T12" i="137"/>
  <c r="T6" i="137"/>
  <c r="A3" i="137"/>
  <c r="J10" i="143"/>
  <c r="K10" i="143" s="1"/>
  <c r="H10" i="143"/>
  <c r="I10" i="143" s="1"/>
  <c r="N8" i="143"/>
  <c r="N9" i="143"/>
  <c r="N11" i="143"/>
  <c r="N12" i="143"/>
  <c r="N6" i="143"/>
  <c r="A3" i="143"/>
  <c r="A3" i="212"/>
  <c r="I96" i="436" l="1"/>
  <c r="I97" i="429"/>
  <c r="P12" i="147"/>
  <c r="O12" i="147"/>
  <c r="M12" i="147"/>
  <c r="L12" i="147"/>
  <c r="P9" i="147"/>
  <c r="O9" i="147"/>
  <c r="M9" i="147"/>
  <c r="L9" i="147"/>
  <c r="P8" i="147"/>
  <c r="O8" i="147"/>
  <c r="M8" i="147"/>
  <c r="L8" i="147"/>
  <c r="B97" i="436" l="1"/>
  <c r="I97" i="436" s="1"/>
  <c r="I98" i="429"/>
  <c r="Q9" i="147"/>
  <c r="N9" i="147"/>
  <c r="Q8" i="147"/>
  <c r="Q12" i="147"/>
  <c r="N12" i="147"/>
  <c r="N8" i="147"/>
  <c r="B98" i="436" l="1"/>
  <c r="B99" i="436" s="1"/>
  <c r="I99" i="429"/>
  <c r="N24" i="147"/>
  <c r="T9" i="147"/>
  <c r="I98" i="436" l="1"/>
  <c r="B100" i="436"/>
  <c r="I99" i="436"/>
  <c r="I100" i="429"/>
  <c r="I58" i="212"/>
  <c r="J58" i="212" s="1"/>
  <c r="G58" i="212"/>
  <c r="H58" i="212" s="1"/>
  <c r="J31" i="143"/>
  <c r="K31" i="143" s="1"/>
  <c r="H31" i="143"/>
  <c r="I31" i="143" s="1"/>
  <c r="J30" i="143"/>
  <c r="K30" i="143" s="1"/>
  <c r="H30" i="143"/>
  <c r="I30" i="143" s="1"/>
  <c r="J29" i="143"/>
  <c r="K29" i="143" s="1"/>
  <c r="H29" i="143"/>
  <c r="I29" i="143" s="1"/>
  <c r="B101" i="436" l="1"/>
  <c r="I100" i="436"/>
  <c r="Q21" i="137"/>
  <c r="I101" i="436" l="1"/>
  <c r="B102" i="436"/>
  <c r="I25" i="137"/>
  <c r="B103" i="436" l="1"/>
  <c r="I102" i="436"/>
  <c r="D7" i="215"/>
  <c r="L8" i="215" s="1"/>
  <c r="M8" i="215" s="1"/>
  <c r="O8" i="215" s="1"/>
  <c r="L7" i="215"/>
  <c r="M7" i="215" s="1"/>
  <c r="O7" i="215" s="1"/>
  <c r="B104" i="436" l="1"/>
  <c r="I103" i="436"/>
  <c r="N9" i="429"/>
  <c r="N8" i="429"/>
  <c r="N10" i="429"/>
  <c r="N14" i="429"/>
  <c r="N32" i="429"/>
  <c r="N35" i="429"/>
  <c r="N38" i="429"/>
  <c r="N37" i="429"/>
  <c r="N46" i="429"/>
  <c r="N50" i="429"/>
  <c r="N51" i="429"/>
  <c r="N52" i="429"/>
  <c r="N61" i="429"/>
  <c r="N64" i="429"/>
  <c r="N65" i="429"/>
  <c r="N74" i="429"/>
  <c r="N87" i="429"/>
  <c r="N94" i="429"/>
  <c r="N97" i="429"/>
  <c r="N99" i="429"/>
  <c r="N98" i="429"/>
  <c r="L14" i="215"/>
  <c r="M14" i="215" s="1"/>
  <c r="O14" i="215" s="1"/>
  <c r="L15" i="215"/>
  <c r="M15" i="215" s="1"/>
  <c r="O15" i="215" s="1"/>
  <c r="D9" i="215"/>
  <c r="L16" i="215"/>
  <c r="M16" i="215" s="1"/>
  <c r="O16" i="215" s="1"/>
  <c r="D10" i="215"/>
  <c r="L11" i="215"/>
  <c r="M11" i="215" s="1"/>
  <c r="O11" i="215" s="1"/>
  <c r="D17" i="215"/>
  <c r="D15" i="215"/>
  <c r="D13" i="215"/>
  <c r="E13" i="215" s="1"/>
  <c r="G13" i="215" s="1"/>
  <c r="L12" i="215"/>
  <c r="M12" i="215" s="1"/>
  <c r="O12" i="215" s="1"/>
  <c r="L17" i="215"/>
  <c r="M17" i="215" s="1"/>
  <c r="O17" i="215" s="1"/>
  <c r="D8" i="215"/>
  <c r="D16" i="215"/>
  <c r="L13" i="215"/>
  <c r="M13" i="215" s="1"/>
  <c r="O13" i="215" s="1"/>
  <c r="L10" i="215"/>
  <c r="M10" i="215" s="1"/>
  <c r="O10" i="215" s="1"/>
  <c r="L9" i="215"/>
  <c r="M9" i="215" s="1"/>
  <c r="O9" i="215" s="1"/>
  <c r="D12" i="215"/>
  <c r="D14" i="215"/>
  <c r="E14" i="215" s="1"/>
  <c r="G14" i="215" s="1"/>
  <c r="D11" i="215"/>
  <c r="I104" i="436" l="1"/>
  <c r="M103" i="429"/>
  <c r="N101" i="429"/>
  <c r="C33" i="432" s="1"/>
  <c r="M104" i="429"/>
  <c r="M102" i="429"/>
  <c r="O18" i="215"/>
  <c r="M18" i="215"/>
  <c r="L18" i="147" l="1"/>
  <c r="Q7" i="137"/>
  <c r="J17" i="143"/>
  <c r="K17" i="143" s="1"/>
  <c r="H17" i="143"/>
  <c r="I17" i="143" s="1"/>
  <c r="P20" i="147" l="1"/>
  <c r="O20" i="147"/>
  <c r="M20" i="147"/>
  <c r="L20" i="147"/>
  <c r="P19" i="147"/>
  <c r="O19" i="147"/>
  <c r="M19" i="147"/>
  <c r="L19" i="147"/>
  <c r="P18" i="147"/>
  <c r="O18" i="147"/>
  <c r="M18" i="147"/>
  <c r="Q19" i="147" l="1"/>
  <c r="N20" i="147"/>
  <c r="N19" i="147"/>
  <c r="Q18" i="147"/>
  <c r="Q20" i="147"/>
  <c r="N18" i="147"/>
  <c r="C23" i="137" l="1"/>
  <c r="I56" i="212"/>
  <c r="J56" i="212" s="1"/>
  <c r="G56" i="212"/>
  <c r="H56" i="212" s="1"/>
  <c r="I55" i="212"/>
  <c r="J55" i="212" s="1"/>
  <c r="G55" i="212"/>
  <c r="H55" i="212" s="1"/>
  <c r="I54" i="212"/>
  <c r="J54" i="212" s="1"/>
  <c r="G54" i="212"/>
  <c r="H54" i="212" s="1"/>
  <c r="I53" i="212"/>
  <c r="J53" i="212" s="1"/>
  <c r="G53" i="212"/>
  <c r="H53" i="212" s="1"/>
  <c r="I52" i="212"/>
  <c r="J52" i="212" s="1"/>
  <c r="G52" i="212"/>
  <c r="H52" i="212" s="1"/>
  <c r="I51" i="212"/>
  <c r="J51" i="212" s="1"/>
  <c r="G51" i="212"/>
  <c r="H51" i="212" s="1"/>
  <c r="I50" i="212"/>
  <c r="J50" i="212" s="1"/>
  <c r="G50" i="212"/>
  <c r="H50" i="212" s="1"/>
  <c r="I49" i="212"/>
  <c r="J49" i="212" s="1"/>
  <c r="G49" i="212"/>
  <c r="H49" i="212" s="1"/>
  <c r="I48" i="212"/>
  <c r="J48" i="212" s="1"/>
  <c r="G48" i="212"/>
  <c r="H48" i="212" s="1"/>
  <c r="I47" i="212"/>
  <c r="J47" i="212" s="1"/>
  <c r="G47" i="212"/>
  <c r="H47" i="212" s="1"/>
  <c r="I46" i="212"/>
  <c r="J46" i="212" s="1"/>
  <c r="G46" i="212"/>
  <c r="H46" i="212" s="1"/>
  <c r="I45" i="212"/>
  <c r="J45" i="212" s="1"/>
  <c r="G45" i="212"/>
  <c r="H45" i="212" s="1"/>
  <c r="J13" i="143"/>
  <c r="H13" i="143"/>
  <c r="I13" i="143" s="1"/>
  <c r="J26" i="143"/>
  <c r="K26" i="143" s="1"/>
  <c r="H26" i="143"/>
  <c r="J24" i="143"/>
  <c r="K24" i="143" s="1"/>
  <c r="H24" i="143"/>
  <c r="I24" i="143" s="1"/>
  <c r="J23" i="143"/>
  <c r="K23" i="143" s="1"/>
  <c r="H23" i="143"/>
  <c r="I23" i="143" s="1"/>
  <c r="J22" i="143"/>
  <c r="K22" i="143" s="1"/>
  <c r="H22" i="143"/>
  <c r="I22" i="143" s="1"/>
  <c r="J21" i="143"/>
  <c r="K21" i="143" s="1"/>
  <c r="H21" i="143"/>
  <c r="I21" i="143" s="1"/>
  <c r="J20" i="143"/>
  <c r="K20" i="143" s="1"/>
  <c r="H20" i="143"/>
  <c r="I20" i="143" s="1"/>
  <c r="J19" i="143"/>
  <c r="K19" i="143" s="1"/>
  <c r="H19" i="143"/>
  <c r="I19" i="143" s="1"/>
  <c r="J11" i="143"/>
  <c r="K11" i="143" s="1"/>
  <c r="H11" i="143"/>
  <c r="I11" i="143" s="1"/>
  <c r="J9" i="143"/>
  <c r="K9" i="143" s="1"/>
  <c r="H9" i="143"/>
  <c r="I9" i="143" s="1"/>
  <c r="J8" i="143"/>
  <c r="K8" i="143" s="1"/>
  <c r="H8" i="143"/>
  <c r="I8" i="143" s="1"/>
  <c r="J7" i="143"/>
  <c r="K7" i="143" s="1"/>
  <c r="H7" i="143"/>
  <c r="I7" i="143" s="1"/>
  <c r="G9" i="212"/>
  <c r="H9" i="212" s="1"/>
  <c r="I9" i="212"/>
  <c r="J9" i="212" s="1"/>
  <c r="G10" i="212"/>
  <c r="H10" i="212" s="1"/>
  <c r="I10" i="212"/>
  <c r="J10" i="212" s="1"/>
  <c r="G11" i="212"/>
  <c r="H11" i="212" s="1"/>
  <c r="I11" i="212"/>
  <c r="J11" i="212" s="1"/>
  <c r="G12" i="212"/>
  <c r="H12" i="212" s="1"/>
  <c r="I12" i="212"/>
  <c r="J12" i="212" s="1"/>
  <c r="G13" i="212"/>
  <c r="H13" i="212" s="1"/>
  <c r="I13" i="212"/>
  <c r="J13" i="212" s="1"/>
  <c r="G14" i="212"/>
  <c r="H14" i="212" s="1"/>
  <c r="I14" i="212"/>
  <c r="J14" i="212" s="1"/>
  <c r="G15" i="212"/>
  <c r="H15" i="212" s="1"/>
  <c r="I15" i="212"/>
  <c r="J15" i="212" s="1"/>
  <c r="G16" i="212"/>
  <c r="H16" i="212" s="1"/>
  <c r="I16" i="212"/>
  <c r="J16" i="212" s="1"/>
  <c r="G17" i="212"/>
  <c r="H17" i="212" s="1"/>
  <c r="I17" i="212"/>
  <c r="J17" i="212" s="1"/>
  <c r="G19" i="212"/>
  <c r="H19" i="212" s="1"/>
  <c r="I19" i="212"/>
  <c r="J19" i="212" s="1"/>
  <c r="G20" i="212"/>
  <c r="H20" i="212" s="1"/>
  <c r="I20" i="212"/>
  <c r="J20" i="212" s="1"/>
  <c r="G21" i="212"/>
  <c r="H21" i="212" s="1"/>
  <c r="I21" i="212"/>
  <c r="J21" i="212" s="1"/>
  <c r="G22" i="212"/>
  <c r="H22" i="212" s="1"/>
  <c r="I22" i="212"/>
  <c r="J22" i="212" s="1"/>
  <c r="G23" i="212"/>
  <c r="H23" i="212" s="1"/>
  <c r="I23" i="212"/>
  <c r="J23" i="212" s="1"/>
  <c r="G24" i="212"/>
  <c r="H24" i="212" s="1"/>
  <c r="I24" i="212"/>
  <c r="J24" i="212" s="1"/>
  <c r="G25" i="212"/>
  <c r="H25" i="212" s="1"/>
  <c r="I25" i="212"/>
  <c r="J25" i="212" s="1"/>
  <c r="G26" i="212"/>
  <c r="H26" i="212" s="1"/>
  <c r="I26" i="212"/>
  <c r="J26" i="212" s="1"/>
  <c r="G27" i="212"/>
  <c r="H27" i="212" s="1"/>
  <c r="I27" i="212"/>
  <c r="J27" i="212" s="1"/>
  <c r="G28" i="212"/>
  <c r="H28" i="212" s="1"/>
  <c r="I28" i="212"/>
  <c r="J28" i="212" s="1"/>
  <c r="G30" i="212"/>
  <c r="H30" i="212" s="1"/>
  <c r="I30" i="212"/>
  <c r="J30" i="212" s="1"/>
  <c r="G31" i="212"/>
  <c r="H31" i="212" s="1"/>
  <c r="I31" i="212"/>
  <c r="J31" i="212" s="1"/>
  <c r="G32" i="212"/>
  <c r="H32" i="212" s="1"/>
  <c r="I32" i="212"/>
  <c r="J32" i="212" s="1"/>
  <c r="G33" i="212"/>
  <c r="H33" i="212" s="1"/>
  <c r="I33" i="212"/>
  <c r="J33" i="212" s="1"/>
  <c r="G34" i="212"/>
  <c r="H34" i="212" s="1"/>
  <c r="I34" i="212"/>
  <c r="J34" i="212" s="1"/>
  <c r="G35" i="212"/>
  <c r="H35" i="212" s="1"/>
  <c r="I35" i="212"/>
  <c r="J35" i="212" s="1"/>
  <c r="G36" i="212"/>
  <c r="H36" i="212" s="1"/>
  <c r="I36" i="212"/>
  <c r="J36" i="212" s="1"/>
  <c r="G37" i="212"/>
  <c r="H37" i="212" s="1"/>
  <c r="I37" i="212"/>
  <c r="J37" i="212" s="1"/>
  <c r="G38" i="212"/>
  <c r="H38" i="212" s="1"/>
  <c r="I38" i="212"/>
  <c r="J38" i="212" s="1"/>
  <c r="G39" i="212"/>
  <c r="H39" i="212" s="1"/>
  <c r="I39" i="212"/>
  <c r="J39" i="212" s="1"/>
  <c r="G40" i="212"/>
  <c r="H40" i="212" s="1"/>
  <c r="I40" i="212"/>
  <c r="J40" i="212" s="1"/>
  <c r="G41" i="212"/>
  <c r="H41" i="212" s="1"/>
  <c r="I41" i="212"/>
  <c r="J41" i="212" s="1"/>
  <c r="G42" i="212"/>
  <c r="H42" i="212" s="1"/>
  <c r="I42" i="212"/>
  <c r="J42" i="212" s="1"/>
  <c r="G43" i="212"/>
  <c r="H43" i="212" s="1"/>
  <c r="I43" i="212"/>
  <c r="J43" i="212" s="1"/>
  <c r="G59" i="212"/>
  <c r="H59" i="212" s="1"/>
  <c r="I59" i="212"/>
  <c r="J59" i="212" s="1"/>
  <c r="I8" i="212"/>
  <c r="J8" i="212" s="1"/>
  <c r="G8" i="212"/>
  <c r="H8" i="212" s="1"/>
  <c r="H62" i="212" l="1"/>
  <c r="Q15" i="137"/>
  <c r="Q16" i="137"/>
  <c r="M11" i="212"/>
  <c r="N7" i="143"/>
  <c r="K13" i="143"/>
  <c r="H60" i="212"/>
  <c r="J60" i="212"/>
  <c r="I26" i="143"/>
  <c r="M15" i="212" l="1"/>
  <c r="N15" i="212" s="1"/>
  <c r="P16" i="147"/>
  <c r="O16" i="147"/>
  <c r="M16" i="147"/>
  <c r="L16" i="147"/>
  <c r="P15" i="147"/>
  <c r="O15" i="147"/>
  <c r="M15" i="147"/>
  <c r="L15" i="147"/>
  <c r="J16" i="143"/>
  <c r="K16" i="143" s="1"/>
  <c r="H16" i="143"/>
  <c r="I16" i="143" s="1"/>
  <c r="J15" i="143"/>
  <c r="K15" i="143" s="1"/>
  <c r="H15" i="143"/>
  <c r="I15" i="143" s="1"/>
  <c r="J14" i="143"/>
  <c r="H14" i="143"/>
  <c r="I14" i="143" s="1"/>
  <c r="I35" i="143" l="1"/>
  <c r="I33" i="143"/>
  <c r="K14" i="143"/>
  <c r="N15" i="147"/>
  <c r="N16" i="147"/>
  <c r="Q15" i="147"/>
  <c r="Q16" i="147"/>
  <c r="B105" i="436" l="1"/>
  <c r="N10" i="143"/>
  <c r="K33" i="143"/>
  <c r="B106" i="436" l="1"/>
  <c r="I105" i="436"/>
  <c r="N13" i="143"/>
  <c r="O13" i="143" s="1"/>
  <c r="I106" i="436" l="1"/>
  <c r="B107" i="436"/>
  <c r="B108" i="436" l="1"/>
  <c r="I107" i="436"/>
  <c r="T7" i="137"/>
  <c r="B109" i="436" l="1"/>
  <c r="I108" i="436"/>
  <c r="B110" i="436" l="1"/>
  <c r="I109" i="436"/>
  <c r="B111" i="436" l="1"/>
  <c r="I110" i="436"/>
  <c r="B112" i="436" l="1"/>
  <c r="I111" i="436"/>
  <c r="I112" i="436" l="1"/>
  <c r="B113" i="436"/>
  <c r="Q18" i="137"/>
  <c r="I113" i="436" l="1"/>
  <c r="E15" i="215" l="1"/>
  <c r="G15" i="215" s="1"/>
  <c r="E8" i="215"/>
  <c r="G8" i="215" s="1"/>
  <c r="B114" i="436" l="1"/>
  <c r="E9" i="215"/>
  <c r="G9" i="215" s="1"/>
  <c r="E10" i="215"/>
  <c r="G10" i="215" s="1"/>
  <c r="E11" i="215"/>
  <c r="G11" i="215" s="1"/>
  <c r="E12" i="215"/>
  <c r="G12" i="215" s="1"/>
  <c r="E16" i="215"/>
  <c r="G16" i="215" s="1"/>
  <c r="E17" i="215"/>
  <c r="G17" i="215" s="1"/>
  <c r="E7" i="215"/>
  <c r="B115" i="436" l="1"/>
  <c r="I114" i="436"/>
  <c r="G7" i="215"/>
  <c r="G18" i="215" s="1"/>
  <c r="E18" i="215"/>
  <c r="I115" i="436" l="1"/>
  <c r="B116" i="436"/>
  <c r="I116" i="436" l="1"/>
  <c r="B117" i="436"/>
  <c r="P12" i="144"/>
  <c r="P14" i="147"/>
  <c r="O14" i="147"/>
  <c r="M14" i="147"/>
  <c r="L14" i="147"/>
  <c r="B118" i="436" l="1"/>
  <c r="I117" i="436"/>
  <c r="I12" i="144"/>
  <c r="J12" i="144"/>
  <c r="O23" i="137"/>
  <c r="Q14" i="147"/>
  <c r="N14" i="147"/>
  <c r="N21" i="147" s="1"/>
  <c r="I118" i="436" l="1"/>
  <c r="B119" i="436"/>
  <c r="Q21" i="147"/>
  <c r="T8" i="147"/>
  <c r="S10" i="144"/>
  <c r="T11" i="147"/>
  <c r="T14" i="147" s="1"/>
  <c r="U14" i="147" s="1"/>
  <c r="K23" i="137"/>
  <c r="I23" i="137"/>
  <c r="K12" i="144"/>
  <c r="L12" i="144"/>
  <c r="I119" i="436" l="1"/>
  <c r="B120" i="436"/>
  <c r="S13" i="144"/>
  <c r="T13" i="144" s="1"/>
  <c r="T10" i="137"/>
  <c r="I120" i="436" l="1"/>
  <c r="B121" i="436"/>
  <c r="T13" i="137"/>
  <c r="U13" i="137" s="1"/>
  <c r="B122" i="436" l="1"/>
  <c r="I121" i="436"/>
  <c r="H12" i="144"/>
  <c r="B123" i="436" l="1"/>
  <c r="I122" i="436"/>
  <c r="I123" i="436" l="1"/>
  <c r="B124" i="436"/>
  <c r="B125" i="436" l="1"/>
  <c r="I124" i="436"/>
  <c r="I125" i="436" l="1"/>
  <c r="B126" i="436"/>
  <c r="I126" i="436" l="1"/>
  <c r="B127" i="436"/>
  <c r="I127" i="436" l="1"/>
  <c r="B128" i="436" l="1"/>
  <c r="I128" i="436" l="1"/>
  <c r="B129" i="436"/>
  <c r="I129" i="436" l="1"/>
  <c r="B130" i="436"/>
  <c r="I130" i="436" l="1"/>
  <c r="B131" i="436"/>
  <c r="I131" i="436" l="1"/>
  <c r="B132" i="436"/>
  <c r="I132" i="436" l="1"/>
  <c r="B133" i="436" l="1"/>
  <c r="B134" i="436" s="1"/>
  <c r="I133" i="436" l="1"/>
  <c r="B135" i="436"/>
  <c r="I134" i="436"/>
  <c r="B136" i="436" l="1"/>
  <c r="I135" i="436"/>
  <c r="I136" i="436" l="1"/>
  <c r="B137" i="436" l="1"/>
  <c r="B138" i="436" l="1"/>
  <c r="I137" i="436"/>
  <c r="B139" i="436" l="1"/>
  <c r="I138" i="436"/>
  <c r="B140" i="436" l="1"/>
  <c r="I139" i="436"/>
  <c r="B141" i="436" l="1"/>
  <c r="I140" i="436"/>
  <c r="B142" i="436" l="1"/>
  <c r="I141" i="436"/>
  <c r="B143" i="436" l="1"/>
  <c r="I142" i="436"/>
  <c r="B144" i="436" l="1"/>
  <c r="I143" i="436"/>
  <c r="B145" i="436" l="1"/>
  <c r="I144" i="436"/>
  <c r="B146" i="436" l="1"/>
  <c r="I145" i="436"/>
  <c r="B147" i="436" l="1"/>
  <c r="I146" i="436"/>
  <c r="B148" i="436" l="1"/>
  <c r="I147" i="436"/>
  <c r="I148" i="436" l="1"/>
  <c r="B149" i="436" l="1"/>
  <c r="B150" i="436" l="1"/>
  <c r="B151" i="436" s="1"/>
  <c r="I151" i="436" s="1"/>
  <c r="I149" i="436"/>
  <c r="B152" i="436" l="1"/>
  <c r="I150" i="436"/>
  <c r="I152" i="436" l="1"/>
  <c r="B153" i="436"/>
  <c r="I153" i="436" s="1"/>
  <c r="B154" i="436" l="1"/>
  <c r="B155" i="436" s="1"/>
  <c r="I154" i="436" l="1"/>
  <c r="B156" i="436"/>
  <c r="I155" i="436"/>
  <c r="B157" i="436" l="1"/>
  <c r="I156" i="436"/>
  <c r="B158" i="436" l="1"/>
  <c r="I157" i="436"/>
  <c r="B159" i="436" l="1"/>
  <c r="B160" i="436" s="1"/>
  <c r="I160" i="436" s="1"/>
  <c r="I158" i="436"/>
  <c r="B161" i="436" l="1"/>
  <c r="I159" i="436"/>
  <c r="B162" i="436" l="1"/>
  <c r="B163" i="436" s="1"/>
  <c r="I163" i="436" s="1"/>
  <c r="I161" i="436"/>
  <c r="I162" i="436" l="1"/>
  <c r="B164" i="436" l="1"/>
  <c r="B165" i="436" l="1"/>
  <c r="I164" i="436"/>
  <c r="B166" i="436" l="1"/>
  <c r="I165" i="436"/>
  <c r="B167" i="436" l="1"/>
  <c r="I166" i="436"/>
  <c r="B168" i="436" l="1"/>
  <c r="I167" i="436"/>
  <c r="B169" i="436" l="1"/>
  <c r="I168" i="436"/>
  <c r="B170" i="436" l="1"/>
  <c r="I169" i="436"/>
  <c r="B171" i="436" l="1"/>
  <c r="I170" i="436"/>
  <c r="B172" i="436" l="1"/>
  <c r="I171" i="436"/>
  <c r="B173" i="436" l="1"/>
  <c r="I172" i="436"/>
  <c r="B174" i="436" l="1"/>
  <c r="I173" i="436"/>
  <c r="B175" i="436" l="1"/>
  <c r="I174" i="436"/>
  <c r="B176" i="436" l="1"/>
  <c r="I175" i="436"/>
  <c r="I176" i="436" l="1"/>
  <c r="B177" i="436" l="1"/>
  <c r="B178" i="436" l="1"/>
  <c r="I177" i="436"/>
  <c r="B179" i="436" l="1"/>
  <c r="I178" i="436"/>
  <c r="B180" i="436" l="1"/>
  <c r="I179" i="436"/>
  <c r="B181" i="436" l="1"/>
  <c r="I180" i="436"/>
  <c r="B182" i="436" l="1"/>
  <c r="B183" i="436" s="1"/>
  <c r="I181" i="436"/>
  <c r="I183" i="436" l="1"/>
  <c r="B184" i="436"/>
  <c r="I184" i="436" s="1"/>
  <c r="I182" i="436"/>
  <c r="B185" i="436" l="1"/>
  <c r="I185" i="436" s="1"/>
  <c r="B186" i="436" l="1"/>
  <c r="I186" i="436" s="1"/>
  <c r="B187" i="436" l="1"/>
  <c r="B188" i="436" l="1"/>
  <c r="I187" i="436"/>
  <c r="B189" i="436" l="1"/>
  <c r="I188" i="436"/>
  <c r="B190" i="436" l="1"/>
  <c r="I189" i="436"/>
  <c r="I190" i="436" l="1"/>
  <c r="B191" i="436" l="1"/>
  <c r="B192" i="436" s="1"/>
  <c r="I192" i="436" s="1"/>
  <c r="I191" i="436" l="1"/>
  <c r="B193" i="436" l="1"/>
  <c r="B194" i="436" l="1"/>
  <c r="I193" i="436"/>
  <c r="B195" i="436" l="1"/>
  <c r="I195" i="436" s="1"/>
  <c r="I194" i="436"/>
  <c r="B196" i="436" l="1"/>
  <c r="I196" i="436" l="1"/>
  <c r="B197" i="436"/>
  <c r="B198" i="436" l="1"/>
  <c r="I197" i="436"/>
  <c r="I198" i="436" l="1"/>
  <c r="B199" i="436"/>
  <c r="I199" i="436" l="1"/>
  <c r="B200" i="436"/>
  <c r="B201" i="436" s="1"/>
  <c r="I201" i="436" s="1"/>
  <c r="B202" i="436" l="1"/>
  <c r="I200" i="436"/>
  <c r="B203" i="436" l="1"/>
  <c r="I203" i="436" s="1"/>
  <c r="I202" i="436"/>
  <c r="B204" i="436" l="1"/>
  <c r="B205" i="436" s="1"/>
  <c r="I204" i="436" l="1"/>
  <c r="B206" i="436"/>
  <c r="B207" i="436" s="1"/>
  <c r="B208" i="436" s="1"/>
  <c r="B209" i="436" s="1"/>
  <c r="I205" i="436"/>
  <c r="B210" i="436" l="1"/>
  <c r="B211" i="436" s="1"/>
  <c r="I211" i="436" l="1"/>
  <c r="B212" i="436"/>
  <c r="B213" i="436" s="1"/>
  <c r="B214" i="436" s="1"/>
  <c r="B215" i="436" s="1"/>
  <c r="B216" i="436" s="1"/>
  <c r="B217" i="436" s="1"/>
  <c r="B218" i="436" s="1"/>
  <c r="B219" i="436" s="1"/>
  <c r="B220" i="436" l="1"/>
  <c r="B221" i="436" l="1"/>
  <c r="B222" i="436" l="1"/>
  <c r="B223" i="436" l="1"/>
  <c r="B224" i="436" l="1"/>
  <c r="B225" i="436" l="1"/>
  <c r="B226" i="436" l="1"/>
  <c r="B227" i="436" l="1"/>
  <c r="I226" i="436"/>
  <c r="I206" i="436"/>
  <c r="I227" i="436" l="1"/>
  <c r="B228" i="436"/>
  <c r="I207" i="436"/>
  <c r="I228" i="436" l="1"/>
  <c r="B229" i="436"/>
  <c r="I208" i="436"/>
  <c r="I229" i="436" l="1"/>
  <c r="B230" i="436"/>
  <c r="B231" i="436" l="1"/>
  <c r="B232" i="436" s="1"/>
  <c r="B233" i="436" s="1"/>
  <c r="B234" i="436" s="1"/>
  <c r="I234" i="436" l="1"/>
  <c r="B235" i="436"/>
  <c r="I209" i="436"/>
  <c r="I235" i="436" l="1"/>
  <c r="I210" i="436"/>
  <c r="I212" i="436" l="1"/>
  <c r="B236" i="436" l="1"/>
  <c r="I236" i="436" l="1"/>
  <c r="I213" i="436"/>
  <c r="I214" i="436" l="1"/>
  <c r="B237" i="436" l="1"/>
  <c r="B238" i="436" s="1"/>
  <c r="B239" i="436" s="1"/>
  <c r="B240" i="436" s="1"/>
  <c r="B241" i="436" s="1"/>
  <c r="I215" i="436"/>
  <c r="B242" i="436" l="1"/>
  <c r="B243" i="436" l="1"/>
  <c r="B244" i="436" l="1"/>
  <c r="B245" i="436" l="1"/>
  <c r="B246" i="436" l="1"/>
  <c r="B247" i="436" l="1"/>
  <c r="I246" i="436"/>
  <c r="I216" i="436"/>
  <c r="I247" i="436" l="1"/>
  <c r="B248" i="436"/>
  <c r="I217" i="436"/>
  <c r="B249" i="436" l="1"/>
  <c r="I218" i="436"/>
  <c r="I219" i="436" l="1"/>
  <c r="B250" i="436" l="1"/>
  <c r="B251" i="436" s="1"/>
  <c r="B252" i="436" s="1"/>
  <c r="B253" i="436" s="1"/>
  <c r="I220" i="436"/>
  <c r="B254" i="436" l="1"/>
  <c r="I221" i="436"/>
  <c r="B255" i="436" l="1"/>
  <c r="I222" i="436"/>
  <c r="B256" i="436" l="1"/>
  <c r="I223" i="436"/>
  <c r="B257" i="436" l="1"/>
  <c r="I224" i="436" l="1"/>
  <c r="I225" i="436" l="1"/>
  <c r="I230" i="436" l="1"/>
  <c r="I231" i="436" l="1"/>
  <c r="I232" i="436" l="1"/>
  <c r="I233" i="436" l="1"/>
  <c r="I237" i="436" l="1"/>
  <c r="I238" i="436" l="1"/>
  <c r="B258" i="436" l="1"/>
  <c r="I239" i="436"/>
  <c r="B259" i="436" l="1"/>
  <c r="I240" i="436"/>
  <c r="B260" i="436" l="1"/>
  <c r="B261" i="436" l="1"/>
  <c r="I241" i="436" l="1"/>
  <c r="B262" i="436" l="1"/>
  <c r="I242" i="436"/>
  <c r="B263" i="436" l="1"/>
  <c r="I243" i="436"/>
  <c r="B264" i="436" l="1"/>
  <c r="B265" i="436" s="1"/>
  <c r="I244" i="436"/>
  <c r="I265" i="436" l="1"/>
  <c r="I245" i="436"/>
  <c r="B266" i="436" l="1"/>
  <c r="I266" i="436" s="1"/>
  <c r="B267" i="436" l="1"/>
  <c r="B268" i="436" s="1"/>
  <c r="I248" i="436" l="1"/>
  <c r="B269" i="436" l="1"/>
  <c r="I249" i="436"/>
  <c r="I250" i="436" l="1"/>
  <c r="I251" i="436" l="1"/>
  <c r="I252" i="436" l="1"/>
  <c r="I253" i="436" l="1"/>
  <c r="B270" i="436" l="1"/>
  <c r="B271" i="436" s="1"/>
  <c r="I254" i="436"/>
  <c r="I255" i="436" l="1"/>
  <c r="I256" i="436" l="1"/>
  <c r="I257" i="436" l="1"/>
  <c r="B272" i="436" l="1"/>
  <c r="B273" i="436" l="1"/>
  <c r="B274" i="436" l="1"/>
  <c r="B275" i="436" l="1"/>
  <c r="B276" i="436" l="1"/>
  <c r="I270" i="436"/>
  <c r="B277" i="436" l="1"/>
  <c r="B278" i="436" l="1"/>
  <c r="I278" i="436" s="1"/>
  <c r="I271" i="436"/>
  <c r="B279" i="436" l="1"/>
  <c r="B280" i="436" l="1"/>
  <c r="B281" i="436" s="1"/>
  <c r="I281" i="436" l="1"/>
  <c r="B282" i="436"/>
  <c r="I258" i="436"/>
  <c r="I282" i="436" l="1"/>
  <c r="B283" i="436"/>
  <c r="I259" i="436"/>
  <c r="I283" i="436" l="1"/>
  <c r="I260" i="436"/>
  <c r="B284" i="436" l="1"/>
  <c r="I261" i="436"/>
  <c r="B285" i="436" l="1"/>
  <c r="B286" i="436" l="1"/>
  <c r="I262" i="436"/>
  <c r="B287" i="436" l="1"/>
  <c r="B288" i="436" s="1"/>
  <c r="B289" i="436" s="1"/>
  <c r="I263" i="436"/>
  <c r="B290" i="436" l="1"/>
  <c r="B291" i="436" s="1"/>
  <c r="I264" i="436"/>
  <c r="I291" i="436" l="1"/>
  <c r="B292" i="436"/>
  <c r="I292" i="436" l="1"/>
  <c r="B293" i="436"/>
  <c r="I267" i="436"/>
  <c r="B294" i="436" l="1"/>
  <c r="I293" i="436"/>
  <c r="I268" i="436"/>
  <c r="I294" i="436" l="1"/>
  <c r="B295" i="436" l="1"/>
  <c r="I269" i="436"/>
  <c r="B296" i="436" l="1"/>
  <c r="I295" i="436"/>
  <c r="I296" i="436" l="1"/>
  <c r="B297" i="436" l="1"/>
  <c r="B298" i="436" l="1"/>
  <c r="I297" i="436"/>
  <c r="B299" i="436" l="1"/>
  <c r="I298" i="436"/>
  <c r="B300" i="436" l="1"/>
  <c r="I299" i="436"/>
  <c r="I272" i="436"/>
  <c r="I300" i="436" l="1"/>
  <c r="B301" i="436"/>
  <c r="I273" i="436"/>
  <c r="I301" i="436" l="1"/>
  <c r="B302" i="436"/>
  <c r="I274" i="436"/>
  <c r="I302" i="436" l="1"/>
  <c r="I275" i="436"/>
  <c r="B303" i="436" l="1"/>
  <c r="I276" i="436"/>
  <c r="I303" i="436" l="1"/>
  <c r="B304" i="436"/>
  <c r="B305" i="436" s="1"/>
  <c r="I277" i="436"/>
  <c r="B306" i="436" l="1"/>
  <c r="I305" i="436"/>
  <c r="I304" i="436"/>
  <c r="I306" i="436" l="1"/>
  <c r="I279" i="436"/>
  <c r="I280" i="436" l="1"/>
  <c r="B307" i="436" l="1"/>
  <c r="I284" i="436"/>
  <c r="B308" i="436" l="1"/>
  <c r="I307" i="436"/>
  <c r="I285" i="436"/>
  <c r="B309" i="436" l="1"/>
  <c r="I308" i="436"/>
  <c r="I286" i="436"/>
  <c r="I309" i="436" l="1"/>
  <c r="B310" i="436"/>
  <c r="I287" i="436"/>
  <c r="I310" i="436" l="1"/>
  <c r="B311" i="436"/>
  <c r="I288" i="436"/>
  <c r="I311" i="436" l="1"/>
  <c r="B312" i="436"/>
  <c r="I289" i="436"/>
  <c r="I312" i="436" l="1"/>
  <c r="B313" i="436"/>
  <c r="I290" i="436"/>
  <c r="I313" i="436" l="1"/>
  <c r="B314" i="436"/>
  <c r="B315" i="436" s="1"/>
  <c r="B316" i="436" l="1"/>
  <c r="I315" i="436"/>
  <c r="I314" i="436"/>
  <c r="B317" i="436" l="1"/>
  <c r="I316" i="436"/>
  <c r="B318" i="436" l="1"/>
  <c r="I317" i="436"/>
  <c r="I318" i="436" l="1"/>
  <c r="B319" i="436"/>
  <c r="E33" i="432"/>
  <c r="I319" i="436" l="1"/>
  <c r="B320" i="436"/>
  <c r="I320" i="436" l="1"/>
  <c r="B321" i="436"/>
  <c r="I321" i="436" l="1"/>
  <c r="B322" i="436"/>
  <c r="I322" i="436" l="1"/>
  <c r="B323" i="436"/>
  <c r="I323" i="436" l="1"/>
  <c r="B324" i="436"/>
  <c r="I324" i="436" l="1"/>
  <c r="B325" i="436"/>
  <c r="B326" i="436" l="1"/>
  <c r="I325" i="436"/>
  <c r="I326" i="436" l="1"/>
  <c r="B327" i="436" l="1"/>
  <c r="B328" i="436" l="1"/>
  <c r="I327" i="436"/>
  <c r="B329" i="436" l="1"/>
  <c r="I328" i="436"/>
  <c r="B330" i="436" l="1"/>
  <c r="I329" i="436"/>
  <c r="B331" i="436" l="1"/>
  <c r="I330" i="436"/>
  <c r="B332" i="436" l="1"/>
  <c r="B333" i="436" l="1"/>
  <c r="B334" i="436" l="1"/>
  <c r="B335" i="436" l="1"/>
  <c r="N281" i="436" s="1"/>
  <c r="N328" i="436"/>
  <c r="N226" i="436" l="1"/>
  <c r="N228" i="436"/>
  <c r="N315" i="436"/>
  <c r="B336" i="436"/>
  <c r="B337" i="436" s="1"/>
  <c r="B338" i="436" s="1"/>
  <c r="B339" i="436" s="1"/>
  <c r="B340" i="436" s="1"/>
  <c r="B341" i="436" s="1"/>
  <c r="B342" i="436" s="1"/>
  <c r="B343" i="436" s="1"/>
  <c r="B344" i="436" s="1"/>
  <c r="B345" i="436" s="1"/>
  <c r="B346" i="436" s="1"/>
  <c r="B347" i="436" s="1"/>
  <c r="B348" i="436" s="1"/>
  <c r="B349" i="436" s="1"/>
  <c r="B350" i="436" s="1"/>
  <c r="B351" i="436" s="1"/>
  <c r="B352" i="436" s="1"/>
  <c r="B353" i="436" s="1"/>
  <c r="B354" i="436" s="1"/>
  <c r="B355" i="436" s="1"/>
  <c r="B356" i="436" s="1"/>
  <c r="B357" i="436" s="1"/>
  <c r="B358" i="436" s="1"/>
  <c r="B359" i="436" s="1"/>
  <c r="B360" i="436" s="1"/>
  <c r="B361" i="436" s="1"/>
  <c r="B362" i="436" s="1"/>
  <c r="B363" i="436" s="1"/>
  <c r="B364" i="436" s="1"/>
  <c r="B365" i="436" s="1"/>
  <c r="B366" i="436" s="1"/>
  <c r="B367" i="436" s="1"/>
  <c r="B368" i="436" s="1"/>
  <c r="B369" i="436" s="1"/>
  <c r="B370" i="436" s="1"/>
  <c r="B371" i="436" s="1"/>
  <c r="B372" i="436" s="1"/>
  <c r="B373" i="436" s="1"/>
  <c r="B374" i="436" s="1"/>
  <c r="B375" i="436" s="1"/>
  <c r="B376" i="436" s="1"/>
  <c r="B377" i="436" s="1"/>
  <c r="B378" i="436" s="1"/>
  <c r="B379" i="436" s="1"/>
  <c r="B380" i="436" s="1"/>
  <c r="B381" i="436" s="1"/>
  <c r="B382" i="436" s="1"/>
  <c r="B383" i="436" s="1"/>
  <c r="B384" i="436" s="1"/>
  <c r="B385" i="436" s="1"/>
  <c r="B386" i="436" s="1"/>
  <c r="B387" i="436" s="1"/>
  <c r="B388" i="436" s="1"/>
  <c r="B389" i="436" s="1"/>
  <c r="B390" i="436" s="1"/>
  <c r="B391" i="436" s="1"/>
  <c r="B392" i="436" s="1"/>
  <c r="B393" i="436" s="1"/>
  <c r="B394" i="436" s="1"/>
  <c r="B395" i="436" s="1"/>
  <c r="B396" i="436" s="1"/>
  <c r="B397" i="436" s="1"/>
  <c r="B398" i="436" s="1"/>
  <c r="B399" i="436" s="1"/>
  <c r="B400" i="436" s="1"/>
  <c r="B401" i="436" s="1"/>
  <c r="B402" i="436" s="1"/>
  <c r="B403" i="436" s="1"/>
  <c r="B404" i="436" s="1"/>
  <c r="B405" i="436" s="1"/>
  <c r="B406" i="436" s="1"/>
  <c r="B407" i="436" s="1"/>
  <c r="B408" i="436" s="1"/>
  <c r="B409" i="436" s="1"/>
  <c r="B410" i="436" s="1"/>
  <c r="B411" i="436" s="1"/>
  <c r="B412" i="436" s="1"/>
  <c r="B413" i="436" s="1"/>
  <c r="B414" i="436" s="1"/>
  <c r="B415" i="436" s="1"/>
  <c r="B416" i="436" s="1"/>
  <c r="B417" i="436" s="1"/>
  <c r="B418" i="436" s="1"/>
  <c r="B419" i="436" s="1"/>
  <c r="B420" i="436" s="1"/>
  <c r="B421" i="436" s="1"/>
  <c r="B422" i="436" s="1"/>
  <c r="B423" i="436" s="1"/>
  <c r="B424" i="436" s="1"/>
  <c r="B425" i="436" s="1"/>
  <c r="B426" i="436" s="1"/>
  <c r="B427" i="436" s="1"/>
  <c r="B428" i="436" s="1"/>
  <c r="B429" i="436" s="1"/>
  <c r="B430" i="436" s="1"/>
  <c r="B431" i="436" s="1"/>
  <c r="B432" i="436" s="1"/>
  <c r="B433" i="436" s="1"/>
  <c r="B434" i="436" s="1"/>
  <c r="B435" i="436" s="1"/>
  <c r="B436" i="436" s="1"/>
  <c r="B437" i="436" s="1"/>
  <c r="B438" i="436" s="1"/>
  <c r="B439" i="436" s="1"/>
  <c r="B440" i="436" s="1"/>
  <c r="B441" i="436" s="1"/>
  <c r="B442" i="436" s="1"/>
  <c r="B443" i="436" s="1"/>
  <c r="B444" i="436" s="1"/>
  <c r="B445" i="436" s="1"/>
  <c r="B446" i="436" s="1"/>
  <c r="B447" i="436" s="1"/>
  <c r="B448" i="436" s="1"/>
  <c r="B449" i="436" s="1"/>
  <c r="B450" i="436" s="1"/>
  <c r="B451" i="436" s="1"/>
  <c r="B452" i="436" s="1"/>
  <c r="B453" i="436" s="1"/>
  <c r="B454" i="436" s="1"/>
  <c r="B455" i="436" s="1"/>
  <c r="B456" i="436" s="1"/>
  <c r="B457" i="436" s="1"/>
  <c r="B458" i="436" s="1"/>
  <c r="B459" i="436" s="1"/>
  <c r="B460" i="436" s="1"/>
  <c r="B461" i="436" s="1"/>
  <c r="B462" i="436" s="1"/>
  <c r="B463" i="436" s="1"/>
  <c r="B464" i="436" s="1"/>
  <c r="B465" i="436" s="1"/>
  <c r="B466" i="436" s="1"/>
  <c r="B467" i="436" s="1"/>
  <c r="B468" i="436" s="1"/>
  <c r="B469" i="436" s="1"/>
  <c r="B470" i="436" s="1"/>
  <c r="B471" i="436" s="1"/>
  <c r="B472" i="436" s="1"/>
  <c r="B473" i="436" s="1"/>
  <c r="B474" i="436" s="1"/>
  <c r="B475" i="436" s="1"/>
  <c r="B476" i="436" s="1"/>
  <c r="B477" i="436" s="1"/>
  <c r="B478" i="436" s="1"/>
  <c r="B479" i="436" s="1"/>
  <c r="B480" i="436" s="1"/>
  <c r="B481" i="436" s="1"/>
  <c r="B482" i="436" s="1"/>
  <c r="B483" i="436" s="1"/>
  <c r="B484" i="436" s="1"/>
  <c r="B485" i="436" s="1"/>
  <c r="B486" i="436" s="1"/>
  <c r="B487" i="436" s="1"/>
  <c r="B488" i="436" s="1"/>
  <c r="B489" i="436" s="1"/>
  <c r="B490" i="436" s="1"/>
  <c r="B491" i="436" s="1"/>
  <c r="B492" i="436" s="1"/>
  <c r="B493" i="436" s="1"/>
  <c r="B494" i="436" s="1"/>
  <c r="B495" i="436" s="1"/>
  <c r="B496" i="436" s="1"/>
  <c r="B497" i="436" s="1"/>
  <c r="B498" i="436" s="1"/>
  <c r="B499" i="436" s="1"/>
  <c r="B500" i="436" s="1"/>
  <c r="B501" i="436" s="1"/>
  <c r="B502" i="436" s="1"/>
  <c r="B503" i="436" s="1"/>
  <c r="B504" i="436" s="1"/>
  <c r="B505" i="436" s="1"/>
  <c r="B506" i="436" s="1"/>
  <c r="B507" i="436" s="1"/>
  <c r="B508" i="436" s="1"/>
  <c r="B509" i="436" s="1"/>
  <c r="B510" i="436" s="1"/>
  <c r="B511" i="436" s="1"/>
  <c r="B512" i="436" s="1"/>
  <c r="B513" i="436" s="1"/>
  <c r="B514" i="436" s="1"/>
  <c r="B515" i="436" s="1"/>
  <c r="B516" i="436" s="1"/>
  <c r="B517" i="436" s="1"/>
  <c r="B518" i="436" s="1"/>
  <c r="B519" i="436" s="1"/>
  <c r="B520" i="436" s="1"/>
  <c r="B521" i="436" s="1"/>
  <c r="B522" i="436" s="1"/>
  <c r="B523" i="436" s="1"/>
  <c r="B524" i="436" s="1"/>
  <c r="B525" i="436" s="1"/>
  <c r="B526" i="436" s="1"/>
  <c r="B527" i="436" s="1"/>
  <c r="B528" i="436" s="1"/>
  <c r="B529" i="436" s="1"/>
  <c r="B530" i="436" s="1"/>
  <c r="B531" i="436" s="1"/>
  <c r="B532" i="436" s="1"/>
  <c r="B533" i="436" s="1"/>
  <c r="B534" i="436" s="1"/>
  <c r="B535" i="436" s="1"/>
  <c r="B536" i="436" s="1"/>
  <c r="B537" i="436" s="1"/>
  <c r="B538" i="436" s="1"/>
  <c r="B539" i="436" s="1"/>
  <c r="B540" i="436" s="1"/>
  <c r="B541" i="436" s="1"/>
  <c r="B542" i="436" s="1"/>
  <c r="B543" i="436" s="1"/>
  <c r="B544" i="436" s="1"/>
  <c r="B545" i="436" s="1"/>
  <c r="B546" i="436" s="1"/>
  <c r="B547" i="436" s="1"/>
  <c r="B548" i="436" s="1"/>
  <c r="B549" i="436" s="1"/>
  <c r="B550" i="436" s="1"/>
  <c r="B551" i="436" s="1"/>
  <c r="B552" i="436" s="1"/>
  <c r="B553" i="436" s="1"/>
  <c r="B554" i="436" s="1"/>
  <c r="B555" i="436" s="1"/>
  <c r="B556" i="436" s="1"/>
  <c r="B557" i="436" s="1"/>
  <c r="B558" i="436" s="1"/>
  <c r="B559" i="436" s="1"/>
  <c r="B560" i="436" s="1"/>
  <c r="B561" i="436" s="1"/>
  <c r="B562" i="436" s="1"/>
  <c r="B563" i="436" s="1"/>
  <c r="B564" i="436" s="1"/>
  <c r="B565" i="436" s="1"/>
  <c r="B566" i="436" s="1"/>
  <c r="B567" i="436" s="1"/>
  <c r="B568" i="436" s="1"/>
  <c r="B569" i="436" s="1"/>
  <c r="B570" i="436" s="1"/>
  <c r="B571" i="436" s="1"/>
  <c r="B572" i="436" s="1"/>
  <c r="B573" i="436" s="1"/>
  <c r="B574" i="436" s="1"/>
  <c r="B575" i="436" s="1"/>
  <c r="B576" i="436" s="1"/>
  <c r="B577" i="436" s="1"/>
  <c r="B578" i="436" s="1"/>
  <c r="B579" i="436" s="1"/>
  <c r="B580" i="436" s="1"/>
  <c r="B581" i="436" s="1"/>
  <c r="B582" i="436" s="1"/>
  <c r="B583" i="436" s="1"/>
  <c r="B584" i="436" s="1"/>
  <c r="B585" i="436" s="1"/>
  <c r="B586" i="436" s="1"/>
  <c r="B587" i="436" s="1"/>
  <c r="B588" i="436" s="1"/>
  <c r="B589" i="436" s="1"/>
  <c r="B590" i="436" s="1"/>
  <c r="B591" i="436" s="1"/>
  <c r="B592" i="436" s="1"/>
  <c r="B593" i="436" s="1"/>
  <c r="B594" i="436" s="1"/>
  <c r="B595" i="436" s="1"/>
  <c r="B596" i="436" s="1"/>
  <c r="B597" i="436" s="1"/>
  <c r="B598" i="436" s="1"/>
  <c r="B599" i="436" s="1"/>
  <c r="B600" i="436" s="1"/>
  <c r="B601" i="436" s="1"/>
  <c r="B602" i="436" s="1"/>
  <c r="B603" i="436" s="1"/>
  <c r="B604" i="436" s="1"/>
  <c r="B605" i="436" s="1"/>
  <c r="B606" i="436" s="1"/>
  <c r="B607" i="436" s="1"/>
  <c r="B608" i="436" s="1"/>
  <c r="B609" i="436" s="1"/>
  <c r="B610" i="436" s="1"/>
  <c r="B611" i="436" s="1"/>
  <c r="B612" i="436" s="1"/>
  <c r="B613" i="436" s="1"/>
  <c r="B614" i="436" s="1"/>
  <c r="B615" i="436" s="1"/>
  <c r="B616" i="436" s="1"/>
  <c r="B617" i="436" s="1"/>
  <c r="B618" i="436" s="1"/>
  <c r="B619" i="436" s="1"/>
  <c r="B620" i="436" s="1"/>
  <c r="B621" i="436" s="1"/>
  <c r="B622" i="436" s="1"/>
  <c r="B623" i="436" s="1"/>
  <c r="B624" i="436" s="1"/>
  <c r="B625" i="436" s="1"/>
  <c r="B626" i="436" s="1"/>
  <c r="B627" i="436" s="1"/>
  <c r="B628" i="436" s="1"/>
  <c r="B629" i="436" s="1"/>
  <c r="B630" i="436" s="1"/>
  <c r="B631" i="436" s="1"/>
  <c r="B632" i="436" s="1"/>
  <c r="B633" i="436" s="1"/>
  <c r="B634" i="436" s="1"/>
  <c r="B635" i="436" s="1"/>
  <c r="B636" i="436" s="1"/>
  <c r="B637" i="436" s="1"/>
  <c r="B638" i="436" s="1"/>
  <c r="B639" i="436" s="1"/>
  <c r="B640" i="436" s="1"/>
  <c r="B641" i="436" s="1"/>
  <c r="B642" i="436" s="1"/>
  <c r="B643" i="436" s="1"/>
  <c r="B644" i="436" s="1"/>
  <c r="B645" i="436" s="1"/>
  <c r="B646" i="436" s="1"/>
  <c r="B647" i="436" s="1"/>
  <c r="B648" i="436" s="1"/>
  <c r="B649" i="436" s="1"/>
  <c r="B650" i="436" s="1"/>
  <c r="B651" i="436" s="1"/>
  <c r="B652" i="436" s="1"/>
  <c r="B653" i="436" s="1"/>
  <c r="B654" i="436" s="1"/>
  <c r="B655" i="436" s="1"/>
  <c r="B656" i="436" s="1"/>
  <c r="B657" i="436" s="1"/>
  <c r="B658" i="436" s="1"/>
  <c r="B659" i="436" s="1"/>
  <c r="B660" i="436" s="1"/>
  <c r="B661" i="436" s="1"/>
  <c r="B662" i="436" s="1"/>
  <c r="B663" i="436" s="1"/>
  <c r="B664" i="436" s="1"/>
  <c r="B665" i="436" s="1"/>
  <c r="B666" i="436" s="1"/>
  <c r="B667" i="436" s="1"/>
  <c r="B668" i="436" s="1"/>
  <c r="B669" i="436" s="1"/>
  <c r="B670" i="436" s="1"/>
  <c r="B671" i="436" s="1"/>
  <c r="B672" i="436" s="1"/>
  <c r="B673" i="436" s="1"/>
  <c r="B674" i="436" s="1"/>
  <c r="B675" i="436" s="1"/>
  <c r="B676" i="436" s="1"/>
  <c r="B677" i="436" s="1"/>
  <c r="B678" i="436" s="1"/>
  <c r="B679" i="436" s="1"/>
  <c r="B680" i="436" s="1"/>
  <c r="B681" i="436" s="1"/>
  <c r="B682" i="436" s="1"/>
  <c r="B683" i="436" s="1"/>
  <c r="B684" i="436" s="1"/>
  <c r="B685" i="436" s="1"/>
  <c r="B686" i="436" s="1"/>
  <c r="B687" i="436" s="1"/>
  <c r="B688" i="436" s="1"/>
  <c r="B689" i="436" s="1"/>
  <c r="B690" i="436" s="1"/>
  <c r="B691" i="436" s="1"/>
  <c r="B692" i="436" s="1"/>
  <c r="B693" i="436" s="1"/>
  <c r="B694" i="436" s="1"/>
  <c r="B695" i="436" s="1"/>
  <c r="B696" i="436" s="1"/>
  <c r="B697" i="436" s="1"/>
  <c r="B698" i="436" s="1"/>
  <c r="B699" i="436" s="1"/>
  <c r="B700" i="436" s="1"/>
  <c r="B701" i="436" s="1"/>
  <c r="B702" i="436" s="1"/>
  <c r="B703" i="436" s="1"/>
  <c r="B704" i="436" s="1"/>
  <c r="B705" i="436" s="1"/>
  <c r="B706" i="436" s="1"/>
  <c r="B707" i="436" s="1"/>
  <c r="B708" i="436" s="1"/>
  <c r="B709" i="436" s="1"/>
  <c r="B710" i="436" s="1"/>
  <c r="B711" i="436" s="1"/>
  <c r="B712" i="436" s="1"/>
  <c r="B713" i="436" s="1"/>
  <c r="B714" i="436" s="1"/>
  <c r="B715" i="436" s="1"/>
  <c r="B716" i="436" s="1"/>
  <c r="B717" i="436" s="1"/>
  <c r="B718" i="436" s="1"/>
  <c r="B719" i="436" s="1"/>
  <c r="B720" i="436" s="1"/>
  <c r="B721" i="436" s="1"/>
  <c r="B722" i="436" s="1"/>
  <c r="B723" i="436" s="1"/>
  <c r="B724" i="436" s="1"/>
  <c r="B725" i="436" s="1"/>
  <c r="B726" i="436" s="1"/>
  <c r="B727" i="436" s="1"/>
  <c r="B728" i="436" s="1"/>
  <c r="B729" i="436" s="1"/>
  <c r="B730" i="436" s="1"/>
  <c r="B731" i="436" s="1"/>
  <c r="B732" i="436" s="1"/>
  <c r="B733" i="436" s="1"/>
  <c r="B734" i="436" s="1"/>
  <c r="B735" i="436" s="1"/>
  <c r="B736" i="436" s="1"/>
  <c r="B737" i="436" s="1"/>
  <c r="B738" i="436" s="1"/>
  <c r="B739" i="436" s="1"/>
  <c r="B740" i="436" s="1"/>
  <c r="B741" i="436" s="1"/>
  <c r="B742" i="436" s="1"/>
  <c r="B743" i="436" s="1"/>
  <c r="B744" i="436" s="1"/>
  <c r="B745" i="436" s="1"/>
  <c r="B746" i="436" s="1"/>
  <c r="B747" i="436" s="1"/>
  <c r="B748" i="436" s="1"/>
  <c r="B749" i="436" s="1"/>
  <c r="B750" i="436" s="1"/>
  <c r="B751" i="436" s="1"/>
  <c r="B752" i="436" s="1"/>
  <c r="B753" i="436" s="1"/>
  <c r="B754" i="436" s="1"/>
  <c r="B755" i="436" s="1"/>
  <c r="B756" i="436" s="1"/>
  <c r="B757" i="436" s="1"/>
  <c r="B758" i="436" s="1"/>
  <c r="B759" i="436" s="1"/>
  <c r="B760" i="436" s="1"/>
  <c r="B761" i="436" s="1"/>
  <c r="B762" i="436" s="1"/>
  <c r="B763" i="436" s="1"/>
  <c r="B764" i="436" s="1"/>
  <c r="B765" i="436" s="1"/>
  <c r="B766" i="436" s="1"/>
  <c r="B767" i="436" s="1"/>
  <c r="B768" i="436" s="1"/>
  <c r="B769" i="436" s="1"/>
  <c r="B770" i="436" s="1"/>
  <c r="B771" i="436" s="1"/>
  <c r="B772" i="436" s="1"/>
  <c r="B773" i="436" s="1"/>
  <c r="B774" i="436" s="1"/>
  <c r="B775" i="436" s="1"/>
  <c r="B776" i="436" s="1"/>
  <c r="B777" i="436" s="1"/>
  <c r="B778" i="436" s="1"/>
  <c r="B779" i="436" s="1"/>
  <c r="B780" i="436" s="1"/>
  <c r="B781" i="436" s="1"/>
  <c r="B782" i="436" s="1"/>
  <c r="B783" i="436" s="1"/>
  <c r="B784" i="436" s="1"/>
  <c r="B785" i="436" s="1"/>
  <c r="B786" i="436" s="1"/>
  <c r="B787" i="436" s="1"/>
  <c r="B788" i="436" s="1"/>
  <c r="B789" i="436" s="1"/>
  <c r="B790" i="436" s="1"/>
  <c r="B791" i="436" s="1"/>
  <c r="B792" i="436" s="1"/>
  <c r="B793" i="436" s="1"/>
  <c r="B794" i="436" s="1"/>
  <c r="B795" i="436" s="1"/>
  <c r="B796" i="436" s="1"/>
  <c r="B797" i="436" s="1"/>
  <c r="B798" i="436" s="1"/>
  <c r="B799" i="436" s="1"/>
  <c r="B800" i="436" s="1"/>
  <c r="B801" i="436" s="1"/>
  <c r="B802" i="436" s="1"/>
  <c r="B803" i="436" s="1"/>
  <c r="B804" i="436" s="1"/>
  <c r="B805" i="436" s="1"/>
  <c r="B806" i="436" s="1"/>
  <c r="B807" i="436" s="1"/>
  <c r="B808" i="436" s="1"/>
  <c r="B809" i="436" s="1"/>
  <c r="B810" i="436" s="1"/>
  <c r="B811" i="436" s="1"/>
  <c r="B812" i="436" s="1"/>
  <c r="B813" i="436" s="1"/>
  <c r="B814" i="436" s="1"/>
  <c r="B815" i="436" s="1"/>
  <c r="B816" i="436" s="1"/>
  <c r="B817" i="436" s="1"/>
  <c r="B818" i="436" s="1"/>
  <c r="B819" i="436" s="1"/>
  <c r="B820" i="436" s="1"/>
  <c r="B821" i="436" s="1"/>
  <c r="B822" i="436" s="1"/>
  <c r="B823" i="436" s="1"/>
  <c r="B824" i="436" s="1"/>
  <c r="B825" i="436" s="1"/>
  <c r="B826" i="436" s="1"/>
  <c r="B827" i="436" s="1"/>
  <c r="B828" i="436" s="1"/>
  <c r="B829" i="436" s="1"/>
  <c r="B830" i="436" s="1"/>
  <c r="B831" i="436" s="1"/>
  <c r="B832" i="436" s="1"/>
  <c r="B833" i="436" s="1"/>
  <c r="B834" i="436" s="1"/>
  <c r="B835" i="436" s="1"/>
  <c r="B836" i="436" s="1"/>
  <c r="B837" i="436" s="1"/>
  <c r="B838" i="436" s="1"/>
  <c r="B839" i="436" s="1"/>
  <c r="B840" i="436" s="1"/>
  <c r="B841" i="436" s="1"/>
  <c r="B842" i="436" s="1"/>
  <c r="B843" i="436" s="1"/>
  <c r="B844" i="436" s="1"/>
  <c r="B845" i="436" s="1"/>
  <c r="B846" i="436" s="1"/>
  <c r="B847" i="436" s="1"/>
  <c r="B848" i="436" s="1"/>
  <c r="B849" i="436" s="1"/>
  <c r="B850" i="436" s="1"/>
  <c r="B851" i="436" s="1"/>
  <c r="B852" i="436" s="1"/>
  <c r="B853" i="436" s="1"/>
  <c r="B854" i="436" s="1"/>
  <c r="B855" i="436" s="1"/>
  <c r="B856" i="436" s="1"/>
  <c r="B857" i="436" s="1"/>
  <c r="B858" i="436" s="1"/>
  <c r="B859" i="436" s="1"/>
  <c r="B860" i="436" s="1"/>
  <c r="B861" i="436" s="1"/>
  <c r="B862" i="436" s="1"/>
  <c r="B863" i="436" s="1"/>
  <c r="B864" i="436" s="1"/>
  <c r="B865" i="436" s="1"/>
  <c r="B866" i="436" s="1"/>
  <c r="B867" i="436" s="1"/>
  <c r="B868" i="436" s="1"/>
  <c r="B869" i="436" s="1"/>
  <c r="B870" i="436" s="1"/>
  <c r="B871" i="436" s="1"/>
  <c r="B872" i="436" s="1"/>
  <c r="B873" i="436" s="1"/>
  <c r="B874" i="436" s="1"/>
  <c r="B875" i="436" s="1"/>
  <c r="B876" i="436" s="1"/>
  <c r="B877" i="436" s="1"/>
  <c r="B878" i="436" s="1"/>
  <c r="B879" i="436" s="1"/>
  <c r="B880" i="436" s="1"/>
  <c r="B881" i="436" s="1"/>
  <c r="B882" i="436" s="1"/>
  <c r="B883" i="436" s="1"/>
  <c r="B884" i="436" s="1"/>
  <c r="B885" i="436" s="1"/>
  <c r="B886" i="436" s="1"/>
  <c r="B887" i="436" s="1"/>
  <c r="B888" i="436" s="1"/>
  <c r="B889" i="436" s="1"/>
  <c r="B890" i="436" s="1"/>
  <c r="B891" i="436" s="1"/>
  <c r="B892" i="436" s="1"/>
  <c r="B893" i="436" s="1"/>
  <c r="B894" i="436" s="1"/>
  <c r="B895" i="436" s="1"/>
  <c r="B896" i="436" s="1"/>
  <c r="B897" i="436" s="1"/>
  <c r="B898" i="436" s="1"/>
  <c r="B899" i="436" s="1"/>
  <c r="B900" i="436" s="1"/>
  <c r="B901" i="436" s="1"/>
  <c r="B902" i="436" s="1"/>
  <c r="B903" i="436" s="1"/>
  <c r="B904" i="436" s="1"/>
  <c r="B905" i="436" s="1"/>
  <c r="B906" i="436" s="1"/>
  <c r="B907" i="436" s="1"/>
  <c r="B908" i="436" s="1"/>
  <c r="B909" i="436" s="1"/>
  <c r="B910" i="436" s="1"/>
  <c r="B911" i="436" s="1"/>
  <c r="B912" i="436" s="1"/>
  <c r="B913" i="436" s="1"/>
  <c r="B914" i="436" s="1"/>
  <c r="B915" i="436" s="1"/>
  <c r="B916" i="436" s="1"/>
  <c r="B917" i="436" s="1"/>
  <c r="B918" i="436" s="1"/>
  <c r="B919" i="436" s="1"/>
  <c r="B920" i="436" s="1"/>
  <c r="B921" i="436" s="1"/>
  <c r="B922" i="436" s="1"/>
  <c r="B923" i="436" s="1"/>
  <c r="B924" i="436" s="1"/>
  <c r="B925" i="436" s="1"/>
  <c r="B926" i="436" s="1"/>
  <c r="B927" i="436" s="1"/>
  <c r="B928" i="436" s="1"/>
  <c r="B929" i="436" s="1"/>
  <c r="B930" i="436" s="1"/>
  <c r="B931" i="436" s="1"/>
  <c r="B932" i="436" s="1"/>
  <c r="B933" i="436" s="1"/>
  <c r="B934" i="436" s="1"/>
  <c r="B935" i="436" s="1"/>
  <c r="B936" i="436" s="1"/>
  <c r="B937" i="436" s="1"/>
  <c r="B938" i="436" s="1"/>
  <c r="B939" i="436" s="1"/>
  <c r="B940" i="436" s="1"/>
  <c r="B941" i="436" s="1"/>
  <c r="B942" i="436" s="1"/>
  <c r="B943" i="436" s="1"/>
  <c r="B944" i="436" s="1"/>
  <c r="B945" i="436" s="1"/>
  <c r="B946" i="436" s="1"/>
  <c r="B947" i="436" s="1"/>
  <c r="B948" i="436" s="1"/>
  <c r="B949" i="436" s="1"/>
  <c r="B950" i="436" s="1"/>
  <c r="B951" i="436" s="1"/>
  <c r="B952" i="436" s="1"/>
  <c r="B953" i="436" s="1"/>
  <c r="B954" i="436" s="1"/>
  <c r="B955" i="436" s="1"/>
  <c r="B956" i="436" s="1"/>
  <c r="B957" i="436" s="1"/>
  <c r="B958" i="436" s="1"/>
  <c r="B959" i="436" s="1"/>
  <c r="B960" i="436" s="1"/>
  <c r="B961" i="436" s="1"/>
  <c r="B962" i="436" s="1"/>
  <c r="B963" i="436" s="1"/>
  <c r="B964" i="436" s="1"/>
  <c r="B965" i="436" s="1"/>
  <c r="B966" i="436" s="1"/>
  <c r="B967" i="436" s="1"/>
  <c r="B968" i="436" s="1"/>
  <c r="N317" i="436"/>
  <c r="N319" i="436"/>
  <c r="N321" i="436"/>
  <c r="N323" i="436"/>
  <c r="N8" i="436"/>
  <c r="N272" i="436"/>
  <c r="N79" i="436"/>
  <c r="N193" i="436"/>
  <c r="N24" i="436"/>
  <c r="N116" i="436"/>
  <c r="N45" i="436"/>
  <c r="N17" i="436"/>
  <c r="N237" i="436"/>
  <c r="N165" i="436"/>
  <c r="N51" i="436"/>
  <c r="N118" i="436"/>
  <c r="N178" i="436"/>
  <c r="N303" i="436"/>
  <c r="N126" i="436"/>
  <c r="N158" i="436"/>
  <c r="N210" i="436"/>
  <c r="N25" i="436"/>
  <c r="N301" i="436"/>
  <c r="N217" i="436"/>
  <c r="N14" i="436"/>
  <c r="N33" i="436"/>
  <c r="N138" i="436"/>
  <c r="N20" i="436"/>
  <c r="N35" i="436"/>
  <c r="N295" i="436"/>
  <c r="N111" i="436"/>
  <c r="N134" i="436"/>
  <c r="N206" i="436"/>
  <c r="C45" i="432" s="1"/>
  <c r="N124" i="436"/>
  <c r="N23" i="436"/>
  <c r="C35" i="432" s="1"/>
  <c r="N297" i="436"/>
  <c r="N187" i="436"/>
  <c r="N55" i="436"/>
  <c r="N12" i="436"/>
  <c r="N90" i="436"/>
  <c r="N181" i="436"/>
  <c r="N270" i="436"/>
  <c r="N128" i="436"/>
  <c r="N49" i="436"/>
  <c r="N207" i="436"/>
  <c r="N260" i="436"/>
  <c r="N263" i="436"/>
  <c r="N101" i="436"/>
  <c r="N241" i="436"/>
  <c r="N256" i="436"/>
  <c r="N114" i="436"/>
  <c r="N177" i="436"/>
  <c r="C42" i="432" s="1"/>
  <c r="N293" i="436"/>
  <c r="N254" i="436"/>
  <c r="N47" i="436"/>
  <c r="N265" i="436"/>
  <c r="N75" i="436"/>
  <c r="N154" i="436"/>
  <c r="N173" i="436"/>
  <c r="N231" i="436"/>
  <c r="N274" i="436"/>
  <c r="N213" i="436"/>
  <c r="N133" i="436"/>
  <c r="N78" i="436"/>
  <c r="N30" i="436"/>
  <c r="N200" i="436"/>
  <c r="N145" i="436"/>
  <c r="N179" i="436"/>
  <c r="N139" i="436"/>
  <c r="N239" i="436"/>
  <c r="N230" i="436"/>
  <c r="N168" i="436"/>
  <c r="N325" i="436"/>
  <c r="N107" i="436"/>
  <c r="N248" i="436"/>
  <c r="N189" i="436"/>
  <c r="N105" i="436"/>
  <c r="N289" i="436"/>
  <c r="N106" i="436"/>
  <c r="N250" i="436"/>
  <c r="N252" i="436"/>
  <c r="N109" i="436"/>
  <c r="N38" i="436"/>
  <c r="N97" i="436"/>
  <c r="N85" i="436"/>
  <c r="N244" i="436"/>
  <c r="N56" i="436"/>
  <c r="N64" i="436"/>
  <c r="N164" i="436"/>
  <c r="N218" i="436"/>
  <c r="N284" i="436"/>
  <c r="N166" i="436"/>
  <c r="N53" i="436"/>
  <c r="N171" i="436"/>
  <c r="N292" i="436"/>
  <c r="N157" i="436"/>
  <c r="N48" i="436"/>
  <c r="N242" i="436"/>
  <c r="N57" i="436"/>
  <c r="N156" i="436"/>
  <c r="C40" i="432" s="1"/>
  <c r="N103" i="436"/>
  <c r="N291" i="436"/>
  <c r="N220" i="436"/>
  <c r="N305" i="436"/>
  <c r="N279" i="436"/>
  <c r="N143" i="436"/>
  <c r="N267" i="436"/>
  <c r="N99" i="436"/>
  <c r="N80" i="436"/>
  <c r="N91" i="436"/>
  <c r="N216" i="436"/>
  <c r="C47" i="432" s="1"/>
  <c r="N10" i="436"/>
  <c r="N204" i="436"/>
  <c r="N92" i="436"/>
  <c r="N311" i="436"/>
  <c r="N137" i="436"/>
  <c r="N135" i="436"/>
  <c r="N185" i="436"/>
  <c r="N130" i="436"/>
  <c r="N175" i="436"/>
  <c r="N146" i="436"/>
  <c r="N196" i="436"/>
  <c r="N246" i="436"/>
  <c r="N208" i="436"/>
  <c r="N161" i="436"/>
  <c r="N129" i="436"/>
  <c r="N299" i="436"/>
  <c r="N258" i="436"/>
  <c r="N115" i="436"/>
  <c r="N120" i="436"/>
  <c r="N9" i="436"/>
  <c r="N251" i="436"/>
  <c r="N224" i="436"/>
  <c r="N273" i="436"/>
  <c r="N222" i="436"/>
  <c r="N147" i="436"/>
  <c r="N286" i="436"/>
  <c r="N309" i="436"/>
  <c r="N277" i="436"/>
  <c r="N259" i="436"/>
  <c r="N36" i="436"/>
  <c r="N95" i="436"/>
  <c r="N188" i="436"/>
  <c r="N122" i="436"/>
  <c r="N276" i="436"/>
  <c r="N71" i="436"/>
  <c r="N313" i="436"/>
  <c r="N307" i="436"/>
  <c r="N329" i="436"/>
  <c r="N327" i="436"/>
  <c r="C43" i="432" l="1"/>
  <c r="C38" i="432"/>
  <c r="C37" i="432"/>
  <c r="C36" i="432"/>
  <c r="E36" i="432" s="1"/>
  <c r="C46" i="432"/>
  <c r="E46" i="432" s="1"/>
  <c r="C50" i="432"/>
  <c r="E50" i="432" s="1"/>
  <c r="C51" i="432"/>
  <c r="E51" i="432" s="1"/>
  <c r="C52" i="432"/>
  <c r="E52" i="432" s="1"/>
  <c r="M106" i="429"/>
  <c r="M335" i="436"/>
  <c r="C44" i="432"/>
  <c r="C48" i="432"/>
  <c r="E48" i="432" s="1"/>
  <c r="C41" i="432"/>
  <c r="C39" i="432"/>
  <c r="M333" i="436"/>
  <c r="E40" i="432"/>
  <c r="E42" i="432"/>
  <c r="C34" i="432"/>
  <c r="M331" i="436"/>
  <c r="M332" i="436"/>
  <c r="C49" i="432"/>
  <c r="E35" i="432"/>
  <c r="E47" i="432"/>
  <c r="E45" i="432"/>
  <c r="E38" i="432"/>
  <c r="E43" i="432"/>
  <c r="E37" i="432"/>
  <c r="E44" i="432" l="1"/>
  <c r="E41" i="432"/>
  <c r="C53" i="432"/>
  <c r="E34" i="432"/>
  <c r="E49" i="432"/>
  <c r="E39" i="432"/>
  <c r="D34" i="432" l="1"/>
  <c r="D51" i="432"/>
  <c r="D49" i="432"/>
  <c r="E53" i="432"/>
  <c r="E54" i="432" s="1"/>
  <c r="D39" i="432"/>
  <c r="D33" i="432"/>
  <c r="D48" i="432"/>
  <c r="D52" i="432"/>
  <c r="D40" i="432"/>
  <c r="D35" i="432"/>
  <c r="D36" i="432"/>
  <c r="D46" i="432"/>
  <c r="D45" i="432"/>
  <c r="D42" i="432"/>
  <c r="D47" i="432"/>
  <c r="D38" i="432"/>
  <c r="D37" i="432"/>
  <c r="D44" i="432"/>
  <c r="D41" i="432"/>
  <c r="D43" i="432"/>
  <c r="D50" i="432"/>
  <c r="D53" i="432" l="1"/>
  <c r="A334" i="436"/>
  <c r="A332" i="436"/>
  <c r="A335" i="436" s="1"/>
  <c r="A333" i="436"/>
  <c r="A336" i="436" l="1"/>
  <c r="A339" i="436" s="1"/>
  <c r="A337" i="436"/>
  <c r="A338" i="436"/>
  <c r="A340" i="436" l="1"/>
  <c r="A343" i="436" s="1"/>
  <c r="A341" i="436"/>
  <c r="A342" i="436"/>
  <c r="A345" i="436" l="1"/>
  <c r="A346" i="436"/>
  <c r="A344" i="436"/>
  <c r="A349" i="436" l="1"/>
  <c r="A348" i="436"/>
  <c r="A347" i="436"/>
  <c r="A352" i="436" l="1"/>
  <c r="A350" i="436"/>
  <c r="A353" i="436" s="1"/>
  <c r="A351" i="436"/>
  <c r="A354" i="436" l="1"/>
  <c r="A357" i="436" s="1"/>
  <c r="A355" i="436"/>
  <c r="A356" i="436"/>
  <c r="A358" i="436" l="1"/>
  <c r="A361" i="436" s="1"/>
  <c r="A360" i="436"/>
  <c r="A359" i="436"/>
  <c r="A362" i="436" l="1"/>
  <c r="A365" i="436" s="1"/>
  <c r="A363" i="436"/>
  <c r="A364" i="436"/>
  <c r="A366" i="436" l="1"/>
  <c r="A369" i="436" s="1"/>
  <c r="A367" i="436"/>
  <c r="A368" i="436"/>
  <c r="A371" i="436" l="1"/>
  <c r="A370" i="436"/>
  <c r="A372" i="436"/>
  <c r="A374" i="436" l="1"/>
  <c r="A375" i="436"/>
  <c r="A373" i="436"/>
  <c r="A376" i="436" s="1"/>
  <c r="A377" i="436" l="1"/>
  <c r="A380" i="436" s="1"/>
  <c r="A378" i="436"/>
  <c r="A379" i="436"/>
  <c r="A382" i="436" l="1"/>
  <c r="A381" i="436"/>
  <c r="A384" i="436" s="1"/>
  <c r="A383" i="436"/>
  <c r="A385" i="436" l="1"/>
  <c r="A388" i="436" s="1"/>
  <c r="A386" i="436"/>
  <c r="A387" i="436"/>
  <c r="A389" i="436" l="1"/>
  <c r="A392" i="436" s="1"/>
  <c r="A391" i="436"/>
  <c r="A390" i="436"/>
  <c r="A393" i="436" l="1"/>
  <c r="A396" i="436" s="1"/>
  <c r="A394" i="436"/>
  <c r="A395" i="436"/>
  <c r="A397" i="436" l="1"/>
  <c r="A400" i="436" s="1"/>
  <c r="A399" i="436"/>
  <c r="A398" i="436"/>
  <c r="A401" i="436" l="1"/>
  <c r="A404" i="436" s="1"/>
  <c r="A403" i="436"/>
  <c r="A402" i="436"/>
  <c r="A405" i="436" l="1"/>
  <c r="A408" i="436" s="1"/>
  <c r="A407" i="436"/>
  <c r="A406" i="436"/>
  <c r="A410" i="436" l="1"/>
  <c r="A409" i="436"/>
  <c r="A412" i="436" s="1"/>
  <c r="A411" i="436"/>
  <c r="A414" i="436" l="1"/>
  <c r="A415" i="436"/>
  <c r="A413" i="436"/>
  <c r="A416" i="436" s="1"/>
  <c r="A418" i="436" l="1"/>
  <c r="A419" i="436"/>
  <c r="A417" i="436"/>
  <c r="A420" i="436" s="1"/>
  <c r="A423" i="436" l="1"/>
  <c r="A421" i="436"/>
  <c r="A424" i="436" s="1"/>
  <c r="A422" i="436"/>
  <c r="A425" i="436" l="1"/>
  <c r="A428" i="436" s="1"/>
  <c r="A427" i="436"/>
  <c r="A426" i="436"/>
  <c r="A431" i="436" l="1"/>
  <c r="A430" i="436"/>
  <c r="A429" i="436"/>
  <c r="A434" i="436" l="1"/>
  <c r="A433" i="436"/>
  <c r="A432" i="436"/>
  <c r="A435" i="436" s="1"/>
  <c r="A438" i="436" l="1"/>
  <c r="A436" i="436"/>
  <c r="A439" i="436" s="1"/>
  <c r="A437" i="436"/>
  <c r="A441" i="436" l="1"/>
  <c r="A442" i="436"/>
  <c r="A440" i="436"/>
  <c r="A445" i="436" l="1"/>
  <c r="A443" i="436"/>
  <c r="A444" i="436"/>
  <c r="A448" i="436" l="1"/>
  <c r="A447" i="436"/>
  <c r="A446" i="436"/>
  <c r="A449" i="436" s="1"/>
  <c r="A450" i="436" l="1"/>
  <c r="A452" i="436"/>
  <c r="A451" i="436"/>
  <c r="A455" i="436" l="1"/>
  <c r="A454" i="436"/>
  <c r="A453" i="436"/>
  <c r="A458" i="436" l="1"/>
  <c r="A457" i="436"/>
  <c r="A456" i="436"/>
  <c r="A459" i="436" s="1"/>
  <c r="A462" i="436" l="1"/>
  <c r="A461" i="436"/>
  <c r="A460" i="436"/>
  <c r="A463" i="436" s="1"/>
  <c r="A466" i="436" l="1"/>
  <c r="A464" i="436"/>
  <c r="A467" i="436" s="1"/>
  <c r="A465" i="436"/>
  <c r="A468" i="436" l="1"/>
  <c r="A471" i="436" s="1"/>
  <c r="A470" i="436"/>
  <c r="A469" i="436"/>
  <c r="A474" i="436" l="1"/>
  <c r="A472" i="436"/>
  <c r="A473" i="436"/>
  <c r="A477" i="436" l="1"/>
  <c r="A475" i="436"/>
  <c r="A476" i="436"/>
  <c r="A479" i="436" l="1"/>
  <c r="A480" i="436"/>
  <c r="A478" i="436"/>
  <c r="A481" i="436" s="1"/>
  <c r="A484" i="436" l="1"/>
  <c r="A483" i="436"/>
  <c r="A482" i="436"/>
  <c r="A486" i="436" l="1"/>
  <c r="A485" i="436"/>
  <c r="A487" i="436"/>
  <c r="A488" i="436" l="1"/>
  <c r="A489" i="436"/>
  <c r="A490" i="436"/>
  <c r="A493" i="436" l="1"/>
  <c r="A491" i="436"/>
  <c r="A492" i="436"/>
  <c r="A496" i="436" l="1"/>
  <c r="A495" i="436"/>
  <c r="A494" i="436"/>
  <c r="A499" i="436" l="1"/>
  <c r="A498" i="436"/>
  <c r="A497" i="436"/>
  <c r="A501" i="436" l="1"/>
  <c r="A502" i="436"/>
  <c r="A500" i="436"/>
  <c r="A503" i="436" s="1"/>
  <c r="A505" i="436" l="1"/>
  <c r="A506" i="436"/>
  <c r="A504" i="436"/>
  <c r="A507" i="436" s="1"/>
  <c r="A510" i="436" l="1"/>
  <c r="A508" i="436"/>
  <c r="A511" i="436" s="1"/>
  <c r="A509" i="436"/>
  <c r="A514" i="436" l="1"/>
  <c r="A513" i="436"/>
  <c r="A512" i="436"/>
  <c r="A515" i="436" s="1"/>
  <c r="A518" i="436" l="1"/>
  <c r="A516" i="436"/>
  <c r="A517" i="436"/>
  <c r="A520" i="436" l="1"/>
  <c r="A519" i="436"/>
  <c r="A522" i="436" s="1"/>
  <c r="A521" i="436"/>
  <c r="A524" i="436" l="1"/>
  <c r="A523" i="436"/>
  <c r="A526" i="436" s="1"/>
  <c r="A525" i="436"/>
  <c r="A527" i="436" l="1"/>
  <c r="A530" i="436" s="1"/>
  <c r="A529" i="436"/>
  <c r="A528" i="436"/>
  <c r="A531" i="436" l="1"/>
  <c r="A534" i="436" s="1"/>
  <c r="A532" i="436"/>
  <c r="A533" i="436"/>
  <c r="A535" i="436" l="1"/>
  <c r="A538" i="436" s="1"/>
  <c r="A537" i="436"/>
  <c r="A536" i="436"/>
  <c r="A539" i="436" l="1"/>
  <c r="A542" i="436" s="1"/>
  <c r="A541" i="436"/>
  <c r="A540" i="436"/>
  <c r="A543" i="436" l="1"/>
  <c r="A546" i="436" s="1"/>
  <c r="A544" i="436"/>
  <c r="A545" i="436"/>
  <c r="A547" i="436" l="1"/>
  <c r="A550" i="436" s="1"/>
  <c r="A548" i="436"/>
  <c r="A549" i="436"/>
  <c r="A551" i="436" l="1"/>
  <c r="A554" i="436" s="1"/>
  <c r="A553" i="436"/>
  <c r="A552" i="436"/>
  <c r="A556" i="436" l="1"/>
  <c r="A557" i="436"/>
  <c r="A555" i="436"/>
  <c r="A559" i="436" l="1"/>
  <c r="A560" i="436"/>
  <c r="A558" i="436"/>
  <c r="A561" i="436" s="1"/>
  <c r="A562" i="436" l="1"/>
  <c r="A565" i="436" s="1"/>
  <c r="A563" i="436"/>
  <c r="A564" i="436"/>
  <c r="A567" i="436" l="1"/>
  <c r="A566" i="436"/>
  <c r="A569" i="436" s="1"/>
  <c r="A568" i="436"/>
  <c r="A571" i="436" l="1"/>
  <c r="A570" i="436"/>
  <c r="A572" i="436"/>
  <c r="A574" i="436" l="1"/>
  <c r="A575" i="436"/>
  <c r="A573" i="436"/>
  <c r="A577" i="436" s="1"/>
  <c r="A578" i="436" l="1"/>
  <c r="A576" i="436"/>
  <c r="A579" i="436" s="1"/>
  <c r="A582" i="436" s="1"/>
  <c r="A580" i="436" l="1"/>
  <c r="A583" i="436" s="1"/>
  <c r="A581" i="436"/>
  <c r="A586" i="436" l="1"/>
  <c r="A585" i="436"/>
  <c r="A584" i="436"/>
  <c r="A587" i="436" s="1"/>
  <c r="A590" i="436" l="1"/>
  <c r="A588" i="436"/>
  <c r="A591" i="436" s="1"/>
  <c r="A589" i="436"/>
  <c r="A592" i="436" l="1"/>
  <c r="A595" i="436" s="1"/>
  <c r="A594" i="436"/>
  <c r="A593" i="436"/>
  <c r="A596" i="436" l="1"/>
  <c r="A599" i="436" s="1"/>
  <c r="A598" i="436"/>
  <c r="A597" i="436"/>
  <c r="A600" i="436" s="1"/>
  <c r="A601" i="436" l="1"/>
  <c r="A604" i="436" s="1"/>
  <c r="A602" i="436"/>
  <c r="A603" i="436"/>
  <c r="A606" i="436" l="1"/>
  <c r="A605" i="436"/>
  <c r="A608" i="436" s="1"/>
  <c r="A607" i="436"/>
  <c r="A610" i="436" l="1"/>
  <c r="A609" i="436"/>
  <c r="A611" i="436"/>
  <c r="A614" i="436" l="1"/>
  <c r="A613" i="436"/>
  <c r="A612" i="436"/>
  <c r="A617" i="436" l="1"/>
  <c r="A616" i="436"/>
  <c r="A615" i="436"/>
  <c r="A618" i="436" s="1"/>
  <c r="A621" i="436" l="1"/>
  <c r="A619" i="436"/>
  <c r="A622" i="436" s="1"/>
  <c r="A620" i="436"/>
  <c r="A623" i="436" l="1"/>
  <c r="A626" i="436" s="1"/>
  <c r="A624" i="436"/>
  <c r="A625" i="436"/>
  <c r="A627" i="436" l="1"/>
  <c r="A630" i="436" s="1"/>
  <c r="A628" i="436"/>
  <c r="A629" i="436"/>
  <c r="A633" i="436" l="1"/>
  <c r="A632" i="436"/>
  <c r="A631" i="436"/>
  <c r="A634" i="436" s="1"/>
  <c r="A637" i="436" l="1"/>
  <c r="A636" i="436"/>
  <c r="A635" i="436"/>
  <c r="A638" i="436" s="1"/>
  <c r="A641" i="436" l="1"/>
  <c r="A640" i="436"/>
  <c r="A639" i="436"/>
  <c r="A644" i="436" l="1"/>
  <c r="A642" i="436"/>
  <c r="A645" i="436" s="1"/>
  <c r="A643" i="436"/>
  <c r="A648" i="436" l="1"/>
  <c r="A647" i="436"/>
  <c r="A646" i="436"/>
  <c r="A649" i="436" s="1"/>
  <c r="A652" i="436" l="1"/>
  <c r="A650" i="436"/>
  <c r="A653" i="436" s="1"/>
  <c r="A651" i="436"/>
  <c r="A656" i="436" l="1"/>
  <c r="A654" i="436"/>
  <c r="A655" i="436"/>
  <c r="A659" i="436" l="1"/>
  <c r="A658" i="436"/>
  <c r="A657" i="436"/>
  <c r="A660" i="436" s="1"/>
  <c r="A663" i="436" s="1"/>
  <c r="A661" i="436" l="1"/>
  <c r="A664" i="436" s="1"/>
  <c r="A662" i="436"/>
  <c r="A665" i="436" l="1"/>
  <c r="A668" i="436" s="1"/>
  <c r="A666" i="436"/>
  <c r="A667" i="436"/>
  <c r="A670" i="436" l="1"/>
  <c r="A669" i="436"/>
  <c r="A672" i="436" s="1"/>
  <c r="A671" i="436"/>
  <c r="A674" i="436" l="1"/>
  <c r="A673" i="436"/>
  <c r="A676" i="436" s="1"/>
  <c r="A675" i="436"/>
  <c r="A678" i="436" l="1"/>
  <c r="A677" i="436"/>
  <c r="A679" i="436"/>
  <c r="A681" i="436" l="1"/>
  <c r="A682" i="436"/>
  <c r="A680" i="436"/>
  <c r="A685" i="436" l="1"/>
  <c r="A684" i="436"/>
  <c r="A683" i="436"/>
  <c r="A687" i="436" s="1"/>
  <c r="A686" i="436" l="1"/>
  <c r="A689" i="436" s="1"/>
  <c r="A688" i="436"/>
  <c r="A691" i="436" l="1"/>
  <c r="A690" i="436"/>
  <c r="A693" i="436" s="1"/>
  <c r="A692" i="436"/>
  <c r="A694" i="436" l="1"/>
  <c r="A697" i="436" s="1"/>
  <c r="A696" i="436"/>
  <c r="A695" i="436"/>
  <c r="A698" i="436" s="1"/>
  <c r="A699" i="436" l="1"/>
  <c r="A702" i="436" s="1"/>
  <c r="A700" i="436"/>
  <c r="A701" i="436"/>
  <c r="A703" i="436" l="1"/>
  <c r="A706" i="436" s="1"/>
  <c r="A705" i="436"/>
  <c r="A704" i="436"/>
  <c r="A708" i="436" l="1"/>
  <c r="A709" i="436"/>
  <c r="A707" i="436"/>
  <c r="A710" i="436" s="1"/>
  <c r="A712" i="436" l="1"/>
  <c r="A711" i="436"/>
  <c r="A714" i="436" s="1"/>
  <c r="A713" i="436"/>
  <c r="A715" i="436" l="1"/>
  <c r="A718" i="436" s="1"/>
  <c r="A716" i="436"/>
  <c r="A717" i="436"/>
  <c r="A719" i="436" l="1"/>
  <c r="A720" i="436"/>
  <c r="A721" i="436"/>
  <c r="A724" i="436" l="1"/>
  <c r="A722" i="436"/>
  <c r="A725" i="436" s="1"/>
  <c r="A723" i="436"/>
  <c r="A728" i="436" l="1"/>
  <c r="A726" i="436"/>
  <c r="A729" i="436" s="1"/>
  <c r="A727" i="436"/>
  <c r="A730" i="436" l="1"/>
  <c r="A733" i="436" s="1"/>
  <c r="A732" i="436"/>
  <c r="A731" i="436"/>
  <c r="A736" i="436" l="1"/>
  <c r="A734" i="436"/>
  <c r="A735" i="436"/>
  <c r="A739" i="436" l="1"/>
  <c r="A738" i="436"/>
  <c r="A737" i="436"/>
  <c r="A742" i="436" l="1"/>
  <c r="A741" i="436"/>
  <c r="A740" i="436"/>
  <c r="A744" i="436" l="1"/>
  <c r="A745" i="436"/>
  <c r="A743" i="436"/>
  <c r="A748" i="436" l="1"/>
  <c r="A746" i="436"/>
  <c r="A749" i="436" s="1"/>
  <c r="A747" i="436"/>
  <c r="A750" i="436" l="1"/>
  <c r="A753" i="436" s="1"/>
  <c r="A752" i="436"/>
  <c r="A751" i="436"/>
  <c r="A755" i="436" l="1"/>
  <c r="A754" i="436"/>
  <c r="A757" i="436" s="1"/>
  <c r="A756" i="436"/>
  <c r="A759" i="436" l="1"/>
  <c r="A760" i="436"/>
  <c r="A758" i="436"/>
  <c r="A761" i="436" s="1"/>
  <c r="A764" i="436" l="1"/>
  <c r="A762" i="436"/>
  <c r="A765" i="436" s="1"/>
  <c r="A763" i="436"/>
  <c r="A768" i="436" l="1"/>
  <c r="A767" i="436"/>
  <c r="A766" i="436"/>
  <c r="A769" i="436" l="1"/>
  <c r="A772" i="436" s="1"/>
  <c r="A771" i="436"/>
  <c r="A770" i="436"/>
  <c r="A773" i="436" l="1"/>
  <c r="A776" i="436" s="1"/>
  <c r="A775" i="436"/>
  <c r="A774" i="436"/>
  <c r="A777" i="436" l="1"/>
  <c r="A780" i="436" s="1"/>
  <c r="A779" i="436"/>
  <c r="A778" i="436"/>
  <c r="A781" i="436" l="1"/>
  <c r="A784" i="436" s="1"/>
  <c r="A782" i="436"/>
  <c r="A783" i="436"/>
  <c r="A785" i="436" l="1"/>
  <c r="A788" i="436" s="1"/>
  <c r="A786" i="436"/>
  <c r="A787" i="436"/>
  <c r="A789" i="436" l="1"/>
  <c r="A792" i="436" s="1"/>
  <c r="A790" i="436"/>
  <c r="A791" i="436"/>
  <c r="A794" i="436" l="1"/>
  <c r="A793" i="436"/>
  <c r="A796" i="436" s="1"/>
  <c r="A795" i="436"/>
  <c r="A798" i="436" l="1"/>
  <c r="A797" i="436"/>
  <c r="A800" i="436" s="1"/>
  <c r="A799" i="436"/>
  <c r="A802" i="436" l="1"/>
  <c r="A801" i="436"/>
  <c r="A804" i="436" s="1"/>
  <c r="A803" i="436"/>
  <c r="A805" i="436" l="1"/>
  <c r="A808" i="436" s="1"/>
  <c r="A807" i="436"/>
  <c r="A806" i="436"/>
  <c r="A809" i="436" l="1"/>
  <c r="A810" i="436"/>
  <c r="A811" i="436"/>
  <c r="A813" i="436" l="1"/>
  <c r="A814" i="436"/>
  <c r="A812" i="436"/>
  <c r="A815" i="436" l="1"/>
  <c r="A817" i="436"/>
  <c r="A816" i="436"/>
  <c r="A819" i="436" l="1"/>
  <c r="A820" i="436"/>
  <c r="A818" i="436"/>
  <c r="A821" i="436" l="1"/>
  <c r="A823" i="436"/>
  <c r="A822" i="436"/>
  <c r="A825" i="436" l="1"/>
  <c r="A826" i="436"/>
  <c r="A824" i="436"/>
  <c r="A827" i="436" s="1"/>
  <c r="A828" i="436" l="1"/>
  <c r="A830" i="436"/>
  <c r="A829" i="436"/>
  <c r="A833" i="436" l="1"/>
  <c r="A831" i="436"/>
  <c r="A832" i="436"/>
  <c r="A834" i="436" l="1"/>
  <c r="A835" i="436"/>
  <c r="A836" i="436"/>
  <c r="A837" i="436" l="1"/>
  <c r="A840" i="436" s="1"/>
  <c r="A839" i="436"/>
  <c r="A838" i="436"/>
  <c r="A841" i="436" l="1"/>
  <c r="A844" i="436" s="1"/>
  <c r="A843" i="436"/>
  <c r="A842" i="436"/>
  <c r="A846" i="436" l="1"/>
  <c r="A845" i="436"/>
  <c r="A848" i="436" s="1"/>
  <c r="A847" i="436"/>
  <c r="A849" i="436" l="1"/>
  <c r="A852" i="436" s="1"/>
  <c r="A850" i="436"/>
  <c r="A851" i="436"/>
  <c r="A854" i="436" l="1"/>
  <c r="A853" i="436"/>
  <c r="A855" i="436"/>
  <c r="A857" i="436" l="1"/>
  <c r="A856" i="436"/>
  <c r="A859" i="436" s="1"/>
  <c r="A858" i="436"/>
  <c r="A860" i="436" l="1"/>
  <c r="A863" i="436" s="1"/>
  <c r="A861" i="436"/>
  <c r="A862" i="436"/>
  <c r="A865" i="436" l="1"/>
  <c r="A864" i="436"/>
  <c r="A866" i="436"/>
  <c r="A868" i="436" l="1"/>
  <c r="A869" i="436"/>
  <c r="A867" i="436"/>
  <c r="A872" i="436" l="1"/>
  <c r="A871" i="436"/>
  <c r="A870" i="436"/>
  <c r="A873" i="436" s="1"/>
  <c r="A876" i="436" l="1"/>
  <c r="A874" i="436"/>
  <c r="A877" i="436" s="1"/>
  <c r="A875" i="436"/>
  <c r="A878" i="436" l="1"/>
  <c r="A881" i="436" s="1"/>
  <c r="A880" i="436"/>
  <c r="A879" i="436"/>
  <c r="A884" i="436" l="1"/>
  <c r="A883" i="436"/>
  <c r="A882" i="436"/>
  <c r="A885" i="436" s="1"/>
  <c r="A886" i="436" l="1"/>
  <c r="A889" i="436" s="1"/>
  <c r="A887" i="436"/>
  <c r="A888" i="436"/>
  <c r="A892" i="436" l="1"/>
  <c r="A891" i="436"/>
  <c r="A890" i="436"/>
  <c r="A893" i="436" s="1"/>
  <c r="A896" i="436" l="1"/>
  <c r="A895" i="436"/>
  <c r="A894" i="436"/>
  <c r="A897" i="436" s="1"/>
  <c r="A900" i="436" l="1"/>
  <c r="A899" i="436"/>
  <c r="A898" i="436"/>
  <c r="A903" i="436" l="1"/>
  <c r="A902" i="436"/>
  <c r="A901" i="436"/>
  <c r="A904" i="436" s="1"/>
  <c r="A905" i="436" l="1"/>
  <c r="A908" i="436" s="1"/>
  <c r="A906" i="436"/>
  <c r="A907" i="436"/>
  <c r="A909" i="436" l="1"/>
  <c r="A912" i="436" s="1"/>
  <c r="A911" i="436"/>
  <c r="A910" i="436"/>
  <c r="A914" i="436" l="1"/>
  <c r="A913" i="436"/>
  <c r="A916" i="436" s="1"/>
  <c r="A915" i="436"/>
  <c r="A919" i="436" l="1"/>
  <c r="A917" i="436"/>
  <c r="A920" i="436" s="1"/>
  <c r="A918" i="436"/>
  <c r="A922" i="436" l="1"/>
  <c r="A923" i="436"/>
  <c r="A921" i="436"/>
  <c r="A924" i="436" s="1"/>
  <c r="A927" i="436" l="1"/>
  <c r="A926" i="436"/>
  <c r="A925" i="436"/>
  <c r="A928" i="436" s="1"/>
  <c r="A931" i="436" s="1"/>
  <c r="A930" i="436" l="1"/>
  <c r="A929" i="436"/>
  <c r="A932" i="436" s="1"/>
  <c r="A934" i="436" l="1"/>
  <c r="A935" i="436"/>
  <c r="A933" i="436"/>
  <c r="A936" i="436" s="1"/>
  <c r="A938" i="436" l="1"/>
  <c r="A937" i="436"/>
  <c r="A940" i="436" s="1"/>
  <c r="A939" i="436"/>
  <c r="A942" i="436" l="1"/>
  <c r="A941" i="436"/>
  <c r="A945" i="436" s="1"/>
  <c r="A943" i="436"/>
  <c r="A944" i="436" l="1"/>
  <c r="A948" i="436" s="1"/>
  <c r="A946" i="436"/>
  <c r="A947" i="436" l="1"/>
  <c r="A950" i="436" s="1"/>
  <c r="A949" i="436"/>
  <c r="A952" i="436" l="1"/>
  <c r="A951" i="436"/>
  <c r="A954" i="436" s="1"/>
  <c r="A953" i="436"/>
  <c r="A956" i="436" l="1"/>
  <c r="A955" i="436"/>
  <c r="A958" i="436" s="1"/>
  <c r="A957" i="436"/>
  <c r="A959" i="436" l="1"/>
  <c r="A962" i="436" s="1"/>
  <c r="A961" i="436"/>
  <c r="A960" i="436"/>
  <c r="A963" i="436" s="1"/>
  <c r="A966" i="436" l="1"/>
  <c r="A965" i="436"/>
  <c r="A964" i="436"/>
  <c r="A968" i="436" l="1"/>
  <c r="A967" i="4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Valquiria Vansquelhe</author>
  </authors>
  <commentList>
    <comment ref="B67" authorId="0" shapeId="0" xr:uid="{74A84FC4-491A-4F53-A1F4-04861C89B8D2}">
      <text>
        <r>
          <rPr>
            <sz val="9"/>
            <color indexed="81"/>
            <rFont val="Segoe UI"/>
            <family val="2"/>
          </rPr>
          <t>ALTURA DOS 3 ULTIMOS PAVS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I6" authorId="0" shapeId="0" xr:uid="{EB38BF25-B5AC-4543-B601-ACA79766CF42}">
      <text>
        <r>
          <rPr>
            <b/>
            <sz val="9"/>
            <color indexed="81"/>
            <rFont val="Segoe UI"/>
            <family val="2"/>
          </rPr>
          <t>Area de contenção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tc={C60B6165-091E-4F75-86EB-CF8C715780F6}</author>
  </authors>
  <commentList>
    <comment ref="E7" authorId="0" shapeId="0" xr:uid="{C60B6165-091E-4F75-86EB-CF8C715780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 devido área da loja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renatamarques</author>
  </authors>
  <commentList>
    <comment ref="E6" authorId="0" shapeId="0" xr:uid="{7BCF2508-69A0-4EDB-91B8-44E08C3B34A4}">
      <text>
        <r>
          <rPr>
            <sz val="8"/>
            <color indexed="81"/>
            <rFont val="Tahoma"/>
            <family val="2"/>
          </rPr>
          <t>Folga total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G5" authorId="0" shapeId="0" xr:uid="{00000000-0006-0000-18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6" authorId="0" shapeId="0" xr:uid="{00000000-0006-0000-18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H62" authorId="0" shapeId="0" xr:uid="{00000000-0006-0000-1D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I35" authorId="0" shapeId="0" xr:uid="{00000000-0006-0000-1F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  <author>Michelle Oliveira Santana</author>
  </authors>
  <commentList>
    <comment ref="G4" authorId="0" shapeId="0" xr:uid="{00000000-0006-0000-21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5" authorId="0" shapeId="0" xr:uid="{00000000-0006-0000-21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  <comment ref="I25" authorId="1" shapeId="0" xr:uid="{00000000-0006-0000-2100-000003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J5" authorId="0" shapeId="0" xr:uid="{00000000-0006-0000-2300-000001000000}">
      <text>
        <r>
          <rPr>
            <b/>
            <sz val="9"/>
            <color indexed="81"/>
            <rFont val="Segoe UI"/>
            <family val="2"/>
          </rPr>
          <t>Quant. degraus</t>
        </r>
      </text>
    </comment>
  </commentList>
</comments>
</file>

<file path=xl/sharedStrings.xml><?xml version="1.0" encoding="utf-8"?>
<sst xmlns="http://schemas.openxmlformats.org/spreadsheetml/2006/main" count="5536" uniqueCount="2417">
  <si>
    <t>Descrição</t>
  </si>
  <si>
    <t>m2</t>
  </si>
  <si>
    <t>un</t>
  </si>
  <si>
    <t>m</t>
  </si>
  <si>
    <t>m3</t>
  </si>
  <si>
    <t>kg</t>
  </si>
  <si>
    <t>ESQUADRIAS DE MADEIRA</t>
  </si>
  <si>
    <t>ITEM</t>
  </si>
  <si>
    <t>H</t>
  </si>
  <si>
    <t>DATA:</t>
  </si>
  <si>
    <t>TOTAL</t>
  </si>
  <si>
    <t>TIPO</t>
  </si>
  <si>
    <t>PEÇA</t>
  </si>
  <si>
    <t>ÁREA</t>
  </si>
  <si>
    <t>S</t>
  </si>
  <si>
    <t>m²</t>
  </si>
  <si>
    <t>Total</t>
  </si>
  <si>
    <t>M2</t>
  </si>
  <si>
    <t>REVISÃO:</t>
  </si>
  <si>
    <t>x</t>
  </si>
  <si>
    <t>TOTAL GERAL</t>
  </si>
  <si>
    <t>Item</t>
  </si>
  <si>
    <t>QUANT</t>
  </si>
  <si>
    <t xml:space="preserve">TOTAL </t>
  </si>
  <si>
    <t>CA-60 - m</t>
  </si>
  <si>
    <t>TOTAL - M</t>
  </si>
  <si>
    <t>PESO kg/m</t>
  </si>
  <si>
    <t>TOTAL - kg</t>
  </si>
  <si>
    <t>TABELA DE AÇO</t>
  </si>
  <si>
    <t>CA-50</t>
  </si>
  <si>
    <t>CA-60</t>
  </si>
  <si>
    <t>Ø - mm</t>
  </si>
  <si>
    <t>kg/m</t>
  </si>
  <si>
    <t>pol</t>
  </si>
  <si>
    <t>1/4"</t>
  </si>
  <si>
    <t>5/16"</t>
  </si>
  <si>
    <t>3/8"</t>
  </si>
  <si>
    <t>1/2"</t>
  </si>
  <si>
    <t>5/8"</t>
  </si>
  <si>
    <t>3/4"</t>
  </si>
  <si>
    <t>1"</t>
  </si>
  <si>
    <t>1 1/4"</t>
  </si>
  <si>
    <t>1 5/8"</t>
  </si>
  <si>
    <t>PROJETO</t>
  </si>
  <si>
    <t>DIMENSÕES UNITÁRIAS</t>
  </si>
  <si>
    <t>ESCAV</t>
  </si>
  <si>
    <t>Adição</t>
  </si>
  <si>
    <t>APILOA</t>
  </si>
  <si>
    <t>REATER</t>
  </si>
  <si>
    <t>BOTA FORA</t>
  </si>
  <si>
    <t>LASTRO</t>
  </si>
  <si>
    <t>FORMA</t>
  </si>
  <si>
    <t>TAXA AÇO (KG/M3)</t>
  </si>
  <si>
    <t>IMPERM</t>
  </si>
  <si>
    <t>A</t>
  </si>
  <si>
    <t>B</t>
  </si>
  <si>
    <t>C</t>
  </si>
  <si>
    <t>lados</t>
  </si>
  <si>
    <t>DETALHE TÍPICO</t>
  </si>
  <si>
    <t>UNIT</t>
  </si>
  <si>
    <t>LAJE / MOLDE</t>
  </si>
  <si>
    <t>ESCORAMENTO</t>
  </si>
  <si>
    <t>LARG</t>
  </si>
  <si>
    <t>COMPR</t>
  </si>
  <si>
    <t>ALT</t>
  </si>
  <si>
    <t>PD</t>
  </si>
  <si>
    <t>COMP</t>
  </si>
  <si>
    <t>Lados</t>
  </si>
  <si>
    <t>MOLDADA IN LOCO</t>
  </si>
  <si>
    <t>LAJE PISO</t>
  </si>
  <si>
    <t>DEGRAUS / ESPELHO</t>
  </si>
  <si>
    <t>D</t>
  </si>
  <si>
    <t>E</t>
  </si>
  <si>
    <t>F</t>
  </si>
  <si>
    <t>G</t>
  </si>
  <si>
    <t>DETALHE DA ESCADA MEDIDAS A SEREM FORNECIDAS</t>
  </si>
  <si>
    <t>MA02</t>
  </si>
  <si>
    <t>QUANTITATIVO PROJETISTA</t>
  </si>
  <si>
    <t>Área</t>
  </si>
  <si>
    <t>Descontos</t>
  </si>
  <si>
    <t>COEF</t>
  </si>
  <si>
    <t>QUANTIDADE POR ITEM CA-50 - m</t>
  </si>
  <si>
    <t>DIMENSÕES UNITÁRIAS - m</t>
  </si>
  <si>
    <t>ALTURA</t>
  </si>
  <si>
    <t>SEÇÃO 1</t>
  </si>
  <si>
    <t>SEÇÃO 2</t>
  </si>
  <si>
    <t>LADOS</t>
  </si>
  <si>
    <t>ESPESS</t>
  </si>
  <si>
    <t>BASE</t>
  </si>
  <si>
    <t>DEGRAUS</t>
  </si>
  <si>
    <t>FUNDO S/N</t>
  </si>
  <si>
    <t>m³</t>
  </si>
  <si>
    <t>COBERTURA</t>
  </si>
  <si>
    <t>1º lance</t>
  </si>
  <si>
    <t>Térreo - 1° pavto</t>
  </si>
  <si>
    <t>Tipo</t>
  </si>
  <si>
    <t>Unidade</t>
  </si>
  <si>
    <t>FERRAGENS</t>
  </si>
  <si>
    <t xml:space="preserve">Patamar </t>
  </si>
  <si>
    <t>2º lance</t>
  </si>
  <si>
    <t>3º lance</t>
  </si>
  <si>
    <t>Laje Piso 1º Pav</t>
  </si>
  <si>
    <t>L10cm</t>
  </si>
  <si>
    <t>Laje Cobertura</t>
  </si>
  <si>
    <t>Laje barrilete</t>
  </si>
  <si>
    <t>BARRILETE</t>
  </si>
  <si>
    <t>CORRIMÃO</t>
  </si>
  <si>
    <t>MA01</t>
  </si>
  <si>
    <t>MA03</t>
  </si>
  <si>
    <t>Laje Tipo</t>
  </si>
  <si>
    <t>Quantidade</t>
  </si>
  <si>
    <t>Bloco</t>
  </si>
  <si>
    <t>canaleta</t>
  </si>
  <si>
    <t>Dimensões</t>
  </si>
  <si>
    <t>Indice</t>
  </si>
  <si>
    <t>Indice + Perda</t>
  </si>
  <si>
    <t>L20cm</t>
  </si>
  <si>
    <t>14x19x39</t>
  </si>
  <si>
    <t>14x19x34</t>
  </si>
  <si>
    <t>14x19x04</t>
  </si>
  <si>
    <t>14x19x09</t>
  </si>
  <si>
    <t>14x19x19</t>
  </si>
  <si>
    <t>14x19x54</t>
  </si>
  <si>
    <t>Perda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</si>
  <si>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</si>
  <si>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</si>
  <si>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</si>
  <si>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</si>
  <si>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</si>
  <si>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</si>
  <si>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</si>
  <si>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</si>
  <si>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</si>
  <si>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</si>
  <si>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</si>
  <si>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</si>
  <si>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</si>
  <si>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</si>
  <si>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</si>
  <si>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</si>
  <si>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</si>
  <si>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</si>
  <si>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-</t>
  </si>
  <si>
    <t xml:space="preserve"> Pavimentos Tipo - Torre 1</t>
  </si>
  <si>
    <t>MA04</t>
  </si>
  <si>
    <t>MA05</t>
  </si>
  <si>
    <t>MA06</t>
  </si>
  <si>
    <t>MA07</t>
  </si>
  <si>
    <t>MA08</t>
  </si>
  <si>
    <t>MA09</t>
  </si>
  <si>
    <t>MA10</t>
  </si>
  <si>
    <t xml:space="preserve"> Pavimentos Tipo - Torre 2</t>
  </si>
  <si>
    <t>CONCRETO</t>
  </si>
  <si>
    <t>L15cm</t>
  </si>
  <si>
    <t>1° pavto - 2º pvto</t>
  </si>
  <si>
    <t>2 FOLHAS DE CORRER DE VIDRO LISO + PERSIANA INTEGRADA</t>
  </si>
  <si>
    <t>2 FOLHAS DE CORRER DE VIDRO</t>
  </si>
  <si>
    <t>2 FOLHAS DE CORRER DE VIDRO LISO + BANDEIRA SUPERIOR COM V.P.</t>
  </si>
  <si>
    <t>2 FOLHAS DE CORRER EM VIDRO LISO SUPERIOR E VIDRO DE SEGURANÇA LISO  INFERIOR + VENEZIANA</t>
  </si>
  <si>
    <t>1 FOLHA DE MAXIM-AR COM BANDEIRA INFERIOR E VIDRO FANTASIA COM LIMITADOR DE ABERTURA</t>
  </si>
  <si>
    <t>3 FOLHAS DE CORRER EM VIDRO LISO</t>
  </si>
  <si>
    <t>1 FOLHA VENEZIANA DE ABRIR COM V.P.</t>
  </si>
  <si>
    <t>2 FOLHAS DE ABRIR ASSIMÉTRICAS EM VIDRO LISO SUPERIOR E VIDRO DE SEGURANÇA LISO  INFERIOR</t>
  </si>
  <si>
    <t>2 FOLHAS DE ABRIR SIMÉTRICAS EM VIDRO LISO SUPERIOR E VIDRO DE SEGURANÇA LISO  INFERIOR</t>
  </si>
  <si>
    <t>1 FOLHA FIXA DE VIDRO DE SEGURANÇA</t>
  </si>
  <si>
    <t>1 FOLHA VENEZIANA FIXA COM V.P.</t>
  </si>
  <si>
    <t>2 FOLHAS DE CORRER DE VIDRO + 2 FIXAS</t>
  </si>
  <si>
    <t>VP19</t>
  </si>
  <si>
    <t>VENEZIANA FIXA ( VENTILAÇÃO PERMANENTE)</t>
  </si>
  <si>
    <t>VP20</t>
  </si>
  <si>
    <t>VP21</t>
  </si>
  <si>
    <t>VP22</t>
  </si>
  <si>
    <t>2 FOLHAS DE ABRIR SIMÉTRICAS COM VENEZIANA</t>
  </si>
  <si>
    <t>VP23</t>
  </si>
  <si>
    <t>PR24</t>
  </si>
  <si>
    <t>PR25</t>
  </si>
  <si>
    <t>PR26</t>
  </si>
  <si>
    <t>PR27</t>
  </si>
  <si>
    <t>EMPREENDIMENTO:</t>
  </si>
  <si>
    <t>Local</t>
  </si>
  <si>
    <t>comp</t>
  </si>
  <si>
    <t>altura</t>
  </si>
  <si>
    <t>FE01</t>
  </si>
  <si>
    <t>RESUMO - CONCRETO</t>
  </si>
  <si>
    <t>40 MPa</t>
  </si>
  <si>
    <t xml:space="preserve">CONCRETO </t>
  </si>
  <si>
    <t>RESISTÊNCIA</t>
  </si>
  <si>
    <t>QUANT.
m3</t>
  </si>
  <si>
    <t>DIMENSÕES UNITÁRIAS - METROS</t>
  </si>
  <si>
    <t>IMAGENS LEVANTAMENTO</t>
  </si>
  <si>
    <t>JOGO DE FORMA PARA O RESUMO:</t>
  </si>
  <si>
    <t>14x19x14</t>
  </si>
  <si>
    <t>DATA</t>
  </si>
  <si>
    <t>PERÍMETRO</t>
  </si>
  <si>
    <t>PROJETO:</t>
  </si>
  <si>
    <t>CONCRETO 
m³</t>
  </si>
  <si>
    <t>LONA
m²</t>
  </si>
  <si>
    <t>Atalho</t>
  </si>
  <si>
    <t xml:space="preserve">PROJETO: </t>
  </si>
  <si>
    <t>item</t>
  </si>
  <si>
    <t>código</t>
  </si>
  <si>
    <t>*</t>
  </si>
  <si>
    <t>PORTAS DE MADEIRA EM MARCENARIA (BATENTE/FOLHA/GUARNIÇÃO/FERRAGENS)</t>
  </si>
  <si>
    <t>ESQUADRIAS DE ALUMÍNIO</t>
  </si>
  <si>
    <t>ESQUADRIAS METÁLICAS</t>
  </si>
  <si>
    <t>OBSERVAÇÕES:</t>
  </si>
  <si>
    <t>Não lançar nada em células com fórmulas (todas com formatação em cinza)</t>
  </si>
  <si>
    <t>Atentar aos textos das unidades, o texto deverá estar digitado igualmente, sem espaços para não ocasionar erro de fórmula</t>
  </si>
  <si>
    <t>1 FOLHA DE ABRIR EM MADEIRA COM BATENTE REGULÁVEL DE 15cm + MOLDURA EXTERNA</t>
  </si>
  <si>
    <t>ENTRADA APTOS (TÉRREO E TIPO)</t>
  </si>
  <si>
    <t>1 FOLHA LISA DE ABRIR EM MADEIRA COM BATENTE REGULÁVEL DE 10cm</t>
  </si>
  <si>
    <t>DORMITÓRIOS (TIPO)/ VEST. MASC E FEM. (TÉRREO TORRE 1)/ SALA DE ENTREGA TÉRREO TORRE 1)/DML (TORRE 1 E 2)/ COPA (SALÃO DE FESTAS)</t>
  </si>
  <si>
    <t>BANHO APTO PNE  (TÉRREO E 1º PAV)</t>
  </si>
  <si>
    <t>1 FOLHA LISA DE ABRIR EM MADEIRA COM BATENTE REGULÁVEL DE 15cm</t>
  </si>
  <si>
    <t>BANHO APTO TIPO / WC PORTARIA/ WC ESPAÇO FLEX/ WCS BRINQUEDOTECA/ WC FEM E MASC. (SALÃO DE FESTAS)</t>
  </si>
  <si>
    <t>DORMITÓRIO APTO PNE/ APA (TÉRREO TORRE 1)/ HALL DE SERVIÇO (TORRES 1 E 2)/ ADM (TORRE 2)</t>
  </si>
  <si>
    <t>DORMITÓRIO (TÉRREOS E TIPO)</t>
  </si>
  <si>
    <t>SALA (TÉRREO E TIPO)</t>
  </si>
  <si>
    <t>A.S. (TÉRREO E TIPO)</t>
  </si>
  <si>
    <t>SALA/TERRAÇO (TÉRREO E TIPO)</t>
  </si>
  <si>
    <t>SALA/TERRAÇO APTO PNE (TÉRREO E 1ºPAV)</t>
  </si>
  <si>
    <t>PORTARIA - TÉRREO</t>
  </si>
  <si>
    <t>SALÃO DE FESTAS -IMPLANTAÇÃO</t>
  </si>
  <si>
    <t>F1</t>
  </si>
  <si>
    <t>F2</t>
  </si>
  <si>
    <t>F3</t>
  </si>
  <si>
    <t>FECHADURA EXTERNA - PADO CONCEPT POLIDO 406-30E</t>
  </si>
  <si>
    <t>FECHADURA INTERNA - PADO CONCEPT POLIDO 4061-30I</t>
  </si>
  <si>
    <t>FECHADURA BANHO - PADO CONCEPT POLIDO 406-30B</t>
  </si>
  <si>
    <t>CENTRO MEDIÇÃO(TORRE 2)/ VESTIÁRIO PCD (TORRE 2)/ W.C. PCD(TORRE 1)/ DEPÓSITO LIXO (TORRE 2 - TÉRREO)/ HALL SERVIÇOS (TORRE 1)</t>
  </si>
  <si>
    <t>HALL TORRES/ BRINQUEDOTECA/ LAVANDERIA/ ESPAÇO FLEX/ BICICLETÁRIO (TÉRREO)/ FITNESS</t>
  </si>
  <si>
    <t>BRINQUEDOTECA/LAVANDERIA/ESPAÇO FLEX (TÉRREO)/ FITNESS</t>
  </si>
  <si>
    <t>HALL TORRE (TÉRREO  -TORRE 1)</t>
  </si>
  <si>
    <t>ELEVADOR (BARRILETE)</t>
  </si>
  <si>
    <t>CASA DE BOMBAS</t>
  </si>
  <si>
    <t>CASA DE BOMBAS PISCINA</t>
  </si>
  <si>
    <t>CENTRO DE MEDIÇÃO</t>
  </si>
  <si>
    <t>VENTOKIT</t>
  </si>
  <si>
    <t>SALA DE PRESSURIZAÇÃO ( TÉRREO - TORRE 1)</t>
  </si>
  <si>
    <t>SALA DE PRESSURIZAÇÃO ( TÉRREO - TORRE 2)</t>
  </si>
  <si>
    <t>PORTA CORTA FOGO</t>
  </si>
  <si>
    <t>ESCADA TORRES / SALA DE PRESSURIZAÇÃO / CASA DE BOMBAS BARRILETE</t>
  </si>
  <si>
    <t>FE02</t>
  </si>
  <si>
    <t>ESCADA MARINHEIRO</t>
  </si>
  <si>
    <t>FE03</t>
  </si>
  <si>
    <t>ALÇAPÃO</t>
  </si>
  <si>
    <t>BARRILETE / CASA DE BOMBAS (IMPLANTAÇÃO)</t>
  </si>
  <si>
    <t>FE04</t>
  </si>
  <si>
    <t>GUARDA-CORPO</t>
  </si>
  <si>
    <t>TERRAÇOS APTOS</t>
  </si>
  <si>
    <t>FE05</t>
  </si>
  <si>
    <t>ESCADA MARINHEIRO COM GAIOLA</t>
  </si>
  <si>
    <t>FE06</t>
  </si>
  <si>
    <t xml:space="preserve">CORRIMÃO ESCADAS </t>
  </si>
  <si>
    <t>TORRES</t>
  </si>
  <si>
    <t>FE07</t>
  </si>
  <si>
    <t>PORTÃO BASCULANTE - ACESSO VEÍCULOS</t>
  </si>
  <si>
    <t>IMPLANTAÇÃO</t>
  </si>
  <si>
    <t>FE08</t>
  </si>
  <si>
    <t>GUARDA-CORPO PISCINA</t>
  </si>
  <si>
    <t>FE09</t>
  </si>
  <si>
    <t>FE10</t>
  </si>
  <si>
    <t>PORTÃO ACESSO PEDESTRES</t>
  </si>
  <si>
    <t>PORTARIA - TÉRREO TORRE 1</t>
  </si>
  <si>
    <t>FE11</t>
  </si>
  <si>
    <t>2 FOLHAS DE ABRIR EM FERRO COM VENEZIANA</t>
  </si>
  <si>
    <t xml:space="preserve">HIDRÔMETRO - TÉRREO TORRE 1 </t>
  </si>
  <si>
    <t>FE12</t>
  </si>
  <si>
    <t>1 FOLHA DE ABRIR EM FERRO COM VENEZIANA</t>
  </si>
  <si>
    <t xml:space="preserve">REGISTRO DE GÁS - TÉRREO TORRE 1 </t>
  </si>
  <si>
    <t>FE13</t>
  </si>
  <si>
    <t xml:space="preserve">ABRIGO DE GÁS -  TÉRREO TORRE 1 </t>
  </si>
  <si>
    <t>VP</t>
  </si>
  <si>
    <t>PINTURA ESMALTE EM ESQUADRIAS DE FERRO</t>
  </si>
  <si>
    <t>VP SALA DE PRESSURIZAÇÃO</t>
  </si>
  <si>
    <t>VP2</t>
  </si>
  <si>
    <t>VP3</t>
  </si>
  <si>
    <t>ESCADA</t>
  </si>
  <si>
    <t>Inserir Linhas Acima...</t>
  </si>
  <si>
    <t>LASTRO DE BRITA
m³</t>
  </si>
  <si>
    <t>PEITORIL</t>
  </si>
  <si>
    <t>M</t>
  </si>
  <si>
    <t>D.G. (TÉRRE0)/COPA SALÃO DE FESTAS/ PORTARIA/ SALA DE ENTREGA/ DEP. LIXO (TORRE 1 - TÉRREO)</t>
  </si>
  <si>
    <t>606</t>
  </si>
  <si>
    <t>607</t>
  </si>
  <si>
    <t>608</t>
  </si>
  <si>
    <t>609</t>
  </si>
  <si>
    <t>610</t>
  </si>
  <si>
    <t>Situação</t>
  </si>
  <si>
    <t>ES09A</t>
  </si>
  <si>
    <t>FITNESS</t>
  </si>
  <si>
    <t>MA06A</t>
  </si>
  <si>
    <t>MA07A</t>
  </si>
  <si>
    <t>MA08A</t>
  </si>
  <si>
    <t>MA09A</t>
  </si>
  <si>
    <t>MA10A</t>
  </si>
  <si>
    <t>MA08B</t>
  </si>
  <si>
    <t>SHAFT HIDRÁULICA (TÉRREO TORRE 02  E 1º PAV TORRE 01)</t>
  </si>
  <si>
    <t>SHAFT ELÉTRICA / SISTEMAS  (TÉRREO TORRE 02  E 1º PAV TORRE 01)</t>
  </si>
  <si>
    <t>SHAFT HIDRANTE  (TÉRREO TORRE 02  E 1º PAV TORRE 01)</t>
  </si>
  <si>
    <t>SHAFT ELÉTRICA  (TÉRREO TORRE 02  E 1º PAV TORRE 01)</t>
  </si>
  <si>
    <t>SHAFT ELÉTRICA / SISTEMAS (TÉRREO TORRE 01)</t>
  </si>
  <si>
    <t>2 FOLHAS DE ABRIR DE 63x200cm (CADA) COM FRISOS DECORATIVOS P/ TÉRREO E SEM FRISOS DEMAIS PAVIMENTOS + BANDEIRA FIXA</t>
  </si>
  <si>
    <t>1 FOLHA DE ABRIR DE 0,70x200m COM FRISOS DECORATIVOS P/ TÉRREO E SEM FRISOS DEMAIS PAVIMENTOS + BANDEIRA FIXA</t>
  </si>
  <si>
    <t>1 FOLHA DE ABRIR DE 70x200cm COM FRISOS DECORATIVOS P/ TÉRREO E SEM FRISOS DEMAIS PAVIMENTOS + BANDEIRA FIXA</t>
  </si>
  <si>
    <t>SHAFT HIDRÁULICA (TIPO)</t>
  </si>
  <si>
    <t>SHAFT ELÉTRICA / SISTEMAS (TIPO)</t>
  </si>
  <si>
    <t>SHAFT ELÉTRICA / SISTEMAS (TÉRREO TORRE 01) (TIPO)</t>
  </si>
  <si>
    <t>SHAFT HIDRANTE (TIPO)</t>
  </si>
  <si>
    <t>SHAFT ELÉTRICA  (TIPO)</t>
  </si>
  <si>
    <t>1 FOLHA DE ABRIR DE 57X200cm ABRIR COM FRISOS DECORATIVOS P/ TÉRREO E SEM FRISOS DEMAIS PAVIMENTOS</t>
  </si>
  <si>
    <t>VP23A</t>
  </si>
  <si>
    <t>ESCADA TÉRREO TORRE 02</t>
  </si>
  <si>
    <t xml:space="preserve">R00 </t>
  </si>
  <si>
    <t>ÁREA
m²</t>
  </si>
  <si>
    <t>PERÍMETRO
m</t>
  </si>
  <si>
    <t>ALT
m</t>
  </si>
  <si>
    <t>UNIT
m²</t>
  </si>
  <si>
    <t>TOTAL
m²</t>
  </si>
  <si>
    <t>UNIT
m³</t>
  </si>
  <si>
    <t>TOTAL
m³</t>
  </si>
  <si>
    <t>30 MPa</t>
  </si>
  <si>
    <t>35 MPa</t>
  </si>
  <si>
    <t>25 MPa</t>
  </si>
  <si>
    <t>20 MPa</t>
  </si>
  <si>
    <t>20MPa</t>
  </si>
  <si>
    <t>40MPa</t>
  </si>
  <si>
    <t>25MPa</t>
  </si>
  <si>
    <t>30MPa</t>
  </si>
  <si>
    <t>35MPa</t>
  </si>
  <si>
    <t>CORRIMÃO + GUARDA-CORPO RAMPaS EXTERNAS</t>
  </si>
  <si>
    <t>Piso térreo</t>
  </si>
  <si>
    <t>BOTA-FORA</t>
  </si>
  <si>
    <t>TAXA AÇO</t>
  </si>
  <si>
    <t>C. Topo</t>
  </si>
  <si>
    <t>C. Apoio</t>
  </si>
  <si>
    <t>Ø peça</t>
  </si>
  <si>
    <t>KG/M3</t>
  </si>
  <si>
    <t xml:space="preserve">Hélice diam 60 cm </t>
  </si>
  <si>
    <t xml:space="preserve">Hélice diam 70 cm </t>
  </si>
  <si>
    <t xml:space="preserve">Hélice diam 80 cm </t>
  </si>
  <si>
    <t>Arrasamento</t>
  </si>
  <si>
    <t xml:space="preserve">Hélice diam 40 cm </t>
  </si>
  <si>
    <t xml:space="preserve">Hélice diam 50 cm </t>
  </si>
  <si>
    <t xml:space="preserve">E.P. Hélice diam 70 cm </t>
  </si>
  <si>
    <t>Lançamento de Concreto para Estacas (Edifícios)</t>
  </si>
  <si>
    <t xml:space="preserve">R00 - </t>
  </si>
  <si>
    <t>QUANT. PROJETISTA</t>
  </si>
  <si>
    <t>Concreto</t>
  </si>
  <si>
    <t>.... MPa</t>
  </si>
  <si>
    <t>(PCF, Guarda Corpo, Escada Marinheiro e Alçapão)</t>
  </si>
  <si>
    <t>PROJETO: 0002-PD01-EST-EX-612-TOR-ESC_R00</t>
  </si>
  <si>
    <t>PROJETO: 0002-PD01-EST-EX-802-TOR-ESC_R00</t>
  </si>
  <si>
    <t>PROJETO: 0002-PD01-EST-EX-806-TOR-ESC_R00</t>
  </si>
  <si>
    <t xml:space="preserve">Hélice diam 90 cm </t>
  </si>
  <si>
    <t xml:space="preserve">Quant. </t>
  </si>
  <si>
    <t>VB</t>
  </si>
  <si>
    <t>Obra</t>
  </si>
  <si>
    <t>Empresa</t>
  </si>
  <si>
    <t>Revisão</t>
  </si>
  <si>
    <t>Lausanne</t>
  </si>
  <si>
    <t>Santo André</t>
  </si>
  <si>
    <t>R00 - Michelle Furlan - 06/02/24</t>
  </si>
  <si>
    <t>ESTACAS</t>
  </si>
  <si>
    <t>ESTRUTURA - PISO ARMADO</t>
  </si>
  <si>
    <t>FUNDAÇÃO PROFUNDA</t>
  </si>
  <si>
    <t>FUNDAÇÃO RASA</t>
  </si>
  <si>
    <t>MOVIMENTAÇÃO DE TERRA</t>
  </si>
  <si>
    <t xml:space="preserve">MOVIMENTAÇÃO DE TERRA	</t>
  </si>
  <si>
    <t>Escavação e Reaterro de Valas</t>
  </si>
  <si>
    <t>Movimentação de bota - fora</t>
  </si>
  <si>
    <t>INFRAESTRUTURA</t>
  </si>
  <si>
    <t>Perfuração</t>
  </si>
  <si>
    <t>Armadura</t>
  </si>
  <si>
    <t>Armação aço CA-50 ø 6,3mm para estaca (corte e dobra em obra)</t>
  </si>
  <si>
    <t>Armação aço CA-50 ø 16,0mm para estaca (corte e dobra em obra)</t>
  </si>
  <si>
    <t>Forma</t>
  </si>
  <si>
    <t>Armação aço CA-50 ø 8,0mm para infraestrutura (corte e dobra em obra)</t>
  </si>
  <si>
    <t>Armação aço CA-50 ø 10,0mm para infraestrutura (corte e dobra em obra)</t>
  </si>
  <si>
    <t>Armação aço CA-50 ø 16,0mm para infraestrutura (corte e dobra em obra)</t>
  </si>
  <si>
    <t>Considerações</t>
  </si>
  <si>
    <t>Considerado empolamento 30% da escavação</t>
  </si>
  <si>
    <t>GERENCIAMENTO EXECUTIVO</t>
  </si>
  <si>
    <t>Data</t>
  </si>
  <si>
    <t>Site</t>
  </si>
  <si>
    <t>Status</t>
  </si>
  <si>
    <t>E-mail</t>
  </si>
  <si>
    <t>CONTROLE DE COTAÇÕES</t>
  </si>
  <si>
    <t>CUSTO</t>
  </si>
  <si>
    <t>*proposta salva no drive</t>
  </si>
  <si>
    <r>
      <t xml:space="preserve">INFORMAÇÕES IMPORTANTES: </t>
    </r>
    <r>
      <rPr>
        <sz val="9"/>
        <color theme="0"/>
        <rFont val="Calibri"/>
        <family val="2"/>
        <scheme val="minor"/>
      </rPr>
      <t>CNPJ XXXX / XXXXX / Endereço da obra: XXXX</t>
    </r>
  </si>
  <si>
    <t>Projeto</t>
  </si>
  <si>
    <t>EMPRESA:</t>
  </si>
  <si>
    <t>X</t>
  </si>
  <si>
    <t>FORMA (PROJETISTA)</t>
  </si>
  <si>
    <t>CONCRETO (PROJETISTA)</t>
  </si>
  <si>
    <t>IMPERMEABILIZAÇÃO DO BALDRAME</t>
  </si>
  <si>
    <t>CORTINA</t>
  </si>
  <si>
    <t>ARMAÇÃO CORTINA</t>
  </si>
  <si>
    <t>SUPRAESTRUTURA</t>
  </si>
  <si>
    <t>Complementares</t>
  </si>
  <si>
    <t>Alvenaria de vedação com blocos cerâmicos</t>
  </si>
  <si>
    <t>Serviços complementares para alvenaria de vedação</t>
  </si>
  <si>
    <t>Regularização e proteção mecânica</t>
  </si>
  <si>
    <t>Contrapiso</t>
  </si>
  <si>
    <t>Rodapés</t>
  </si>
  <si>
    <t>Pavimento</t>
  </si>
  <si>
    <t>SISTEMAS DE PINTURA INTERNA</t>
  </si>
  <si>
    <t>PINTURA INTERNA</t>
  </si>
  <si>
    <t>Sistema de pintura em piso</t>
  </si>
  <si>
    <t>Sistema de pintura em parede</t>
  </si>
  <si>
    <t>Sistema de pintura em teto</t>
  </si>
  <si>
    <t>ESQUADRIAS, VIDROS E FERRAGENS</t>
  </si>
  <si>
    <t>Contramarco</t>
  </si>
  <si>
    <t>Esquadrias de alumínio</t>
  </si>
  <si>
    <t>Esquadrias de Alumínio - fornecimento e instalação</t>
  </si>
  <si>
    <t>Guarda corpo</t>
  </si>
  <si>
    <t>Esquadrias de madeira</t>
  </si>
  <si>
    <t xml:space="preserve">Corrimão de madeira </t>
  </si>
  <si>
    <t>Esquadrias metálicas</t>
  </si>
  <si>
    <t>Serralheria</t>
  </si>
  <si>
    <t>LOUÇAS E METAIS</t>
  </si>
  <si>
    <t>Louças</t>
  </si>
  <si>
    <t>vb</t>
  </si>
  <si>
    <t>Metais e acessórios</t>
  </si>
  <si>
    <t>Acabamentos e acessórios</t>
  </si>
  <si>
    <t>Bancadas, pias e divisórias</t>
  </si>
  <si>
    <t xml:space="preserve">Tampo de Granito </t>
  </si>
  <si>
    <t>Vaso sanitário deca branco</t>
  </si>
  <si>
    <t>Vaso sanitário deca branco PNE</t>
  </si>
  <si>
    <t>Lavatório PNE de canto</t>
  </si>
  <si>
    <t>Torneira banheiro PNE</t>
  </si>
  <si>
    <t>Torneira de jardim</t>
  </si>
  <si>
    <t>Válvula de escoamento para lavatório</t>
  </si>
  <si>
    <t>Barra de apoio PNE</t>
  </si>
  <si>
    <t>Anel de vedação, 100 mm, para saíde de bacia sanitária</t>
  </si>
  <si>
    <t>Engate/ rabicho flexível inóx 1/2"x40mm</t>
  </si>
  <si>
    <t>Parafuso niquelado para fixação de bacia sanitária - tamanho S-10</t>
  </si>
  <si>
    <t>Sifão ajustável multiuso</t>
  </si>
  <si>
    <t>Serviços complementares</t>
  </si>
  <si>
    <t>REVESTIMENTOS E ACABAMENTOS EM FACHADA</t>
  </si>
  <si>
    <t>Revestimento argamassado em fachada</t>
  </si>
  <si>
    <t>Pintura e textura em fachada</t>
  </si>
  <si>
    <t>Fundo selador látex acrílico em paredes externas - 1 demão</t>
  </si>
  <si>
    <t>SERVIÇOS COMPLEMENTARES E FINAIS</t>
  </si>
  <si>
    <t>SERVIÇOS COMPLEMENTARES EXTERNOS</t>
  </si>
  <si>
    <t>Calçadas e Passeios</t>
  </si>
  <si>
    <t>Mobiliário e decoração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</si>
  <si>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</si>
  <si>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</si>
  <si>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</si>
  <si>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</si>
  <si>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</si>
  <si>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</si>
  <si>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</si>
  <si>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</si>
  <si>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SISTEMAS E INSTALAÇÕES ELÉTRICAS</t>
  </si>
  <si>
    <t>SISTEMAS E INSTALAÇÕES HIDROSSANITÁRIAS E DRENAGEM</t>
  </si>
  <si>
    <t>Instalações de água fria</t>
  </si>
  <si>
    <t>Instalações de água quente</t>
  </si>
  <si>
    <t>Entrada de energia</t>
  </si>
  <si>
    <t>Quadros elétricos e disjuntores</t>
  </si>
  <si>
    <t>Fios e cabos elétricos</t>
  </si>
  <si>
    <t xml:space="preserve">Luminárias, lâmpadas e acessórios </t>
  </si>
  <si>
    <t>Luminárias, lâmpadas e acessórios</t>
  </si>
  <si>
    <t>INSTALAÇÕES DE COMUNICAÇÕES</t>
  </si>
  <si>
    <t>Sistema de interfone / controle de acesso</t>
  </si>
  <si>
    <t>EQUIPAMENTOS E SISTEMAS ESPECIAIS</t>
  </si>
  <si>
    <t>Equipamentos de piscina</t>
  </si>
  <si>
    <t>Elevadores</t>
  </si>
  <si>
    <t>CLIMATIZAÇÃO, EXAUSTÃO MECÂNICA E PRESSURIZAÇÃO</t>
  </si>
  <si>
    <t>Climatização</t>
  </si>
  <si>
    <t>Exaustão mecânica</t>
  </si>
  <si>
    <t>Cuba de embutir</t>
  </si>
  <si>
    <t xml:space="preserve">R00 - Michelle Furlan - </t>
  </si>
  <si>
    <t xml:space="preserve">R00 - Michelle Furlan </t>
  </si>
  <si>
    <t xml:space="preserve">PROJETO:  </t>
  </si>
  <si>
    <t>Armação aço CA-50 ø 6,3mm para infraestrutura (corte e dobra em obra)</t>
  </si>
  <si>
    <t xml:space="preserve">Armação aço CA-50 ø 12,5mm para infraestrutura (corte e dobra em obra) </t>
  </si>
  <si>
    <t xml:space="preserve">Armação aço CA-50 ø 20,0mm para infraestrutura (corte e dobra em obra) </t>
  </si>
  <si>
    <t xml:space="preserve">Hélice diam 35 cm </t>
  </si>
  <si>
    <t>Lastro de brita</t>
  </si>
  <si>
    <t>Preço un</t>
  </si>
  <si>
    <t xml:space="preserve">	Mobilização e desmobilização de equipamentos - Para execução de estaca hélice</t>
  </si>
  <si>
    <t>Escavação mecanizada para blocos de fundação, vigas de fundação e poço de elevador, com retroescavadeira</t>
  </si>
  <si>
    <t>Reaterro mecanizado de valas para blocos e vigas de fundação, com retroescavadeira</t>
  </si>
  <si>
    <t>TERREO</t>
  </si>
  <si>
    <t>Observações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</si>
  <si>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</si>
  <si>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</si>
  <si>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</si>
  <si>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</si>
  <si>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</si>
  <si>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</si>
  <si>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</si>
  <si>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</si>
  <si>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</si>
  <si>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</si>
  <si>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 xml:space="preserve">Concreto </t>
  </si>
  <si>
    <t>IMPERMEABILIZAÇÃO E TRATAMENTOS</t>
  </si>
  <si>
    <t>Impermeabilização de ralos</t>
  </si>
  <si>
    <t>Tratamento de ralo com manta de poliéster</t>
  </si>
  <si>
    <t>EQUIPAMENTOS</t>
  </si>
  <si>
    <t>Comunicação visual</t>
  </si>
  <si>
    <t>Cliente</t>
  </si>
  <si>
    <t/>
  </si>
  <si>
    <t>QUADRO DE ÁREAS</t>
  </si>
  <si>
    <t>MESES DE OBRA</t>
  </si>
  <si>
    <t>MÊS</t>
  </si>
  <si>
    <t>ÁREA DO TERRENO</t>
  </si>
  <si>
    <t>ÁREA CONSTRUÍDA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</si>
  <si>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</si>
  <si>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</si>
  <si>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</si>
  <si>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</si>
  <si>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</si>
  <si>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</si>
  <si>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</si>
  <si>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GERENCIAMENTO TÉCNICO E ADMINISTRATIVO</t>
  </si>
  <si>
    <t>ALVENARIA</t>
  </si>
  <si>
    <t>INSTALAÇÕES ELÉTRICAS, HIDRÁULICAS, GLP E PREVENTIVAS</t>
  </si>
  <si>
    <t>REVESTIMENTOS E ACABAMENTOS DE FACHADA</t>
  </si>
  <si>
    <t>SERVIÇOS COMPLEMENTARES</t>
  </si>
  <si>
    <t>CUB/SC</t>
  </si>
  <si>
    <t>Origem</t>
  </si>
  <si>
    <t>Vigas</t>
  </si>
  <si>
    <t>Escada</t>
  </si>
  <si>
    <t>Térreo</t>
  </si>
  <si>
    <t>DADOS</t>
  </si>
  <si>
    <t>Titulo</t>
  </si>
  <si>
    <t>QUANTITATIVO</t>
  </si>
  <si>
    <t>Cidade</t>
  </si>
  <si>
    <t>Endereço</t>
  </si>
  <si>
    <t>QUANTITATIVOS</t>
  </si>
  <si>
    <t>Unid.</t>
  </si>
  <si>
    <t>7.</t>
  </si>
  <si>
    <t>14.</t>
  </si>
  <si>
    <t>14.1.</t>
  </si>
  <si>
    <t>IMPERMEABILIZAÇÃO</t>
  </si>
  <si>
    <t>DESCRIÇÃO</t>
  </si>
  <si>
    <t>QUANTIDADE</t>
  </si>
  <si>
    <t>CUSTO UNITÁRIO</t>
  </si>
  <si>
    <t>CUSTO TOTAL</t>
  </si>
  <si>
    <t>AMBIENTE</t>
  </si>
  <si>
    <t>UNIDADE</t>
  </si>
  <si>
    <t>REPETIÇÃO</t>
  </si>
  <si>
    <t>Acabamento metálico para registro de gaveta</t>
  </si>
  <si>
    <t>Bancada em granito</t>
  </si>
  <si>
    <t>Válvula de escoamento para cuba</t>
  </si>
  <si>
    <t>Cuba de cozinha</t>
  </si>
  <si>
    <t>LOUÇAS</t>
  </si>
  <si>
    <t>METAIS</t>
  </si>
  <si>
    <t>BANCADA</t>
  </si>
  <si>
    <t>Contramarco de aço galvanizado Fixados com Argamassa</t>
  </si>
  <si>
    <t>Chapisco externo de argamassa preparada em obra de cimento e areia - traço 1:4 - aplicação em paredes externas</t>
  </si>
  <si>
    <t>Bandejas de proteção</t>
  </si>
  <si>
    <t>Perímetro de projeção embasamento</t>
  </si>
  <si>
    <t>Bandeja de proteção primária</t>
  </si>
  <si>
    <t>Perímetro de projeção torre</t>
  </si>
  <si>
    <t>Bandeja de proteção secundária</t>
  </si>
  <si>
    <t>Guarda - corpo de desforma</t>
  </si>
  <si>
    <t>Repetições de pavimentos**</t>
  </si>
  <si>
    <t>Proteção de periferia pós desforma torre</t>
  </si>
  <si>
    <t>Tela fachadeira</t>
  </si>
  <si>
    <t>Altura de cobrimento da tela</t>
  </si>
  <si>
    <t xml:space="preserve">Fechamento removível de vãos em madeira </t>
  </si>
  <si>
    <t>Área das portas de aptos</t>
  </si>
  <si>
    <t>Quantidade de aptos</t>
  </si>
  <si>
    <t>Guarda - corpo de vãos</t>
  </si>
  <si>
    <t>Perímetro de vãos</t>
  </si>
  <si>
    <t>Tapume</t>
  </si>
  <si>
    <t>Altura do tapume</t>
  </si>
  <si>
    <t>Perímetro de projeção da torre</t>
  </si>
  <si>
    <t>Perímetro de encontro com pavimentação</t>
  </si>
  <si>
    <t>Linha de vida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</si>
  <si>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</si>
  <si>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</si>
  <si>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</si>
  <si>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</si>
  <si>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</si>
  <si>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</si>
  <si>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</si>
  <si>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</si>
  <si>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</si>
  <si>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</si>
  <si>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</si>
  <si>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</si>
  <si>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</si>
  <si>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</si>
  <si>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</si>
  <si>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</si>
  <si>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</si>
  <si>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</si>
  <si>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</si>
  <si>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</si>
  <si>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</si>
  <si>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</si>
  <si>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</si>
  <si>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</si>
  <si>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COND.01</t>
  </si>
  <si>
    <t>Descrição/Especificação</t>
  </si>
  <si>
    <t>V. Unit. (R$)</t>
  </si>
  <si>
    <t>Qtde.</t>
  </si>
  <si>
    <t>V. Total
(R$)</t>
  </si>
  <si>
    <t>CONTROLE TECNOLÓGICO  - CONCRETO</t>
  </si>
  <si>
    <t>Laudo e ART</t>
  </si>
  <si>
    <t>Controle Tecnologico - Coleta materiais da obra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</si>
  <si>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</si>
  <si>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</si>
  <si>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</si>
  <si>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</si>
  <si>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</si>
  <si>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</si>
  <si>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</si>
  <si>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</si>
  <si>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VALOR/M3</t>
  </si>
  <si>
    <t>Levantamento Topográfico</t>
  </si>
  <si>
    <t>Bandeja de Proteção Primária com estrutura metálica e trama de madeira</t>
  </si>
  <si>
    <t>Bandeja de Proteção Seundária com estrutura metálica e trama de madeira</t>
  </si>
  <si>
    <t>Fechamento removível de vãos de porta de elevador em madeira</t>
  </si>
  <si>
    <t>Remoção de entulhos e resíduos</t>
  </si>
  <si>
    <t>ADMINISTRAÇÃO E CANTEIRO DE OBRA</t>
  </si>
  <si>
    <t>Equipe de Gestão e Apoio</t>
  </si>
  <si>
    <t>Ligações Provisórias</t>
  </si>
  <si>
    <t xml:space="preserve">SERVIÇOS TÉCNICOS </t>
  </si>
  <si>
    <t>ESTUDOS, PROJETOS, CONSULTORIA E ENSAIOS</t>
  </si>
  <si>
    <t>Estudos</t>
  </si>
  <si>
    <t>Estudo ambiental</t>
  </si>
  <si>
    <t>Sondagem do terreno</t>
  </si>
  <si>
    <t>Projeto de canteiro</t>
  </si>
  <si>
    <t>Projetos</t>
  </si>
  <si>
    <t>Legalização de incorporação</t>
  </si>
  <si>
    <t>Projeto arquitetônico interiores/ambientação</t>
  </si>
  <si>
    <t>Projeto Estrutura</t>
  </si>
  <si>
    <t>Consultorias</t>
  </si>
  <si>
    <t>Orçamento e planejamento</t>
  </si>
  <si>
    <t>Auditoria de qualidade</t>
  </si>
  <si>
    <t>Ensaios</t>
  </si>
  <si>
    <t>Controle Tecnologico de Concreto</t>
  </si>
  <si>
    <t>CONSUMOS, TAXAS E DOCUMENTOS</t>
  </si>
  <si>
    <t>Licenciamentos, Taxas, Impostos, Aprovações e Seguros</t>
  </si>
  <si>
    <t>Despesas de Seguros</t>
  </si>
  <si>
    <t>Aprovação e legalização ambiental</t>
  </si>
  <si>
    <t>Aprovação e legalização prefeitura</t>
  </si>
  <si>
    <t>Aprovação e legalização bombeiros</t>
  </si>
  <si>
    <t>Taxas de ART</t>
  </si>
  <si>
    <t>Alvará Construção</t>
  </si>
  <si>
    <t>Alvará Habite-se</t>
  </si>
  <si>
    <t>Documentos</t>
  </si>
  <si>
    <t>As Built</t>
  </si>
  <si>
    <t>Manuais técnicos condomínio/proprietários</t>
  </si>
  <si>
    <t>Certidão INSS</t>
  </si>
  <si>
    <t>SEGURANÇA, MEIO AMBIENTE E SAÚDE</t>
  </si>
  <si>
    <t>mes</t>
  </si>
  <si>
    <t>Equipamentos de proteção de canteiro</t>
  </si>
  <si>
    <t>Guarda-corpo de vãos, fixado em fôrma de madeira, em trama de madeira com tela de polipropileno</t>
  </si>
  <si>
    <t>Guarda corpo de laje após desforma de pontalete de madeira, travessões e tela</t>
  </si>
  <si>
    <t>Instalações Provisórias (central de aço, formas, argamassa, almoxarifado geral, construções temporárias)</t>
  </si>
  <si>
    <t>Tela fachadeira mosqueteiro reforçada simples</t>
  </si>
  <si>
    <t>Meio Ambiente</t>
  </si>
  <si>
    <t xml:space="preserve"> Projetos de Segurança do Trabalho   </t>
  </si>
  <si>
    <t>Almoxarife</t>
  </si>
  <si>
    <t>Consumo de água e esgoto</t>
  </si>
  <si>
    <t>Consumo de luz/energia</t>
  </si>
  <si>
    <t>Consumo internet</t>
  </si>
  <si>
    <t>Consumo de telefone</t>
  </si>
  <si>
    <t>Coleta de lixo</t>
  </si>
  <si>
    <t>Consumo de material de expediente/escritório</t>
  </si>
  <si>
    <t>Consumo de material de higiene e limpeza</t>
  </si>
  <si>
    <t>Fotocópias e Heliográficas</t>
  </si>
  <si>
    <t>Manutenção provisória do canteiro</t>
  </si>
  <si>
    <t>Instalações Provisórias de Canteiro de Obra</t>
  </si>
  <si>
    <t>Sinalização de obra</t>
  </si>
  <si>
    <t>Mobiliário de apoio a obra</t>
  </si>
  <si>
    <t>Tapume de telha metálica trapezoidal</t>
  </si>
  <si>
    <t>Rede de água fria, esgoto e drenagem</t>
  </si>
  <si>
    <t>Redes elétricas, comunicação e dados</t>
  </si>
  <si>
    <t>Equipamentos de Obra</t>
  </si>
  <si>
    <t>Estimado com base em índices históricos</t>
  </si>
  <si>
    <t>Locação de banheiro químico</t>
  </si>
  <si>
    <t>Equipamentos de apoio a obra</t>
  </si>
  <si>
    <t>Previsto confomre NR18</t>
  </si>
  <si>
    <t>Instalação de CFTV</t>
  </si>
  <si>
    <t>Instalações de esgoto e pluviais</t>
  </si>
  <si>
    <t>Estrutura de exaustão</t>
  </si>
  <si>
    <t>Pavimentos</t>
  </si>
  <si>
    <t>INSTALAÇÕES PREVENTIVAS</t>
  </si>
  <si>
    <t>INSTALAÇÕES DE GÁS</t>
  </si>
  <si>
    <t>Infraestrutura para instalação de ar condicionado</t>
  </si>
  <si>
    <t>ALVENARIAS E VEDAÇÕES</t>
  </si>
  <si>
    <t>Encunhamento de alvenaria de vedação com argamassa expansiva</t>
  </si>
  <si>
    <t>Tela soldada para ligacao alvenaria/estrutura - para blocos de 9 a 14cm</t>
  </si>
  <si>
    <t>Verga/contraverga de concreto, moldada in loco</t>
  </si>
  <si>
    <t>PROJETO:  APARTAMENTS-LC-0-TER-BL-01-6</t>
  </si>
  <si>
    <t xml:space="preserve">QUANTIDADE POR ITEM CA-50 </t>
  </si>
  <si>
    <t xml:space="preserve">Perfuração de estaca hélice contínua Ø 60cm	</t>
  </si>
  <si>
    <t>Concreto Usinado bombeável para estacas 40MPa  - incluindo serviço de bombeamento</t>
  </si>
  <si>
    <t>Considerado blocos, vigas de fundação, duto e cisterna</t>
  </si>
  <si>
    <t>Chapisco interno paredes</t>
  </si>
  <si>
    <t>Reboco interno paredes</t>
  </si>
  <si>
    <t>Estucamento de estrutura de concreto em pilares e vigas</t>
  </si>
  <si>
    <t>Acabamentos cimentados em piso</t>
  </si>
  <si>
    <t>Revestimento  Cerâmico</t>
  </si>
  <si>
    <t>Peitoril em Granito</t>
  </si>
  <si>
    <t>Forro de Gesso</t>
  </si>
  <si>
    <t>Cobertura</t>
  </si>
  <si>
    <t>Corrimão de escadas em madeira</t>
  </si>
  <si>
    <t>Projeto técnico de fachada</t>
  </si>
  <si>
    <t>Projeto de Fundação</t>
  </si>
  <si>
    <t>Projeto elétrico/comunicação/telefonia/luminotécnico</t>
  </si>
  <si>
    <t>Projeto hidrossanitário/drenagem/pluvial</t>
  </si>
  <si>
    <t>Projeto preventivo (PPCI - Plano de Prevenção e Proteção Contra Incêndios) e Gás</t>
  </si>
  <si>
    <t>Projeto acústico</t>
  </si>
  <si>
    <t>Projeto de Paisagismo</t>
  </si>
  <si>
    <t>Compatibilização de Projetos BIM</t>
  </si>
  <si>
    <t>Engenheiro Civil</t>
  </si>
  <si>
    <t>Arquiteto</t>
  </si>
  <si>
    <t>Vigilância / portaria</t>
  </si>
  <si>
    <t>Demolições</t>
  </si>
  <si>
    <t>Locação de container</t>
  </si>
  <si>
    <t>Despesas de consumo e manutenção</t>
  </si>
  <si>
    <t>Arbitrado tamanho de cisterna de 3,5x8m com espessura de 10cm</t>
  </si>
  <si>
    <t>Imagens</t>
  </si>
  <si>
    <t>M²</t>
  </si>
  <si>
    <t>NÚMERO DE UNIDADES COMERCIAIS</t>
  </si>
  <si>
    <t>REVESTIMENTOS ARGAMASSADOS TETO</t>
  </si>
  <si>
    <t>IMPREVISTOS</t>
  </si>
  <si>
    <t>Equipamentos de proteção coletiva</t>
  </si>
  <si>
    <t>Perímetro</t>
  </si>
  <si>
    <t>Pé Direito</t>
  </si>
  <si>
    <t>Imagem formulário</t>
  </si>
  <si>
    <t>Perímetro de projeção Primária tipo 1</t>
  </si>
  <si>
    <t>Perímetro de projeção torre tipo 1</t>
  </si>
  <si>
    <t>* Considerado as informações do Projeto de Segurança</t>
  </si>
  <si>
    <t>Area da fachada</t>
  </si>
  <si>
    <t>SLQA</t>
  </si>
  <si>
    <t>Perímetro de projeção da torre 1</t>
  </si>
  <si>
    <t>Linha de Vida</t>
  </si>
  <si>
    <t xml:space="preserve">Perímetro de Pavimentos </t>
  </si>
  <si>
    <t>Cobertura para Proteção de Pedestres</t>
  </si>
  <si>
    <t>Pontos de água e esgoto</t>
  </si>
  <si>
    <t>20 funcionários/ponto</t>
  </si>
  <si>
    <t>Bebedouro</t>
  </si>
  <si>
    <t>1 / 5 pav.</t>
  </si>
  <si>
    <t>Mobiliário de canteiro</t>
  </si>
  <si>
    <t>Será utilizado</t>
  </si>
  <si>
    <t>Sim</t>
  </si>
  <si>
    <t>Não</t>
  </si>
  <si>
    <t>* Central de armazenamento entre pavimentos</t>
  </si>
  <si>
    <t>Sinalização</t>
  </si>
  <si>
    <t>R00</t>
  </si>
  <si>
    <t>Rebaixamento de Lençol Freático</t>
  </si>
  <si>
    <t>Lastro de Concreto Magro, Aplicado em Blocos de Fundação, e=10cm</t>
  </si>
  <si>
    <t>Considerado sem indicação em projeto, consideração de 13% de perda</t>
  </si>
  <si>
    <t>Lastro de Brita, Aplicado em Blocos de Fundação, e= 5cm</t>
  </si>
  <si>
    <t>Movimentação de terra para bota-fora - Estacas</t>
  </si>
  <si>
    <t>Corte e Preparo de Cabeça de Estaca</t>
  </si>
  <si>
    <t>Concreto Usinado bombeável 45MPa para infraestrutura- incluindo serviço de bombeamento</t>
  </si>
  <si>
    <t>Fabricação de Fôrma para Pilares, em Chapa de Madeira Compensada Resinada, E=17mm</t>
  </si>
  <si>
    <t>Fabricação de Fôrma para Vigas, em Chapa de Madeira Compensada Resinada, E=17mm</t>
  </si>
  <si>
    <t>Fabricação de Fôrma para Lajes, em Chapa de Madeira Compensada Resinada, E=17mm</t>
  </si>
  <si>
    <t>Montagem e Desmontagem de Fôrma de Pilares, em Chapa de Madeira Compensada Resinada</t>
  </si>
  <si>
    <t>Montagem e Desmontagem de Fôrma de Vigas, em Chapa de Madeira Compensada Resinada</t>
  </si>
  <si>
    <t>Montagem e Desmontagem de Fôrma de Lajes, em Chapa de Madeira Compensada Resinada</t>
  </si>
  <si>
    <t>Armação Aço CA-50, Diâmetro de 6,3mm para Supraestrutura, Corte e Dobra em Obr</t>
  </si>
  <si>
    <t>Armação Aço CA-50, Diâmetro de 8,0mm para Supraestrutura, Corte e Dobra em Obra</t>
  </si>
  <si>
    <t>Armação Aço CA-50, Diâmetro de 10,0mm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</si>
  <si>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</si>
  <si>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</si>
  <si>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Armação Aço CA-50, Diâmetro de 20,0mm para Supraestrutura, Corte e Dobra em Obra</t>
  </si>
  <si>
    <t>Lona Plastica para Contrapiso Armado</t>
  </si>
  <si>
    <t>Manutenção/Reforma de Cubetas</t>
  </si>
  <si>
    <t>Proteção mecânica de superfície com argamassa de cimento e areia, traço 1:3 E=5cm / Piscinas e Sacadas</t>
  </si>
  <si>
    <t>Impermeabilização de Baldrames com Tinta Asfáltica (Neutrol)</t>
  </si>
  <si>
    <t>Impermeabilização com manta asfáltica colada com asfalto derretido, uma camadas, E=4MM</t>
  </si>
  <si>
    <t>Eletrodutos e caixas</t>
  </si>
  <si>
    <t>Acabamentos Elétricos e telecomunicações</t>
  </si>
  <si>
    <t>Acabamentos</t>
  </si>
  <si>
    <t>Instalações Preventivas</t>
  </si>
  <si>
    <t>Instalações De Gás</t>
  </si>
  <si>
    <t>Sistema de Comunicações</t>
  </si>
  <si>
    <t>Instalações de TV VHF/CABO/SATÉLITE</t>
  </si>
  <si>
    <t>Automações</t>
  </si>
  <si>
    <t>Sistema Telefonia/lógica/internet</t>
  </si>
  <si>
    <t>Equipamentos para Lazer</t>
  </si>
  <si>
    <t>Sistemas de Geragores</t>
  </si>
  <si>
    <t>REVESTIMENTOS INTERNOS DE PAREDE</t>
  </si>
  <si>
    <t>Chapisco convencional com adesivo sintético de alto desempenho aplicados em alvenaria, aplicação convencional.</t>
  </si>
  <si>
    <t>Massa unica para reboco interno em argamassa estabilizada, espessura de 2,5cm, com execução de taliscas</t>
  </si>
  <si>
    <t xml:space="preserve">Revestimento  Especiais </t>
  </si>
  <si>
    <t xml:space="preserve">Revestimento em Pastilhas Cerâmicas Para Piscinas , 14,5 x 14,5cm com Junta de 2mm </t>
  </si>
  <si>
    <t>REVESTIMENTOS INTERNOS DE TETO</t>
  </si>
  <si>
    <t>Revestimento argamassado em teto</t>
  </si>
  <si>
    <t>Forros especiais</t>
  </si>
  <si>
    <t>Forro de madeira - Material e Mão de Obra</t>
  </si>
  <si>
    <t>PISOS E PAVIMENTAÇÕES</t>
  </si>
  <si>
    <t xml:space="preserve">Acústica para Contrapiso </t>
  </si>
  <si>
    <t>Acabamentos cerâmicos e Porcelanato em piso</t>
  </si>
  <si>
    <t>Textura Acrílica aplicação em tetos, 1 demão</t>
  </si>
  <si>
    <t>Contramarco de Alumínio, Fixação com Argamassa</t>
  </si>
  <si>
    <t>Brise de Alumínio</t>
  </si>
  <si>
    <t>Brise de Alumínio - Decoração Fachada</t>
  </si>
  <si>
    <t>Porta de madeira de abrir Semi Oca - 70x210cm (kit completo) - fixação com espuma expansiva</t>
  </si>
  <si>
    <t>Porta de madeira de abrir Semi Oca - 80x210cm (kit completo) - fixação com espuma expansiva</t>
  </si>
  <si>
    <t>Acessórios e ferragens</t>
  </si>
  <si>
    <t>Fechadura eletronica</t>
  </si>
  <si>
    <t>entrada de cada apartamento</t>
  </si>
  <si>
    <t>ESQUADRIAS DE METAL</t>
  </si>
  <si>
    <t>Porta corta-fogo, 1 folha, 80x210 cm</t>
  </si>
  <si>
    <t>Escada de marinheiro</t>
  </si>
  <si>
    <t xml:space="preserve">Louças </t>
  </si>
  <si>
    <t>Rufo em alumínio</t>
  </si>
  <si>
    <t>Massa unica para reboco externo em Argamassa preparada em central / usinada, espessura de 35mm</t>
  </si>
  <si>
    <t>Tratamento</t>
  </si>
  <si>
    <t>Junta de movimentação em emboço</t>
  </si>
  <si>
    <t>Textura acrílica, acabamento granulado  aplicação em paredes externas - 1 demão</t>
  </si>
  <si>
    <t>Calçadada/passeio em concreto intertravado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</si>
  <si>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</si>
  <si>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</si>
  <si>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</si>
  <si>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</si>
  <si>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</si>
  <si>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</si>
  <si>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</si>
  <si>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</si>
  <si>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</si>
  <si>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</si>
  <si>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</si>
  <si>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</si>
  <si>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</si>
  <si>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</si>
  <si>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</si>
  <si>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Placa indicativa fixada na estrutura por pregos</t>
  </si>
  <si>
    <t>Placa indicativa fixada em totem</t>
  </si>
  <si>
    <t>Instalação de sinalizador noturno</t>
  </si>
  <si>
    <t>Sinalização com fita fixada em cone</t>
  </si>
  <si>
    <t>Sinalização com fita fixada na estrutura amarrada</t>
  </si>
  <si>
    <t>Guia pavimentos</t>
  </si>
  <si>
    <t>LEVANTAMENTO ESQUADRIAS</t>
  </si>
  <si>
    <t>Aplicação</t>
  </si>
  <si>
    <t>Descrição do Material</t>
  </si>
  <si>
    <t>Total 
un</t>
  </si>
  <si>
    <t>Porta Madeira</t>
  </si>
  <si>
    <t>COTA</t>
  </si>
  <si>
    <t>Subsolo 2</t>
  </si>
  <si>
    <t>Subsolo 1</t>
  </si>
  <si>
    <t>2º pavimento</t>
  </si>
  <si>
    <t>3º pavimento</t>
  </si>
  <si>
    <t>4º pavimento</t>
  </si>
  <si>
    <t xml:space="preserve">11º Pavimento </t>
  </si>
  <si>
    <t>12º Pavimento</t>
  </si>
  <si>
    <t>Total 
m2</t>
  </si>
  <si>
    <t>Verga + Contraverga
m</t>
  </si>
  <si>
    <t>Janelas Alumínio</t>
  </si>
  <si>
    <t xml:space="preserve">Painel Alumínio </t>
  </si>
  <si>
    <t>Largura 
(m)</t>
  </si>
  <si>
    <t>Altura 
(m)</t>
  </si>
  <si>
    <t>Porta de Alumínio</t>
  </si>
  <si>
    <t>Contramarco
m</t>
  </si>
  <si>
    <t>Guarda Corpo Alumínio</t>
  </si>
  <si>
    <t>Corrimão Madeira</t>
  </si>
  <si>
    <t xml:space="preserve">Brise de Alumínio </t>
  </si>
  <si>
    <t>Porta Metálica</t>
  </si>
  <si>
    <t>PCF01 - Aço Galvanizado</t>
  </si>
  <si>
    <t>RESUMO PORTA MADEIRA</t>
  </si>
  <si>
    <t>Porta Madeira Abrir Semi Oca 70x210cm</t>
  </si>
  <si>
    <t>Porta Madeira Abrir Semi Oca 80x210cm</t>
  </si>
  <si>
    <t>Porta Madeira Abrir Semi Oca 90x210cm</t>
  </si>
  <si>
    <t>Porta Madeira Correr Semi Oca 95x210cm</t>
  </si>
  <si>
    <t>Esquadrias de Alumínio e Vidro</t>
  </si>
  <si>
    <t>Janelas de Alumínio</t>
  </si>
  <si>
    <t>Porta Alumínio</t>
  </si>
  <si>
    <t>Contramarco de Alumínio</t>
  </si>
  <si>
    <t>Guarda Corpo de Alumínio e Vidro</t>
  </si>
  <si>
    <t>Corrimão de Aço</t>
  </si>
  <si>
    <t>Porta Corta Fogo 90X210</t>
  </si>
  <si>
    <t>Contramarco de Ferro</t>
  </si>
  <si>
    <t>Corrimão de madeira</t>
  </si>
  <si>
    <t>Peitoril</t>
  </si>
  <si>
    <t>Forro</t>
  </si>
  <si>
    <t>Revestimento</t>
  </si>
  <si>
    <t>Estucamento de teto</t>
  </si>
  <si>
    <t>Laje</t>
  </si>
  <si>
    <t>Lance de escada</t>
  </si>
  <si>
    <t>Piso concreto Alisado</t>
  </si>
  <si>
    <t xml:space="preserve">ÁREA </t>
  </si>
  <si>
    <t>5º pavimento</t>
  </si>
  <si>
    <t>6º pavimento</t>
  </si>
  <si>
    <t>7º pavimento</t>
  </si>
  <si>
    <t>8º pavimento</t>
  </si>
  <si>
    <t>9º pavimento</t>
  </si>
  <si>
    <t>10º pavimento</t>
  </si>
  <si>
    <t xml:space="preserve">Guarda Corpo de vidro e aluminio </t>
  </si>
  <si>
    <t>Porta de madeira de abrir Semi Oca - 90x210cm (kit completo) - fixação com espuma expansiva</t>
  </si>
  <si>
    <t>Corrimão de aço</t>
  </si>
  <si>
    <t xml:space="preserve">Corrimão Aço Inox Escovado </t>
  </si>
  <si>
    <t>R00 - Jenifer</t>
  </si>
  <si>
    <t>Serviços Iniciais</t>
  </si>
  <si>
    <t>Parâmetro</t>
  </si>
  <si>
    <t>Número de Estacas</t>
  </si>
  <si>
    <t>un / APE</t>
  </si>
  <si>
    <t xml:space="preserve">m/un </t>
  </si>
  <si>
    <t>Estaca Hélice Continua Diâmetro 60</t>
  </si>
  <si>
    <t>Arquivo base</t>
  </si>
  <si>
    <t>Movimentação de terra para bota-fora - Blocos e subsolo</t>
  </si>
  <si>
    <t xml:space="preserve">Escavação de Subsolo </t>
  </si>
  <si>
    <t xml:space="preserve">Escavação mecanizada para subsolo </t>
  </si>
  <si>
    <t>CONTENÇÃO</t>
  </si>
  <si>
    <t>Forma para infraestrutura em Tábuas de Madeira Serrada 4x reaproveitamento</t>
  </si>
  <si>
    <t>2.</t>
  </si>
  <si>
    <t>Fck 40MPa</t>
  </si>
  <si>
    <t>Pilar</t>
  </si>
  <si>
    <t>Fck 40MPa (Pilar ou Viga) (maior que 0,25 m²)</t>
  </si>
  <si>
    <t>Fck 40MPa (Pilar ou Viga)</t>
  </si>
  <si>
    <t>Viga</t>
  </si>
  <si>
    <t>3.</t>
  </si>
  <si>
    <t>3.1.</t>
  </si>
  <si>
    <t>3.1.1.</t>
  </si>
  <si>
    <t>3.1.2.</t>
  </si>
  <si>
    <t>3.2.</t>
  </si>
  <si>
    <t>3.2.1.</t>
  </si>
  <si>
    <t>3.2.2.</t>
  </si>
  <si>
    <t>3.2.3.</t>
  </si>
  <si>
    <t>4.</t>
  </si>
  <si>
    <t>4.1.</t>
  </si>
  <si>
    <t>4.1.1.</t>
  </si>
  <si>
    <t xml:space="preserve">Pilares </t>
  </si>
  <si>
    <t>Formas</t>
  </si>
  <si>
    <t>Formas (m2)</t>
  </si>
  <si>
    <t>Contenção</t>
  </si>
  <si>
    <t>4.1.2.</t>
  </si>
  <si>
    <t>5.</t>
  </si>
  <si>
    <t>5.1.</t>
  </si>
  <si>
    <t>5.1.1.</t>
  </si>
  <si>
    <t>5.2.</t>
  </si>
  <si>
    <t>5.2.1.</t>
  </si>
  <si>
    <t>3.2.4.</t>
  </si>
  <si>
    <t>3.2.5.</t>
  </si>
  <si>
    <t>3.2.6.</t>
  </si>
  <si>
    <t>3.2.7.</t>
  </si>
  <si>
    <t>3.2.8.</t>
  </si>
  <si>
    <t>3.2.9.</t>
  </si>
  <si>
    <t>3.2.10.</t>
  </si>
  <si>
    <t>3.2.11.</t>
  </si>
  <si>
    <t>3.2.12.</t>
  </si>
  <si>
    <t>3.2.13.</t>
  </si>
  <si>
    <t>3.2.14.</t>
  </si>
  <si>
    <t>3.2.15.</t>
  </si>
  <si>
    <t>3.2.16.</t>
  </si>
  <si>
    <t>3.2.17.</t>
  </si>
  <si>
    <t>3.2.18.</t>
  </si>
  <si>
    <t>3.2.19.</t>
  </si>
  <si>
    <t>3.2.20.</t>
  </si>
  <si>
    <t>3.2.21.</t>
  </si>
  <si>
    <t>3.2.22.</t>
  </si>
  <si>
    <t>3.2.23.</t>
  </si>
  <si>
    <t>4.1.3.</t>
  </si>
  <si>
    <t>4.1.4.</t>
  </si>
  <si>
    <t>4.1.5.</t>
  </si>
  <si>
    <t>4.1.6.</t>
  </si>
  <si>
    <t>4.1.7.</t>
  </si>
  <si>
    <t>4.1.8.</t>
  </si>
  <si>
    <t>4.1.9.</t>
  </si>
  <si>
    <t>4.1.10.</t>
  </si>
  <si>
    <t>4.1.11.</t>
  </si>
  <si>
    <t>4.1.12.</t>
  </si>
  <si>
    <t>4.1.13.</t>
  </si>
  <si>
    <t>4.1.14.</t>
  </si>
  <si>
    <t>4.1.15.</t>
  </si>
  <si>
    <t>4.1.16.</t>
  </si>
  <si>
    <t>4.1.17.</t>
  </si>
  <si>
    <t>5.1.2.</t>
  </si>
  <si>
    <t>5.1.3.</t>
  </si>
  <si>
    <t>5.1.4.</t>
  </si>
  <si>
    <t>5.1.5.</t>
  </si>
  <si>
    <t>5.1.6.</t>
  </si>
  <si>
    <t>5.1.7.</t>
  </si>
  <si>
    <t>5.1.8.</t>
  </si>
  <si>
    <t>5.1.9.</t>
  </si>
  <si>
    <t>5.1.10.</t>
  </si>
  <si>
    <t>5.1.11.</t>
  </si>
  <si>
    <t>5.1.12.</t>
  </si>
  <si>
    <t>5.1.13.</t>
  </si>
  <si>
    <t>5.1.14.</t>
  </si>
  <si>
    <t>5.1.15.</t>
  </si>
  <si>
    <t>5.1.16.</t>
  </si>
  <si>
    <t>5.1.17.</t>
  </si>
  <si>
    <t>5.1.18.</t>
  </si>
  <si>
    <t>5.1.19.</t>
  </si>
  <si>
    <t>5.1.20.</t>
  </si>
  <si>
    <t>5.1.21.</t>
  </si>
  <si>
    <t>Escada/Rampa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</si>
  <si>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</si>
  <si>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</si>
  <si>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</si>
  <si>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</si>
  <si>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</si>
  <si>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</si>
  <si>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</si>
  <si>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</si>
  <si>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</si>
  <si>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</si>
  <si>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</si>
  <si>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</si>
  <si>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</si>
  <si>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</si>
  <si>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</si>
  <si>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</si>
  <si>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</si>
  <si>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</si>
  <si>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</si>
  <si>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</si>
  <si>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Concreto 40 Mpa (m3)</t>
  </si>
  <si>
    <t>Cubetas (m2)</t>
  </si>
  <si>
    <t>Piso sobre solo (m2)</t>
  </si>
  <si>
    <t>Lajes + rampa garagens</t>
  </si>
  <si>
    <t>ARMAÇÃO</t>
  </si>
  <si>
    <t>100 kg/m³</t>
  </si>
  <si>
    <t>concreto (m3)</t>
  </si>
  <si>
    <t>Jogo de formas</t>
  </si>
  <si>
    <t>1 para embasamento</t>
  </si>
  <si>
    <t>área (m2)</t>
  </si>
  <si>
    <t>Unitário (/6)</t>
  </si>
  <si>
    <t>Concreto Usinado FCK = 40MPa Bombeavel</t>
  </si>
  <si>
    <t>Considerado R$ 1,5/cubeta para manutenção</t>
  </si>
  <si>
    <t>Manutenção/Reforma de Escoramento próprio</t>
  </si>
  <si>
    <t xml:space="preserve">Pior caso </t>
  </si>
  <si>
    <t>área pavto</t>
  </si>
  <si>
    <t>escoras(un)</t>
  </si>
  <si>
    <t>cubetas (um)</t>
  </si>
  <si>
    <t>Índice escora</t>
  </si>
  <si>
    <t>índice cubetas</t>
  </si>
  <si>
    <t>4/m²</t>
  </si>
  <si>
    <t>ESCORAMENTO E CUBETAS</t>
  </si>
  <si>
    <t>total</t>
  </si>
  <si>
    <t xml:space="preserve">1 escora a cada 1m² </t>
  </si>
  <si>
    <t>Considerado R$ 18/escora para manutenção - Considerado o pior caso escoramento para dimensionar a quantidade em obra</t>
  </si>
  <si>
    <t>BWC PCD</t>
  </si>
  <si>
    <t>Torneira banheiro</t>
  </si>
  <si>
    <t>Torneira cozinha</t>
  </si>
  <si>
    <t>Impermeabilização de Baldrame e Poço elevador</t>
  </si>
  <si>
    <t>Impermeabilização De Superfície Com Argamassa Polimérica / Membrana Acrílica, 3 Demãos</t>
  </si>
  <si>
    <t>Impermeabilização de Esquadrias</t>
  </si>
  <si>
    <t>Impermeabilização com manta liquida em peitoris</t>
  </si>
  <si>
    <t>R$ / AC</t>
  </si>
  <si>
    <t>Instalações de GLP</t>
  </si>
  <si>
    <t>Instalações de Proteção e Aterramento - SPDA</t>
  </si>
  <si>
    <t>Instalações de esgoto pluviais</t>
  </si>
  <si>
    <t>Instalações de esgoto cloacal</t>
  </si>
  <si>
    <t>SISTEMAS ESPECIAIS</t>
  </si>
  <si>
    <t>TÉRREO</t>
  </si>
  <si>
    <t>Infraestrutura para Instalação de Ar Condicionado</t>
  </si>
  <si>
    <t>Instalação de Ar Condicionado</t>
  </si>
  <si>
    <t>Ventokit</t>
  </si>
  <si>
    <t>Churrasqueiras</t>
  </si>
  <si>
    <t>Subestação</t>
  </si>
  <si>
    <t>Equipamento de carro eletrico</t>
  </si>
  <si>
    <t>Outros Sistemas</t>
  </si>
  <si>
    <t>COMPLEMENTARES</t>
  </si>
  <si>
    <t>R$ / AL</t>
  </si>
  <si>
    <t>Limpeza</t>
  </si>
  <si>
    <t>TOTAL COMPLEMENTARES</t>
  </si>
  <si>
    <t>Móveis e decoração - Área comum</t>
  </si>
  <si>
    <t>Área comum</t>
  </si>
  <si>
    <t xml:space="preserve">Descrição </t>
  </si>
  <si>
    <t>Pet Place</t>
  </si>
  <si>
    <t>Minorado porque tem poucos móveis</t>
  </si>
  <si>
    <t>Circulação</t>
  </si>
  <si>
    <t>Estar</t>
  </si>
  <si>
    <t>REVESTIMENTOS E ACABAMENTOS EM PAREDE</t>
  </si>
  <si>
    <t>CONTRAPISO</t>
  </si>
  <si>
    <t>Acabamentos especiais em piso</t>
  </si>
  <si>
    <t>Piso com ladrilho hidráulico</t>
  </si>
  <si>
    <t>Serviços complemetares</t>
  </si>
  <si>
    <t>Execução de tirantes</t>
  </si>
  <si>
    <t>Com motorização</t>
  </si>
  <si>
    <t xml:space="preserve">Área de porta total elevadores </t>
  </si>
  <si>
    <t>Tecnico em edificações</t>
  </si>
  <si>
    <t>Período da fundação + 6 meses</t>
  </si>
  <si>
    <t xml:space="preserve">Manutenção provisória elétrica </t>
  </si>
  <si>
    <t xml:space="preserve">Manutenção provisória hidrossanitária </t>
  </si>
  <si>
    <t xml:space="preserve">Manutenção provisória de vigilância e acessos </t>
  </si>
  <si>
    <t>Limpeza mecanizada de camada vegetal</t>
  </si>
  <si>
    <t>GERENCIAMENTO ADMINISTRATIVO</t>
  </si>
  <si>
    <t>CONTENÇAO</t>
  </si>
  <si>
    <t>ESPESSURA</t>
  </si>
  <si>
    <t>VOLUME</t>
  </si>
  <si>
    <t>M3</t>
  </si>
  <si>
    <t>CM</t>
  </si>
  <si>
    <t>COMPOSIÇÃO ORÇAMENTÁRIA</t>
  </si>
  <si>
    <t xml:space="preserve">Total </t>
  </si>
  <si>
    <t>Já considera armadura</t>
  </si>
  <si>
    <t>Execução de contenção</t>
  </si>
  <si>
    <t>Execução de mureta guia para contenção/fundação</t>
  </si>
  <si>
    <t>Mureta guia</t>
  </si>
  <si>
    <t>Composição orçamentárica com material e mão de obra</t>
  </si>
  <si>
    <t>Sistema de revestimento argamassado com Imact Soft com mão de obra</t>
  </si>
  <si>
    <t>Mobiliário e decoração - Áreas Comuns</t>
  </si>
  <si>
    <t>Pintura em Piso com pintura acrílica, Aplicação Manual, 2 Demãos</t>
  </si>
  <si>
    <t>Somente escadaria</t>
  </si>
  <si>
    <t xml:space="preserve">Contenção subsolo </t>
  </si>
  <si>
    <t>Tinta PVA aplicação em paredes internas, 2 demãos</t>
  </si>
  <si>
    <t>Pintura Com Tinta Latex Acrilica em Paredes Internas, 1 demão de selador, 1 demão de massa e  2 Demaos de tinta</t>
  </si>
  <si>
    <t xml:space="preserve">Forro de gesso </t>
  </si>
  <si>
    <t>Estucamento</t>
  </si>
  <si>
    <t>Revestimento de piso vinilico, nas áreas privativas - Material e Mão de Obra</t>
  </si>
  <si>
    <t>Composição orçamentária com aço, concreto e outros itens - retirado mão de obra da composição</t>
  </si>
  <si>
    <t>Planilha de levantamento de custo de mão de obra</t>
  </si>
  <si>
    <t xml:space="preserve">Indiçe do Cub </t>
  </si>
  <si>
    <t>Cub ref</t>
  </si>
  <si>
    <t>Valor cub ref</t>
  </si>
  <si>
    <t>Área (m2)</t>
  </si>
  <si>
    <t>Peso (%)</t>
  </si>
  <si>
    <t>Custo MO (R$)</t>
  </si>
  <si>
    <t>Instalação canteiro de obra</t>
  </si>
  <si>
    <t>Contenções</t>
  </si>
  <si>
    <t>Infraestrutura</t>
  </si>
  <si>
    <t>Supraestrutura</t>
  </si>
  <si>
    <t>Parede e paineis</t>
  </si>
  <si>
    <t>Esquadrias de madeiras</t>
  </si>
  <si>
    <t>Impermeabilização e tratamento</t>
  </si>
  <si>
    <t>Revestimento de teto</t>
  </si>
  <si>
    <t>Revestimento interno</t>
  </si>
  <si>
    <t>Revestimento externo</t>
  </si>
  <si>
    <t>Pisos</t>
  </si>
  <si>
    <t>Instal. Hidro, louças, metais, gás, shp</t>
  </si>
  <si>
    <t>Instal elétrica, sist comb incêndio, outros</t>
  </si>
  <si>
    <t>Pintura</t>
  </si>
  <si>
    <t>Serviços complementares externo</t>
  </si>
  <si>
    <t>Retenção de mão de obra</t>
  </si>
  <si>
    <t xml:space="preserve">Isolamento Acústico em áreas comuns </t>
  </si>
  <si>
    <t>Revestimento de piso em granito nos elevadores</t>
  </si>
  <si>
    <t>Rodapé de poliestileno h=10cm</t>
  </si>
  <si>
    <t>Considerado 1 jogo embasamento + 3 Jogos torre</t>
  </si>
  <si>
    <t>Piso concreto Garagens</t>
  </si>
  <si>
    <t>Piso armado sobre laje + polimento</t>
  </si>
  <si>
    <t>Revestimentos especiais de fachada</t>
  </si>
  <si>
    <t>Acabamento peças cerâmicas</t>
  </si>
  <si>
    <t>MÃO DE OBRA</t>
  </si>
  <si>
    <t>EMPREITADA GLOBAL - 42,5%</t>
  </si>
  <si>
    <t xml:space="preserve">MÃO DE OBRA </t>
  </si>
  <si>
    <t>Subsolo - Garagem 2</t>
  </si>
  <si>
    <t>Subsolo - Garagem 1</t>
  </si>
  <si>
    <t>Mezanino</t>
  </si>
  <si>
    <t>3º ao 12º pavimento</t>
  </si>
  <si>
    <t xml:space="preserve">Área Técnica </t>
  </si>
  <si>
    <t>2.1.</t>
  </si>
  <si>
    <t>GERAL COBERTURA</t>
  </si>
  <si>
    <t>2.1.1.</t>
  </si>
  <si>
    <t>2.1.1.1</t>
  </si>
  <si>
    <t>CAPA METÁLICA 04:CAPA METÁLICA</t>
  </si>
  <si>
    <t>2.1.1.2</t>
  </si>
  <si>
    <t>CAPA METÁLICA 1:CAPA METÁLICA</t>
  </si>
  <si>
    <t>2.1.1.3</t>
  </si>
  <si>
    <t>CAPA METÁLICA 2:CAPA METÁLICA</t>
  </si>
  <si>
    <t>2.1.1.4</t>
  </si>
  <si>
    <t>CAPA METÁLICA 3:CAPA METÁLICA</t>
  </si>
  <si>
    <t>2.1.1.5</t>
  </si>
  <si>
    <t>CAPA METÁLICA 4:CAPA METÁLICA</t>
  </si>
  <si>
    <t>2.1.1.6</t>
  </si>
  <si>
    <t>CAPA METÁLICA 5:CAPA METÁLICA</t>
  </si>
  <si>
    <t>Outros</t>
  </si>
  <si>
    <t>3.1.1.1</t>
  </si>
  <si>
    <t>4.1.1.1</t>
  </si>
  <si>
    <t>5.1.1.1</t>
  </si>
  <si>
    <t>5.1.1.2</t>
  </si>
  <si>
    <t>5.1.1.62</t>
  </si>
  <si>
    <t>Guarda-corpo:CORRIMÃO NBR 9050 A - AÇO INOX</t>
  </si>
  <si>
    <t>5.1.1.63</t>
  </si>
  <si>
    <t>Guarda-corpo:CORRIMÃO NBR 9050 A DUPLO - AÇO INOX</t>
  </si>
  <si>
    <t>5.1.1.64</t>
  </si>
  <si>
    <t>Guarda-corpo:GC - Tubo quadrado + quadrado</t>
  </si>
  <si>
    <t>5.1.1.65</t>
  </si>
  <si>
    <t>Guarda-corpo:SD - ALETA VZ - 100cm - ALUÍNIO</t>
  </si>
  <si>
    <t>5.1.1.66</t>
  </si>
  <si>
    <t>Guarda-corpo:SD - ALETA VZ - 60cm - ALUMÍNIO PRETO</t>
  </si>
  <si>
    <t>5.1.1.67</t>
  </si>
  <si>
    <t>Guarda-corpo:SD - ALETA VZ - 80cm - ALUMÍNIO PRETO</t>
  </si>
  <si>
    <t>5.1.1.68</t>
  </si>
  <si>
    <t>Guarda-corpo:SD - CORRIMÃO INOX</t>
  </si>
  <si>
    <t>5.1.1.69</t>
  </si>
  <si>
    <t>Guarda-corpo:SD - CORRIMÃO MADEIRA</t>
  </si>
  <si>
    <t>5.1.1.70</t>
  </si>
  <si>
    <t>Guarda-corpo:SD - SIMPLES DE PERFIS REDONDOS - 110cm - ALUMÍNIO PRETO</t>
  </si>
  <si>
    <t>5.1.1.71</t>
  </si>
  <si>
    <t>Guarda-corpo:SD - SIMPLES DE PERFIS REDONDOS - 71cm - ALUMÍNIO PRETO</t>
  </si>
  <si>
    <t>5.1.1.72</t>
  </si>
  <si>
    <t>Guarda-corpo:SD - SUPORTE ALETA VZ - ALUÍNIO PRETO</t>
  </si>
  <si>
    <t>5.1.1.73</t>
  </si>
  <si>
    <t>Guarda-corpo:SD - Universal - 100cm Aluminio Preto</t>
  </si>
  <si>
    <t>5.1.1.74</t>
  </si>
  <si>
    <t>Guarda-corpo:SD - Universal - 110cm - Aluminio Preto</t>
  </si>
  <si>
    <t>5.1.1.75</t>
  </si>
  <si>
    <t>Guarda-corpo:SD - Universal - 110cm Escada - Aluminio Preto</t>
  </si>
  <si>
    <t>5.1.1.76</t>
  </si>
  <si>
    <t>Guarda-corpo:SD - Universal - 130cm Aluminio Preto</t>
  </si>
  <si>
    <t>5.1.1.77</t>
  </si>
  <si>
    <t>Guarda-corpo:SD - Universal - 72cm Aluminio Preto</t>
  </si>
  <si>
    <t>5.1.1.78</t>
  </si>
  <si>
    <t>Peitoril de Janela:1 Friso</t>
  </si>
  <si>
    <t>6.</t>
  </si>
  <si>
    <t>6.1.</t>
  </si>
  <si>
    <t>6.1.1.</t>
  </si>
  <si>
    <t>6.1.1.1</t>
  </si>
  <si>
    <t>8.</t>
  </si>
  <si>
    <t>8.1.</t>
  </si>
  <si>
    <t>GERAL PISOS</t>
  </si>
  <si>
    <t>8.1.1.</t>
  </si>
  <si>
    <t>8.1.1.1</t>
  </si>
  <si>
    <t>8.1.1.2</t>
  </si>
  <si>
    <t>Piso:FECHAMENTO  - METÁLICA - 06cmAÇO GALVANIZADO</t>
  </si>
  <si>
    <t>8.1.1.3</t>
  </si>
  <si>
    <t>Piso:CHURRASQUEIRA - 7cmARGAMASSA REFRATÁRIA</t>
  </si>
  <si>
    <t>8.1.1.4</t>
  </si>
  <si>
    <t>Piso:CER01 - CPI01 - IMP06 - ENC01 - ESP08CER01 - CERÂMICA INTERNA</t>
  </si>
  <si>
    <t>8.1.1.5</t>
  </si>
  <si>
    <t>Piso:CER01 - ESP08CER01 - CERÂMICA INTERNA</t>
  </si>
  <si>
    <t>8.1.1.6</t>
  </si>
  <si>
    <t>Piso:CER06 - CPI02 - IMP07 - CON15 -  ESP30CER06 - CERÂMICA EXTERNA</t>
  </si>
  <si>
    <t>8.1.1.7</t>
  </si>
  <si>
    <t>Patamar monolítico:Patamar 10cmCIM01 - CONTRAPISO PINTADO E TRATADO</t>
  </si>
  <si>
    <t>8.1.1.8</t>
  </si>
  <si>
    <t>Piso:CIM01 - CPI01 - ENC01 -  ESP20CIM01 - CONTRAPISO PINTADO E TRATADO</t>
  </si>
  <si>
    <t>8.1.1.9</t>
  </si>
  <si>
    <t>Piso:CIM01 - CPI01 - ENC02 - IMP02 - ESP18CIM01 - CONTRAPISO PINTADO E TRATADO</t>
  </si>
  <si>
    <t>8.1.1.10</t>
  </si>
  <si>
    <t>Piso:CIM01 - CPI01 -  ESP03CIM01 - CONTRAPISO PINTADO E TRATADO</t>
  </si>
  <si>
    <t>8.1.1.11</t>
  </si>
  <si>
    <t>Piso:CIM01 - CPI01 -  ESP08CIM01 - CONTRAPISO PINTADO E TRATADO</t>
  </si>
  <si>
    <t>8.1.1.12</t>
  </si>
  <si>
    <t>Piso:CIM01 - CPI01 - ESP14CIM01 - CONTRAPISO PINTADO E TRATADO</t>
  </si>
  <si>
    <t>8.1.1.13</t>
  </si>
  <si>
    <t>Piso:CIM01 - ESP08CIM01 - CONTRAPISO PINTADO E TRATADO</t>
  </si>
  <si>
    <t>8.1.1.14</t>
  </si>
  <si>
    <t>Patamar monolítico:Patamar 10cmCIM02 - CONTRAPISO PINTADO E TRATADO</t>
  </si>
  <si>
    <t>8.1.1.15</t>
  </si>
  <si>
    <t>Piso:CIM02 - CPI01 - IMP02 - ESP10CIM02 - CONTRAPISO PINTADO E TRATADO</t>
  </si>
  <si>
    <t>8.1.1.16</t>
  </si>
  <si>
    <t>Piso:CIM02 - CPI02 - IMP02 - ESP10CIM02 - CONTRAPISO PINTADO E TRATADO</t>
  </si>
  <si>
    <t>8.1.1.17</t>
  </si>
  <si>
    <t>Piso:CIM02 - ENC01 - ESP10CIM02 - CONTRAPISO PINTADO E TRATADO</t>
  </si>
  <si>
    <t>8.1.1.18</t>
  </si>
  <si>
    <t>Piso:LAJE  - MACIÇA - 10cmCONCRETO ESTRUTURA</t>
  </si>
  <si>
    <t>8.1.1.19</t>
  </si>
  <si>
    <t>Piso:LAJE  - MACIÇA - 12cmCONCRETO ESTRUTURA</t>
  </si>
  <si>
    <t>8.1.1.20</t>
  </si>
  <si>
    <t>Piso:LAJE  - MACIÇA - 14cmCONCRETO ESTRUTURA</t>
  </si>
  <si>
    <t>8.1.1.21</t>
  </si>
  <si>
    <t>Piso:LAJE  - MACIÇA - 16cmCONCRETO ESTRUTURA</t>
  </si>
  <si>
    <t>8.1.1.22</t>
  </si>
  <si>
    <t>Piso:LAJE  - MACIÇA - 18cmCONCRETO ESTRUTURA</t>
  </si>
  <si>
    <t>8.1.1.23</t>
  </si>
  <si>
    <t>Piso:LAJE  - MACIÇA - 19cmCONCRETO ESTRUTURA</t>
  </si>
  <si>
    <t>8.1.1.24</t>
  </si>
  <si>
    <t>Piso:LAJE  - MACIÇA - 20cmCONCRETO ESTRUTURA</t>
  </si>
  <si>
    <t>8.1.1.25</t>
  </si>
  <si>
    <t>Piso:LAJE  - MACIÇA - 26cmCONCRETO ESTRUTURA</t>
  </si>
  <si>
    <t>8.1.1.26</t>
  </si>
  <si>
    <t>Piso:LAJE  - MACIÇA - 8cmCONCRETO ESTRUTURA</t>
  </si>
  <si>
    <t>8.1.1.27</t>
  </si>
  <si>
    <t>Piso:LAJE  - MACIÇA - 9cmCONCRETO ESTRUTURA</t>
  </si>
  <si>
    <t>8.1.1.28</t>
  </si>
  <si>
    <t>Piso:LAJE  - NERVURADA - 26cmCONCRETO ESTRUTURA</t>
  </si>
  <si>
    <t>8.1.1.29</t>
  </si>
  <si>
    <t>Piso:CPI01 - ENC01 - IMP01 - ESP06CONTRAPISO</t>
  </si>
  <si>
    <t>8.1.1.30</t>
  </si>
  <si>
    <t>Piso:CPI01 - ENC01 - IMP07 - ESP08CONTRAPISO</t>
  </si>
  <si>
    <t>8.1.1.31</t>
  </si>
  <si>
    <t>Piso:CPI01 - ENC01 - IMP07 - ESP12CONTRAPISO</t>
  </si>
  <si>
    <t>8.1.1.32</t>
  </si>
  <si>
    <t>Piso:CPI01 - ENC01 - IMP07 - ESP15CONTRAPISO</t>
  </si>
  <si>
    <t>8.1.1.33</t>
  </si>
  <si>
    <t>Piso:CPI01 - ENC01 - IMP07 - ESP16CONTRAPISO</t>
  </si>
  <si>
    <t>8.1.1.34</t>
  </si>
  <si>
    <t>Piso:CPI01 - IMP01 - ESP10CONTRAPISO</t>
  </si>
  <si>
    <t>8.1.1.35</t>
  </si>
  <si>
    <t>Piso:CPI01 -  IMP02 - ESP12CONTRAPISO</t>
  </si>
  <si>
    <t>8.1.1.36</t>
  </si>
  <si>
    <t>Piso:CPI01 - IMP07 - ESP05CONTRAPISO</t>
  </si>
  <si>
    <t>8.1.1.37</t>
  </si>
  <si>
    <t>Piso:CPI01 - IMP07 - ESP08CONTRAPISO</t>
  </si>
  <si>
    <t>8.1.1.38</t>
  </si>
  <si>
    <t>Piso:CPI01 - IMP07 - ESP15CONTRAPISO</t>
  </si>
  <si>
    <t>8.1.1.39</t>
  </si>
  <si>
    <t>Piso:IMP01 - ESP02CONTRAPISO</t>
  </si>
  <si>
    <t>8.1.1.40</t>
  </si>
  <si>
    <t>Piso:CPI01 - IMP02 - ESP14CONTRAPISO EXTERNO</t>
  </si>
  <si>
    <t>8.1.1.41</t>
  </si>
  <si>
    <t>Piso:CPI01 - IMP02 - ESP16CONTRAPISO EXTERNO</t>
  </si>
  <si>
    <t>8.1.1.42</t>
  </si>
  <si>
    <t>Piso:CPI01 - IMP07 - ESP16CONTRAPISO EXTERNO</t>
  </si>
  <si>
    <t>8.1.1.43</t>
  </si>
  <si>
    <t>Piso:CPI02 -  ESP06CONTRAPISO EXTERNO</t>
  </si>
  <si>
    <t>8.1.1.44</t>
  </si>
  <si>
    <t>Piso:EBR01 - CPI01 - ENC10 - ESP20EBR01 - PISO EMBORRACHADO 100x100</t>
  </si>
  <si>
    <t>8.1.1.45</t>
  </si>
  <si>
    <t>Piso:EBR02 - IMP04 - CPI01 - ENC02 - ESP14EBR02 - PISO EMBORRACHADO 125x1000</t>
  </si>
  <si>
    <t>8.1.1.46</t>
  </si>
  <si>
    <t>Piso:VEG01 - TER01 - CPI01 - ESP52GRAMA</t>
  </si>
  <si>
    <t>8.1.1.47</t>
  </si>
  <si>
    <t>Piso:VEG01 - TER01 - CPI01 - ESP95GRAMA</t>
  </si>
  <si>
    <t>8.1.1.48</t>
  </si>
  <si>
    <t>Piso:VEG01 - TER01 - CPI01 - IMP05 - ESP110GRAMA</t>
  </si>
  <si>
    <t>8.1.1.49</t>
  </si>
  <si>
    <t>Piso:VEG01 - TER01 - CPI01 - IMP05 - ESP25GRAMA</t>
  </si>
  <si>
    <t>8.1.1.50</t>
  </si>
  <si>
    <t>Piso:VEG01 - TER01 - CPI01 - IMP05 - ESP48GRAMA</t>
  </si>
  <si>
    <t>8.1.1.51</t>
  </si>
  <si>
    <t>Piso:VEG01 - TER01 - CPI01 - IMP05 - ESP60GRAMA</t>
  </si>
  <si>
    <t>8.1.1.52</t>
  </si>
  <si>
    <t>Piso:VEG01 - TER01 - CPI01 - IMP05 - ESP68GRAMA</t>
  </si>
  <si>
    <t>8.1.1.53</t>
  </si>
  <si>
    <t>Piso:VEG01 - TER01 -  ESP80GRAMA</t>
  </si>
  <si>
    <t>8.1.1.54</t>
  </si>
  <si>
    <t>Piso:VEG01 - TER01 - IMP05 - ESP52GRAMA</t>
  </si>
  <si>
    <t>8.1.1.55</t>
  </si>
  <si>
    <t>Piso:GSI01 - CPI01 - IMP04 - ESP16GRAMA SINTÉTICA</t>
  </si>
  <si>
    <t>8.1.1.56</t>
  </si>
  <si>
    <t>Piso:BCD - ESP03GRANITO CINZA ANDORINHA - ESCOVADO</t>
  </si>
  <si>
    <t>8.1.1.57</t>
  </si>
  <si>
    <t>Piso:MMR01GRANITO CINZA ANDORINHA - ESCOVADO</t>
  </si>
  <si>
    <t>8.1.1.58</t>
  </si>
  <si>
    <t>Piso:GRA01 - LAR08GRANITO CINZA CASTELO</t>
  </si>
  <si>
    <t>8.1.1.59</t>
  </si>
  <si>
    <t>Piso:GRA01 - LAR10GRANITO CINZA CASTELO</t>
  </si>
  <si>
    <t>8.1.1.60</t>
  </si>
  <si>
    <t>Piso:GRA01 - LAR15GRANITO CINZA CASTELO</t>
  </si>
  <si>
    <t>8.1.1.61</t>
  </si>
  <si>
    <t>Piso:GRA01 - LAR17GRANITO CINZA CASTELO</t>
  </si>
  <si>
    <t>8.1.1.62</t>
  </si>
  <si>
    <t>Piso:GRA01 - LAR18GRANITO CINZA CASTELO</t>
  </si>
  <si>
    <t>8.1.1.63</t>
  </si>
  <si>
    <t>Piso:GRA01 - LAR21GRANITO CINZA CASTELO</t>
  </si>
  <si>
    <t>8.1.1.64</t>
  </si>
  <si>
    <t>Piso:GRA01 - LAR24GRANITO CINZA CASTELO</t>
  </si>
  <si>
    <t>8.1.1.65</t>
  </si>
  <si>
    <t>Piso:GRA01 - LAR27GRANITO CINZA CASTELO</t>
  </si>
  <si>
    <t>8.1.1.66</t>
  </si>
  <si>
    <t>Piso:GRA01 - LAR29GRANITO CINZA CASTELO</t>
  </si>
  <si>
    <t>8.1.1.67</t>
  </si>
  <si>
    <t>Piso:GRA01 - LAR32GRANITO CINZA CASTELO</t>
  </si>
  <si>
    <t>8.1.1.68</t>
  </si>
  <si>
    <t>Piso:IMP01 - ESP08IMP01 - IMPERMEABILIZAÇÃO SACADAS</t>
  </si>
  <si>
    <t>8.1.1.69</t>
  </si>
  <si>
    <t>Piso:LAD01 - CPI01 - IMP07 - ESP14LHI01 - LADRILHO HIDRAULICO</t>
  </si>
  <si>
    <t>8.1.1.70</t>
  </si>
  <si>
    <t>Piso:LHI01 - ESP08LHI01 - LADRILHO HIDRAULICO</t>
  </si>
  <si>
    <t>8.1.1.71</t>
  </si>
  <si>
    <t>Piso:PAS01 - IMP08 - ESP08PAS01 - PASTILHA BARLAVENTO CARIBBEAN RELEVO</t>
  </si>
  <si>
    <t>8.1.1.72</t>
  </si>
  <si>
    <t>Piso:PAS02 - IMP08 - ESP08PAS02 - PASTILHA BARLAVENTO SEA RELEVO</t>
  </si>
  <si>
    <t>8.1.1.73</t>
  </si>
  <si>
    <t>Piso:ARG01 - CPI01 - IMP01 - ESP14SD - ARGILA EXPANDIDA</t>
  </si>
  <si>
    <t>8.1.1.74</t>
  </si>
  <si>
    <t>Piso:POR01 - ENC01 - ESP24POR01 - PORCELANATO PALLADIO CINZA EXT 90x90</t>
  </si>
  <si>
    <t>8.1.1.75</t>
  </si>
  <si>
    <t>Piso:POR01 - ESP08POR01 - PORCELANATO</t>
  </si>
  <si>
    <t>8.1.1.76</t>
  </si>
  <si>
    <t>Piso:POR02 - ESP08POR02 - PORCELANATO BLOOMY OFF WHITE NAT 90x90</t>
  </si>
  <si>
    <t>8.1.1.77</t>
  </si>
  <si>
    <t>Piso:POR03 - CPI01 - IMP01 - ESP06POR03 - PORCELANATO BLOOMY OFF WHITE EXT 90x90</t>
  </si>
  <si>
    <t>8.1.1.78</t>
  </si>
  <si>
    <t>Piso:POR03 - CPI01 - IMP03 - ESP14POR03 - PORCELANATO BLOOMY OFF WHITE EXT 90x90</t>
  </si>
  <si>
    <t>8.1.1.79</t>
  </si>
  <si>
    <t>Piso:POR04 - CPI01 - IMP06 -  ESP06POR04 - PORCELANATO CALIZA FROST AC 59x59</t>
  </si>
  <si>
    <t>8.1.1.80</t>
  </si>
  <si>
    <t>Piso:POR04 - ESP08POR04 - PORCELANATO CALIZA FROST AC 59x59</t>
  </si>
  <si>
    <t>8.1.1.81</t>
  </si>
  <si>
    <t>Piso:POR05 - CPI01 - ENC01 - ESP20POR05 - PORCELANATO MONUMENTAL SGR HARD 120x120</t>
  </si>
  <si>
    <t>8.1.1.82</t>
  </si>
  <si>
    <t>Piso:POR06 - ESP08POR06 - PORCELANATO BLOOMY FOG 80x80</t>
  </si>
  <si>
    <t>8.1.1.83</t>
  </si>
  <si>
    <t>Piso:POR07 - IMP04 - CPI01 - ENC02 - ESP18POR07 - PORCELANATO AVANTGARDE SOLAIRE NAT 20x120</t>
  </si>
  <si>
    <t>8.1.1.84</t>
  </si>
  <si>
    <t>Piso:POR08 - CPI01 - IMP04 - ESP14POR08 - PORCELANATO PALLADIO CINZA AC 90x90</t>
  </si>
  <si>
    <t>8.1.1.85</t>
  </si>
  <si>
    <t>Piso:POR09POR09 - PORCELANATO CAMINHO GR HARD 120x120</t>
  </si>
  <si>
    <t>8.1.1.86</t>
  </si>
  <si>
    <t>Piso:POR09 - CPI02 - ESP10POR09 - PORCELANATO CAMINHO GR HARD 120x120</t>
  </si>
  <si>
    <t>8.1.1.87</t>
  </si>
  <si>
    <t>Piso:POR09 - CPI02 - IMP01 - ESP08POR09 - PORCELANATO CAMINHO GR HARD 120x120</t>
  </si>
  <si>
    <t>8.1.1.88</t>
  </si>
  <si>
    <t>Piso:POR09 - IMP04 - CPI01 - ENC02 - ESP14POR09 - PORCELANATO CAMINHO GR HARD 120x120</t>
  </si>
  <si>
    <t>8.1.1.89</t>
  </si>
  <si>
    <t>Piso:REB02REBOCO INTERNO</t>
  </si>
  <si>
    <t>8.1.1.90</t>
  </si>
  <si>
    <t>Piso:REB03REBOCO EXTERNO</t>
  </si>
  <si>
    <t>8.1.1.91</t>
  </si>
  <si>
    <t>Piso:SRO01 - CPI01 - IMP04 - ESP16SEIXO ROLADO</t>
  </si>
  <si>
    <t>8.1.1.92</t>
  </si>
  <si>
    <t>Piso:VIN01 - ESP08VIN01 - PISO VINÍLICO DIANE</t>
  </si>
  <si>
    <t>8.1.1.93</t>
  </si>
  <si>
    <t>Piso:VIN02 - ESP08VIN02 - PISO VINÍLICO CHANTILY</t>
  </si>
  <si>
    <t>8.1.1.94</t>
  </si>
  <si>
    <t>Piso:VIN03 - ESP08VIN03 - PISO VINÍLICO MADELEINE</t>
  </si>
  <si>
    <t>8.1.1.95</t>
  </si>
  <si>
    <t>Piso:VIN04 - CPI01 - ENC10 - ESP20VIN04 - PISO VINÍLICO MARGOT</t>
  </si>
  <si>
    <t>8.1.1.96</t>
  </si>
  <si>
    <t>Piso:POR02 - ESP06&lt;Unnamed&gt;</t>
  </si>
  <si>
    <t>8.1.1.97</t>
  </si>
  <si>
    <t>Piso:TEX01 - IMP01 - ESP05&lt;Unnamed&gt;</t>
  </si>
  <si>
    <t>8.2.</t>
  </si>
  <si>
    <t>8.2.1.</t>
  </si>
  <si>
    <t>8.2.1.1</t>
  </si>
  <si>
    <t>CIM01 - CONTRAPISO PINTADO E TRATADO</t>
  </si>
  <si>
    <t>8.2.1.2</t>
  </si>
  <si>
    <t>CIM02 - CONTRAPISO PINTADO E TRATADO</t>
  </si>
  <si>
    <t>8.2.1.3</t>
  </si>
  <si>
    <t>CONCRETO ESTRUTURA</t>
  </si>
  <si>
    <t>8.2.1.4</t>
  </si>
  <si>
    <t>8.2.1.5</t>
  </si>
  <si>
    <t>CONTRAPISO EXTERNO</t>
  </si>
  <si>
    <t>8.2.1.6</t>
  </si>
  <si>
    <t>ENCHIMENTO DE PISO</t>
  </si>
  <si>
    <t>8.2.1.7</t>
  </si>
  <si>
    <t>IMP01 - IMPERMEABILIZAÇÃO SACADAS</t>
  </si>
  <si>
    <t>8.2.1.8</t>
  </si>
  <si>
    <t>IMP02 - IMPERMEABILIZAÇÃO TERRAÇOS DE SERVIÇOS</t>
  </si>
  <si>
    <t>8.2.1.9</t>
  </si>
  <si>
    <t>IMP07 - IMPERMEABILIZAÇÃO ÁREAS TÉCNICAS</t>
  </si>
  <si>
    <t>8.3.</t>
  </si>
  <si>
    <t>Impermeabilização</t>
  </si>
  <si>
    <t>8.3.1.</t>
  </si>
  <si>
    <t>8.3.1.1</t>
  </si>
  <si>
    <t>CER01 - CERÂMICA INTERNA</t>
  </si>
  <si>
    <t>8.3.1.2</t>
  </si>
  <si>
    <t>CER06 - CERÂMICA EXTERNA</t>
  </si>
  <si>
    <t>8.3.1.3</t>
  </si>
  <si>
    <t>8.3.1.4</t>
  </si>
  <si>
    <t>8.3.1.5</t>
  </si>
  <si>
    <t>8.3.1.6</t>
  </si>
  <si>
    <t>8.3.1.7</t>
  </si>
  <si>
    <t>8.3.1.8</t>
  </si>
  <si>
    <t>EBR02 - PISO EMBORRACHADO 125x1000</t>
  </si>
  <si>
    <t>8.3.1.9</t>
  </si>
  <si>
    <t>8.3.1.10</t>
  </si>
  <si>
    <t>GRAMA</t>
  </si>
  <si>
    <t>8.3.1.11</t>
  </si>
  <si>
    <t>GRAMA SINTÉTICA</t>
  </si>
  <si>
    <t>8.3.1.12</t>
  </si>
  <si>
    <t>8.3.1.14</t>
  </si>
  <si>
    <t>IMP03 - IMPERMEABILIZAÇÃO TERRAÇOS PRIVATIVOS</t>
  </si>
  <si>
    <t>8.3.1.15</t>
  </si>
  <si>
    <t>IMP04 - IMPERMEABILIZAÇÃO TERRAÇOS COMUNS</t>
  </si>
  <si>
    <t>8.3.1.16</t>
  </si>
  <si>
    <t>IMP05 - IMPERMEABILIZAÇÃO FLOREIRAS</t>
  </si>
  <si>
    <t>8.3.1.17</t>
  </si>
  <si>
    <t>IMP06 - IMPERMEABILIZAÇÃO CIMENTÍCIA</t>
  </si>
  <si>
    <t>8.3.1.18</t>
  </si>
  <si>
    <t>8.3.1.19</t>
  </si>
  <si>
    <t>LHI01 - LADRILHO HIDRAULICO</t>
  </si>
  <si>
    <t>8.3.1.20</t>
  </si>
  <si>
    <t>POR03 - PORCELANATO BLOOMY OFF WHITE EXT 90x90</t>
  </si>
  <si>
    <t>8.3.1.21</t>
  </si>
  <si>
    <t>POR04 - PORCELANATO CALIZA FROST AC 59x59</t>
  </si>
  <si>
    <t>8.3.1.22</t>
  </si>
  <si>
    <t>POR07 - PORCELANATO AVANTGARDE SOLAIRE NAT 20x120</t>
  </si>
  <si>
    <t>8.3.1.23</t>
  </si>
  <si>
    <t>POR08 - PORCELANATO PALLADIO CINZA AC 90x90</t>
  </si>
  <si>
    <t>8.3.1.24</t>
  </si>
  <si>
    <t>POR09 - PORCELANATO CAMINHO GR HARD 120x120</t>
  </si>
  <si>
    <t>8.3.1.25</t>
  </si>
  <si>
    <t>TERRA</t>
  </si>
  <si>
    <t>8.3.1.26</t>
  </si>
  <si>
    <t>SD - ARGILA EXPANDIDA</t>
  </si>
  <si>
    <t>8.3.1.27</t>
  </si>
  <si>
    <t>SEIXO ROLADO</t>
  </si>
  <si>
    <t>8.4.</t>
  </si>
  <si>
    <t>revestimento</t>
  </si>
  <si>
    <t>8.4.1.</t>
  </si>
  <si>
    <t>8.4.1.1</t>
  </si>
  <si>
    <t>8.4.1.2</t>
  </si>
  <si>
    <t>8.4.1.3</t>
  </si>
  <si>
    <t>8.4.1.4</t>
  </si>
  <si>
    <t>8.4.1.5</t>
  </si>
  <si>
    <t>8.4.1.6</t>
  </si>
  <si>
    <t>8.4.1.7</t>
  </si>
  <si>
    <t>GRANITO CINZA ANDORINHA - ESCOVADO</t>
  </si>
  <si>
    <t>8.4.1.8</t>
  </si>
  <si>
    <t>GRANITO CINZA CASTELO</t>
  </si>
  <si>
    <t>8.4.1.14</t>
  </si>
  <si>
    <t>IMP08 - IMPERMEABILIZAÇÃO PISCINA</t>
  </si>
  <si>
    <t>8.4.1.15</t>
  </si>
  <si>
    <t>8.4.1.16</t>
  </si>
  <si>
    <t>PAS01 - PASTILHA BARLAVENTO CARIBBEAN RELEVO</t>
  </si>
  <si>
    <t>8.4.1.17</t>
  </si>
  <si>
    <t>PAS02 - PASTILHA BARLAVENTO SEA RELEVO</t>
  </si>
  <si>
    <t>8.4.1.18</t>
  </si>
  <si>
    <t>POR01 - PORCELANATO</t>
  </si>
  <si>
    <t>8.4.1.19</t>
  </si>
  <si>
    <t>POR01 - PORCELANATO PALLADIO CINZA EXT 90x90</t>
  </si>
  <si>
    <t>8.4.1.20</t>
  </si>
  <si>
    <t>POR02 - PORCELANATO BLOOMY OFF WHITE NAT 90x90</t>
  </si>
  <si>
    <t>8.4.1.21</t>
  </si>
  <si>
    <t>8.4.1.22</t>
  </si>
  <si>
    <t>8.4.1.23</t>
  </si>
  <si>
    <t>POR05 - PORCELANATO MONUMENTAL SGR HARD 120x120</t>
  </si>
  <si>
    <t>8.4.1.24</t>
  </si>
  <si>
    <t>POR06 - PORCELANATO BLOOMY FOG 80x80</t>
  </si>
  <si>
    <t>8.4.1.25</t>
  </si>
  <si>
    <t>8.4.1.26</t>
  </si>
  <si>
    <t>8.4.1.27</t>
  </si>
  <si>
    <t>8.4.1.28</t>
  </si>
  <si>
    <t>VIN01 - PISO VINÍLICO DIANE</t>
  </si>
  <si>
    <t>8.4.1.29</t>
  </si>
  <si>
    <t>VIN02 - PISO VINÍLICO CHANTILY</t>
  </si>
  <si>
    <t>8.4.1.30</t>
  </si>
  <si>
    <t>VIN03 - PISO VINÍLICO MADELEINE</t>
  </si>
  <si>
    <t>8.4.1.31</t>
  </si>
  <si>
    <t>VIN04 - PISO VINÍLICO MARGOT</t>
  </si>
  <si>
    <t>9.</t>
  </si>
  <si>
    <t>9.1.</t>
  </si>
  <si>
    <t>GERAL LANCE ESCADAS</t>
  </si>
  <si>
    <t>9.1.1.</t>
  </si>
  <si>
    <t>9.1.1.1</t>
  </si>
  <si>
    <t>Lance monolítico:EXTERNA</t>
  </si>
  <si>
    <t>9.1.1.2</t>
  </si>
  <si>
    <t>Lance monolítico:EXTERNA SERVIÇO</t>
  </si>
  <si>
    <t>9.1.1.3</t>
  </si>
  <si>
    <t>Lance monolítico:INTERNA</t>
  </si>
  <si>
    <t>9.1.1.4</t>
  </si>
  <si>
    <t>Lance monolítico:PISCINA</t>
  </si>
  <si>
    <t>11.</t>
  </si>
  <si>
    <t>Parede padrão</t>
  </si>
  <si>
    <t>11.1.</t>
  </si>
  <si>
    <t>Alvenaria</t>
  </si>
  <si>
    <t>11.1.1.</t>
  </si>
  <si>
    <t>11.1.1.1</t>
  </si>
  <si>
    <t>BCE09 - Bloco Cerâmico 09cm</t>
  </si>
  <si>
    <t>11.1.1.2</t>
  </si>
  <si>
    <t>BCE11.5 - Bloco Cerâmico 11.5cm</t>
  </si>
  <si>
    <t>11.1.1.3</t>
  </si>
  <si>
    <t>BCE14 - Bloco Cerâmico 14cm</t>
  </si>
  <si>
    <t>11.1.1.4</t>
  </si>
  <si>
    <t>BCE19 - Bloco Cerâmico 19cm</t>
  </si>
  <si>
    <t>11.2.</t>
  </si>
  <si>
    <t xml:space="preserve">GERAL PAREDE </t>
  </si>
  <si>
    <t>11.2.1.</t>
  </si>
  <si>
    <t>11.2.1.1</t>
  </si>
  <si>
    <t>Parede ARF06ARGAMASSA REFRATÁRIA</t>
  </si>
  <si>
    <t>11.2.1.2</t>
  </si>
  <si>
    <t>Parede BCE09BCE09 - Bloco Cerâmico 09cm</t>
  </si>
  <si>
    <t>11.2.1.3</t>
  </si>
  <si>
    <t>Parede BCE09 - REB02BCE09 - Bloco Cerâmico 09cm</t>
  </si>
  <si>
    <t>11.2.1.4</t>
  </si>
  <si>
    <t>Parede BCE11BCE11.5 - Bloco Cerâmico 11.5cm</t>
  </si>
  <si>
    <t>11.2.1.5</t>
  </si>
  <si>
    <t>Parede BCE11 - REB01BCE11.5 - Bloco Cerâmico 11.5cm</t>
  </si>
  <si>
    <t>11.2.1.6</t>
  </si>
  <si>
    <t>Parede BCE11 - TEX01BCE11.5 - Bloco Cerâmico 11.5cm</t>
  </si>
  <si>
    <t>11.2.1.7</t>
  </si>
  <si>
    <t>Parede BCE14BCE14 - Bloco Cerâmico 14cm</t>
  </si>
  <si>
    <t>11.2.1.8</t>
  </si>
  <si>
    <t>Parede BCE14 - REB01BCE14 - Bloco Cerâmico 14cm</t>
  </si>
  <si>
    <t>11.2.1.9</t>
  </si>
  <si>
    <t>Parede BCE14 - REB02BCE14 - Bloco Cerâmico 14cm</t>
  </si>
  <si>
    <t>11.2.1.10</t>
  </si>
  <si>
    <t>Parede BCE19BCE19 - Bloco Cerâmico 19cm</t>
  </si>
  <si>
    <t>11.2.1.11</t>
  </si>
  <si>
    <t>Parede BCE19 - REB01BCE19 - Bloco Cerâmico 19cm</t>
  </si>
  <si>
    <t>11.2.1.12</t>
  </si>
  <si>
    <t>Parede PCO02 - CHA01 - CER02CER02 - CERÂMICA CETIM BIANCO LINE MATE 30x60</t>
  </si>
  <si>
    <t>11.2.1.13</t>
  </si>
  <si>
    <t>Parede BCE09 - CHA01 - CER02CER02 - CERÂMICA INTERNA</t>
  </si>
  <si>
    <t>11.2.1.14</t>
  </si>
  <si>
    <t>Parede BCE11 - CHA01 - CER02CER02 - CERÂMICA INTERNA</t>
  </si>
  <si>
    <t>11.2.1.15</t>
  </si>
  <si>
    <t>Parede BCE11 - REB01 - CHA01 - CER02CER02 - CERÂMICA INTERNA</t>
  </si>
  <si>
    <t>11.2.1.16</t>
  </si>
  <si>
    <t>Parede BCE11 - TEX01 - CHA01 - CER02CER02 - CERÂMICA INTERNA</t>
  </si>
  <si>
    <t>11.2.1.17</t>
  </si>
  <si>
    <t>Parede CHA01 - CER02CER02 - CERÂMICA INTERNA</t>
  </si>
  <si>
    <t>11.2.1.18</t>
  </si>
  <si>
    <t>Parede CON03 - CER03 - CHA01 - IMP06 - CHA01 - CER03CER03 - CERÂMICA INTERNA</t>
  </si>
  <si>
    <t>11.2.1.19</t>
  </si>
  <si>
    <t>Parede CON19CONCRETO ESTRUTURA</t>
  </si>
  <si>
    <t>11.2.1.20</t>
  </si>
  <si>
    <t>Parede CON19 - IMP07CONCRETO ESTRUTURA</t>
  </si>
  <si>
    <t>11.2.1.21</t>
  </si>
  <si>
    <t>Parede CON19 - REB01CONCRETO ESTRUTURA</t>
  </si>
  <si>
    <t>11.2.1.22</t>
  </si>
  <si>
    <t>Parede CON40CONCRETO ESTRUTURA</t>
  </si>
  <si>
    <t>11.2.1.23</t>
  </si>
  <si>
    <t>Parede CON40 - REB01CONCRETO ESTRUTURA</t>
  </si>
  <si>
    <t>11.2.1.24</t>
  </si>
  <si>
    <t>Parede CON40 - TEX01CONCRETO ESTRUTURA</t>
  </si>
  <si>
    <t>11.2.1.25</t>
  </si>
  <si>
    <t>Parede BEX20 - CON40CONCRETO ESTRUTURA - BALDRAME EXISTENTE</t>
  </si>
  <si>
    <t>11.2.1.26</t>
  </si>
  <si>
    <t>Parede BEX20 - CON40 - REB01CONCRETO ESTRUTURA - BALDRAME EXISTENTE</t>
  </si>
  <si>
    <t>11.2.1.27</t>
  </si>
  <si>
    <t>Parede ENC01 -  ESP10ENCHIMENTO DE PAREDE</t>
  </si>
  <si>
    <t>11.2.1.28</t>
  </si>
  <si>
    <t>Parede ENC01 -  ESP13ENCHIMENTO DE PAREDE</t>
  </si>
  <si>
    <t>11.2.1.29</t>
  </si>
  <si>
    <t>Parede ENC01 - REB01 - ESP20ENCHIMENTO DE PAREDE</t>
  </si>
  <si>
    <t>11.2.1.30</t>
  </si>
  <si>
    <t>Parede FMA01FMA01 - FORRO DE MADEIRA</t>
  </si>
  <si>
    <t>11.2.1.31</t>
  </si>
  <si>
    <t>Parede FST01FORRO GESSO ÁREA SECA</t>
  </si>
  <si>
    <t>11.2.1.32</t>
  </si>
  <si>
    <t>Parede BCD01GRANITO CINZA ANDORINHA - ESCOVADO</t>
  </si>
  <si>
    <t>11.2.1.33</t>
  </si>
  <si>
    <t>Parede BCE11 - CHA01 - MMR01GRANITO CINZA ANDORINHA - ESCOVADO</t>
  </si>
  <si>
    <t>11.2.1.34</t>
  </si>
  <si>
    <t>Parede BCE09 - CHA02 - PAS03PAS03 - PASTILHA URBAN MOOD BRIT SIDEWALK</t>
  </si>
  <si>
    <t>11.2.1.35</t>
  </si>
  <si>
    <t>Parede BCE09 - REB01REBOCO INTERNO</t>
  </si>
  <si>
    <t>11.2.1.36</t>
  </si>
  <si>
    <t>Parede BCE09 - REB01 -  REB01REBOCO INTERNO</t>
  </si>
  <si>
    <t>11.2.1.37</t>
  </si>
  <si>
    <t>Parede BCE09 - REB03 - REB03SD - REBOCO EXTERNO</t>
  </si>
  <si>
    <t>11.2.1.38</t>
  </si>
  <si>
    <t>Parede BCE09 - TEX01TEX01 - TEXTURA COM PINTURA</t>
  </si>
  <si>
    <t>11.2.1.39</t>
  </si>
  <si>
    <t>Parede BCE09 - TEX01 - TEX01TEX01 - TEXTURA COM PINTURA</t>
  </si>
  <si>
    <t>11.2.1.40</t>
  </si>
  <si>
    <t>Parede BCE11 - REB01 - REB01REBOCO INTERNO</t>
  </si>
  <si>
    <t>11.2.1.41</t>
  </si>
  <si>
    <t>Parede BCE11 - REB01 - TEX01REBOCO INTERNO</t>
  </si>
  <si>
    <t>11.2.1.42</t>
  </si>
  <si>
    <t>Parede BCE11 - REB03REBOCO EXTERNO</t>
  </si>
  <si>
    <t>11.2.1.43</t>
  </si>
  <si>
    <t>Parede BCE11 - REB03 - REB01REBOCO EXTERNO</t>
  </si>
  <si>
    <t>11.2.1.44</t>
  </si>
  <si>
    <t>Parede BCE11 - REB03 - REB03REBOCO EXTERNO</t>
  </si>
  <si>
    <t>11.2.1.45</t>
  </si>
  <si>
    <t>Parede BCE11 - TEX01 - TEX01TEX01 - TEXTURA COM PINTURA</t>
  </si>
  <si>
    <t>11.2.1.46</t>
  </si>
  <si>
    <t>Parede BCE14 - CHA01 - PAS03 - REB01PAS03 - PASTILHA URBAN MOOD BRIT SIDEWALK</t>
  </si>
  <si>
    <t>11.2.1.47</t>
  </si>
  <si>
    <t>Parede BCE14 - CHA01 - PAS03 - REB02PAS03 - PASTILHA URBAN MOOD BRIT SIDEWALK</t>
  </si>
  <si>
    <t>11.2.1.48</t>
  </si>
  <si>
    <t>Parede BCE14 - CHA02 - PAS03PAS03 - PASTILHA URBAN MOOD BRIT SIDEWALK</t>
  </si>
  <si>
    <t>11.2.1.49</t>
  </si>
  <si>
    <t>Parede BCE14 - REB01 - CHA01 - CER02REBOCO INTERNO</t>
  </si>
  <si>
    <t>11.2.1.50</t>
  </si>
  <si>
    <t>Parede BCE14 - REB01 - REB01REBOCO INTERNO</t>
  </si>
  <si>
    <t>11.2.1.51</t>
  </si>
  <si>
    <t>Parede BCE14 - REB01 - TEX01REBOCO INTERNO</t>
  </si>
  <si>
    <t>11.2.1.52</t>
  </si>
  <si>
    <t>Parede BCE14 - REB02 - CHA01 -  CER02REBOCO INTERNO</t>
  </si>
  <si>
    <t>11.2.1.53</t>
  </si>
  <si>
    <t>Parede BCE14 - REB02 - REB01REBOCO INTERNO</t>
  </si>
  <si>
    <t>11.2.1.54</t>
  </si>
  <si>
    <t>Parede BCE14 - REB02 - REB02REBOCO INTERNO</t>
  </si>
  <si>
    <t>11.2.1.55</t>
  </si>
  <si>
    <t>Parede BCE14 - REB02 - TEX01REBOCO INTERNO</t>
  </si>
  <si>
    <t>11.2.1.56</t>
  </si>
  <si>
    <t>Parede BCE14 - REB03REBOCO EXTERNO</t>
  </si>
  <si>
    <t>11.2.1.57</t>
  </si>
  <si>
    <t>Parede BCE14 - REB03 - CHA01 - CER02REBOCO EXTERNO</t>
  </si>
  <si>
    <t>11.2.1.58</t>
  </si>
  <si>
    <t>Parede BCE14 - REB03 - REB01REBOCO EXTERNO</t>
  </si>
  <si>
    <t>11.2.1.59</t>
  </si>
  <si>
    <t>Parede BCE14 - REB03 - REB02REBOCO EXTERNO</t>
  </si>
  <si>
    <t>11.2.1.60</t>
  </si>
  <si>
    <t>Parede BCE14 - REB03 - REB03REBOCO EXTERNO</t>
  </si>
  <si>
    <t>11.2.1.61</t>
  </si>
  <si>
    <t>Parede BCE14 - REB03 - TEX01REBOCO EXTERNO</t>
  </si>
  <si>
    <t>11.2.1.62</t>
  </si>
  <si>
    <t>Parede BCE19 - REB01 - REB01REBOCO INTERNO</t>
  </si>
  <si>
    <t>11.2.1.63</t>
  </si>
  <si>
    <t>Parede BCE19 - REB03REBOCO EXTERNO</t>
  </si>
  <si>
    <t>11.2.1.64</t>
  </si>
  <si>
    <t>Parede BCE19 - REB03 - REB03REBOCO EXTERNO</t>
  </si>
  <si>
    <t>11.2.1.65</t>
  </si>
  <si>
    <t>Parede CHA01 - PAS03PAS03 - PASTILHA URBAN MOOD BRIT SIDEWALK</t>
  </si>
  <si>
    <t>11.2.1.66</t>
  </si>
  <si>
    <t>Parede CON08 - REB03REBOCO EXTERNO</t>
  </si>
  <si>
    <t>11.2.1.67</t>
  </si>
  <si>
    <t>Parede CON08 - REB03 - REB03REBOCO EXTERNO</t>
  </si>
  <si>
    <t>11.2.1.68</t>
  </si>
  <si>
    <t>Parede CON09 - REB03 - REB03SD - REBOCO EXTERNO</t>
  </si>
  <si>
    <t>11.2.1.69</t>
  </si>
  <si>
    <t>Parede CON10 - REB03 - REB03REBOCO EXTERNO</t>
  </si>
  <si>
    <t>11.2.1.70</t>
  </si>
  <si>
    <t>Parede CON12 - CHA02 - POR09POR09 - PORCELANATO CAMINHO GR HARD 120x120</t>
  </si>
  <si>
    <t>11.2.1.71</t>
  </si>
  <si>
    <t>Parede CON14 - REB01REBOCO INTERNO</t>
  </si>
  <si>
    <t>11.2.1.72</t>
  </si>
  <si>
    <t>Parede CON14 - REB03REBOCO EXTERNO</t>
  </si>
  <si>
    <t>11.2.1.73</t>
  </si>
  <si>
    <t>Parede CON14 - REB03 - REB03REBOCO EXTERNO</t>
  </si>
  <si>
    <t>11.2.1.74</t>
  </si>
  <si>
    <t>Parede CON14 - TEX01 - TEX01TEX01 - TEXTURA COM PINTURA</t>
  </si>
  <si>
    <t>11.2.1.75</t>
  </si>
  <si>
    <t>Parede CON15 - REB02 - IMP07 - TEX01REBOCO INTERNO</t>
  </si>
  <si>
    <t>11.2.1.76</t>
  </si>
  <si>
    <t>Parede CON19 - REB03 - IMP07 - REB02REBOCO EXTERNO</t>
  </si>
  <si>
    <t>11.2.1.77</t>
  </si>
  <si>
    <t>Parede CON19 - REB03 - REB03REBOCO EXTERNO</t>
  </si>
  <si>
    <t>11.2.1.78</t>
  </si>
  <si>
    <t>Parede CON19 - TEX01 - IMP07 - REB02TEX01 - TEXTURA COM PINTURA</t>
  </si>
  <si>
    <t>11.2.1.79</t>
  </si>
  <si>
    <t>Parede CON19 - TEX01 - REB02TEX01 - TEXTURA COM PINTURA</t>
  </si>
  <si>
    <t>11.2.1.80</t>
  </si>
  <si>
    <t>Parede CON19 - TEX01 - TEX01TEX01 - TEXTURA COM PINTURA</t>
  </si>
  <si>
    <t>11.2.1.81</t>
  </si>
  <si>
    <t>Parede ENC01 - CHA02 - PAS03PAS03 - PASTILHA URBAN MOOD BRIT SIDEWALK</t>
  </si>
  <si>
    <t>11.2.1.82</t>
  </si>
  <si>
    <t>Parede ENC01 - REB01 - ESP10REBOCO INTERNO</t>
  </si>
  <si>
    <t>11.2.1.83</t>
  </si>
  <si>
    <t>Parede ENC01 - REB01 - ESP8REBOCO INTERNO</t>
  </si>
  <si>
    <t>11.2.1.84</t>
  </si>
  <si>
    <t>Parede ENC01 - REB02 - ESP12REBOCO INTERNO</t>
  </si>
  <si>
    <t>11.2.1.85</t>
  </si>
  <si>
    <t>Parede ENC01 - REB02 - ESP14REBOCO INTERNO</t>
  </si>
  <si>
    <t>11.2.1.86</t>
  </si>
  <si>
    <t>Parede ENC01 - REB02 - ESP16REBOCO INTERNO</t>
  </si>
  <si>
    <t>11.2.1.87</t>
  </si>
  <si>
    <t>Parede ENC01 - REB02 - ESP19REBOCO INTERNO</t>
  </si>
  <si>
    <t>11.2.1.88</t>
  </si>
  <si>
    <t>Parede ENC01 - REB03 - ESP10REBOCO EXTERNO</t>
  </si>
  <si>
    <t>11.2.1.89</t>
  </si>
  <si>
    <t>Parede ENC01 - REB03 - ESP13REBOCO EXTERNO</t>
  </si>
  <si>
    <t>11.2.1.90</t>
  </si>
  <si>
    <t>Parede PAS01 - CHA02 - ESP03PAS01 - PASTILHA BARLAVENTO CARIBBEAN RELEVO</t>
  </si>
  <si>
    <t>11.2.1.91</t>
  </si>
  <si>
    <t>Parede PAS01 - IMP08 - ESP08PAS01 - PASTILHA BARLAVENTO CARIBBEAN RELEVO</t>
  </si>
  <si>
    <t>11.2.1.92</t>
  </si>
  <si>
    <t>Parede PAS03 - CHA01 - BCE14 - CHA01 - PAS03PAS03 - PASTILHA URBAN MOOD BRIT SIDEWALK</t>
  </si>
  <si>
    <t>11.2.1.93</t>
  </si>
  <si>
    <t>Parede PAS03 - CHA01 - CON19 - CHA01 - PAS03PAS03 - PASTILHA URBAN MOOD BRIT SIDEWALK</t>
  </si>
  <si>
    <t>11.2.1.94</t>
  </si>
  <si>
    <t>Parede PAS03 - CHA02PAS03 - PASTILHA URBAN MOOD BRIT SIDEWALK</t>
  </si>
  <si>
    <t>11.2.1.95</t>
  </si>
  <si>
    <t>Parede PAS03 - CHA02 - BCE11 - CHA02 - PAS03PAS03 - PASTILHA URBAN MOOD BRIT SIDEWALK</t>
  </si>
  <si>
    <t>11.2.1.96</t>
  </si>
  <si>
    <t>Parede PAS03 - CHA02 - CON10 - CHA02 - PAS03PAS03 - PASTILHA URBAN MOOD BRIT SIDEWALK</t>
  </si>
  <si>
    <t>11.2.1.97</t>
  </si>
  <si>
    <t>Parede PAS03 - CHA02 - CON19PAS03 - PASTILHA URBAN MOOD BRIT SIDEWALK</t>
  </si>
  <si>
    <t>11.2.1.98</t>
  </si>
  <si>
    <t>Parede PAS03 - CHA02 - CON19 - CHA02 - PAS03PAS03 - PASTILHA URBAN MOOD BRIT SIDEWALK</t>
  </si>
  <si>
    <t>11.2.1.99</t>
  </si>
  <si>
    <t>Parede PCO02 - REB01REBOCO INTERNO</t>
  </si>
  <si>
    <t>11.2.1.100</t>
  </si>
  <si>
    <t>Parede PCO02 - REB02REBOCO INTERNO</t>
  </si>
  <si>
    <t>11.2.1.101</t>
  </si>
  <si>
    <t>Parede PMA01PMA01 - PAINEL DE MADEIRA</t>
  </si>
  <si>
    <t>11.2.1.102</t>
  </si>
  <si>
    <t>Parede REB01REBOCO INTERNO</t>
  </si>
  <si>
    <t>11.2.1.103</t>
  </si>
  <si>
    <t>Parede REB02 - BCE09 - VAZ -  BCE09 - REB02REBOCO INTERNO</t>
  </si>
  <si>
    <t>11.2.1.104</t>
  </si>
  <si>
    <t>Parede REB02 - CON19 -  REB02REBOCO INTERNO</t>
  </si>
  <si>
    <t>11.2.1.105</t>
  </si>
  <si>
    <t>Parede REB02 - EXTREBOCO EXTERNO</t>
  </si>
  <si>
    <t>11.2.1.106</t>
  </si>
  <si>
    <t>Parede REB02 - IMP07 - CON19 - IMP07 - REB02REBOCO INTERNO</t>
  </si>
  <si>
    <t>11.2.1.107</t>
  </si>
  <si>
    <t>Parede REB03REBOCO EXTERNO</t>
  </si>
  <si>
    <t>11.2.1.108</t>
  </si>
  <si>
    <t>Parede TEX01TEX01 - TEXTURA COM PINTURA</t>
  </si>
  <si>
    <t>11.2.1.109</t>
  </si>
  <si>
    <t>Parede cortina:COB01</t>
  </si>
  <si>
    <t>11.2.1.110</t>
  </si>
  <si>
    <t>Parede cortina:PVI01</t>
  </si>
  <si>
    <t>11.2.1.111</t>
  </si>
  <si>
    <t>Parede cortina:PVI02</t>
  </si>
  <si>
    <t>11.2.1.112</t>
  </si>
  <si>
    <t>Parede cortina:PVI03</t>
  </si>
  <si>
    <t>11.2.1.113</t>
  </si>
  <si>
    <t>Parede cortina:PVI04</t>
  </si>
  <si>
    <t>11.2.1.114</t>
  </si>
  <si>
    <t>Parede cortina:PVI05</t>
  </si>
  <si>
    <t>11.2.1.115</t>
  </si>
  <si>
    <t>Parede cortina:PVI06</t>
  </si>
  <si>
    <t>11.2.1.116</t>
  </si>
  <si>
    <t>Parede cortina:PVI07</t>
  </si>
  <si>
    <t>11.2.1.117</t>
  </si>
  <si>
    <t>Parede cortina:PVI08</t>
  </si>
  <si>
    <t>11.2.1.118</t>
  </si>
  <si>
    <t>Parede cortina:PVI09</t>
  </si>
  <si>
    <t>11.2.1.119</t>
  </si>
  <si>
    <t>Parede cortina:PVI10</t>
  </si>
  <si>
    <t>11.2.1.120</t>
  </si>
  <si>
    <t>Parede cortina:PVI11</t>
  </si>
  <si>
    <t>11.2.1.121</t>
  </si>
  <si>
    <t>Parede cortina:PVI_ABR_1F</t>
  </si>
  <si>
    <t>11.2.1.122</t>
  </si>
  <si>
    <t>Parede BCE09 - REB03&lt;Unnamed&gt;</t>
  </si>
  <si>
    <t>11.2.1.123</t>
  </si>
  <si>
    <t>Parede BCE11 - REB03 - TEX01&lt;Unnamed&gt;</t>
  </si>
  <si>
    <t>11.2.1.124</t>
  </si>
  <si>
    <t>Parede BCE14 - TEX01&lt;Unnamed&gt;</t>
  </si>
  <si>
    <t>11.2.1.125</t>
  </si>
  <si>
    <t>Parede BCE14 - TEX01 - TEX01&lt;Unnamed&gt;</t>
  </si>
  <si>
    <t>11.2.1.126</t>
  </si>
  <si>
    <t>Parede REB02&lt;Unnamed&gt;</t>
  </si>
  <si>
    <t>11.3.</t>
  </si>
  <si>
    <t>Outros Elementos</t>
  </si>
  <si>
    <t>11.3.1.</t>
  </si>
  <si>
    <t>11.3.1.1</t>
  </si>
  <si>
    <t>11.3.1.2</t>
  </si>
  <si>
    <t>CONCRETO ESTRUTURA - BALDRAME EXISTENTE</t>
  </si>
  <si>
    <t>11.3.1.3</t>
  </si>
  <si>
    <t>ENCHIMENTO DE PAREDE</t>
  </si>
  <si>
    <t>11.3.1.4</t>
  </si>
  <si>
    <t>FMA01 - FORRO DE MADEIRA</t>
  </si>
  <si>
    <t>11.3.1.5</t>
  </si>
  <si>
    <t>PMA01 - PAINEL DE MADEIRA</t>
  </si>
  <si>
    <t>11.4.</t>
  </si>
  <si>
    <t>11.4.1.</t>
  </si>
  <si>
    <t>11.4.1.1</t>
  </si>
  <si>
    <t>TEX01 - TEXTURA COM PINTURA</t>
  </si>
  <si>
    <t>11.5.</t>
  </si>
  <si>
    <t>Reboco</t>
  </si>
  <si>
    <t>11.5.1.</t>
  </si>
  <si>
    <t>11.5.1.1</t>
  </si>
  <si>
    <t>REBOCO EXTERNO</t>
  </si>
  <si>
    <t>11.5.1.2</t>
  </si>
  <si>
    <t>REBOCO INTERNO</t>
  </si>
  <si>
    <t>11.5.1.3</t>
  </si>
  <si>
    <t>SD - REBOCO EXTERNO</t>
  </si>
  <si>
    <t>11.6.</t>
  </si>
  <si>
    <t>11.6.1.</t>
  </si>
  <si>
    <t>11.6.1.1</t>
  </si>
  <si>
    <t>CER02 - CERÂMICA CETIM BIANCO LINE MATE 30x60</t>
  </si>
  <si>
    <t>11.6.1.2</t>
  </si>
  <si>
    <t>CER02 - CERÂMICA INTERNA</t>
  </si>
  <si>
    <t>11.6.1.3</t>
  </si>
  <si>
    <t>CER03 - CERÂMICA INTERNA</t>
  </si>
  <si>
    <t>11.6.1.4</t>
  </si>
  <si>
    <t>11.6.1.5</t>
  </si>
  <si>
    <t>11.6.1.6</t>
  </si>
  <si>
    <t>PAS03 - PASTILHA URBAN MOOD BRIT SIDEWALK</t>
  </si>
  <si>
    <t>11.6.1.7</t>
  </si>
  <si>
    <t>12.</t>
  </si>
  <si>
    <t>Placa</t>
  </si>
  <si>
    <t>12.1.</t>
  </si>
  <si>
    <t>GERAL PLACAS</t>
  </si>
  <si>
    <t>12.1.1.</t>
  </si>
  <si>
    <t>12.1.1.1</t>
  </si>
  <si>
    <t>COB01:COB01</t>
  </si>
  <si>
    <t>12.1.1.2</t>
  </si>
  <si>
    <t>System Panel:Painel de Vidro</t>
  </si>
  <si>
    <t>GERAL FORRO</t>
  </si>
  <si>
    <t>14.1.1.</t>
  </si>
  <si>
    <t>14.1.1.1</t>
  </si>
  <si>
    <t>Forro composto:PAS03 - CHA02 - ESP03CHAPISCO EXTERNO</t>
  </si>
  <si>
    <t>14.1.1.2</t>
  </si>
  <si>
    <t>Forro composto:PAS03 - CHA01 - ESP03CHAPISCO INTERNO</t>
  </si>
  <si>
    <t>14.1.1.3</t>
  </si>
  <si>
    <t>Forro composto:FMA01FMA01 - FORRO DE MADEIRA</t>
  </si>
  <si>
    <t>14.1.1.4</t>
  </si>
  <si>
    <t>Forro composto:FMI01FORRO MINEIRAL</t>
  </si>
  <si>
    <t>14.1.1.5</t>
  </si>
  <si>
    <t>Forro composto:FRU01FORRO GESSO ÁREA MOLHADA</t>
  </si>
  <si>
    <t>14.1.1.6</t>
  </si>
  <si>
    <t>Forro composto:FST01FORRO GESSO ÁREA SECA</t>
  </si>
  <si>
    <t>14.1.1.7</t>
  </si>
  <si>
    <t>Forro composto:REB02REBOCO INTERNO</t>
  </si>
  <si>
    <t>14.1.1.8</t>
  </si>
  <si>
    <t>Forro composto:REB03REBOCO EXTERNO</t>
  </si>
  <si>
    <t>14.1.1.9</t>
  </si>
  <si>
    <t>Forro composto:TEX01&lt;Unnamed&gt;</t>
  </si>
  <si>
    <t>14.2.</t>
  </si>
  <si>
    <t>14.2.1.</t>
  </si>
  <si>
    <t>14.2.1.1</t>
  </si>
  <si>
    <t>14.2.1.2</t>
  </si>
  <si>
    <t>FORRO GESSO ÁREA MOLHADA</t>
  </si>
  <si>
    <t>14.2.1.3</t>
  </si>
  <si>
    <t>FORRO GESSO ÁREA SECA</t>
  </si>
  <si>
    <t>14.2.1.4</t>
  </si>
  <si>
    <t>FORRO MINEIRAL</t>
  </si>
  <si>
    <t>Piso cimentado - escadas e subsolo</t>
  </si>
  <si>
    <t>contrapiso externo-sacadas e áreas descobertas</t>
  </si>
  <si>
    <t>real contrapiso</t>
  </si>
  <si>
    <t>corredores</t>
  </si>
  <si>
    <t>contrapiso cobertura</t>
  </si>
  <si>
    <t>Piso garagem</t>
  </si>
  <si>
    <t>Contrapiso rampas</t>
  </si>
  <si>
    <t xml:space="preserve">Piso cimentado </t>
  </si>
  <si>
    <t xml:space="preserve">Sacadas </t>
  </si>
  <si>
    <t>Terraços</t>
  </si>
  <si>
    <t>Floreiras</t>
  </si>
  <si>
    <t xml:space="preserve">Cimentícia </t>
  </si>
  <si>
    <t>Áreas Técnicas</t>
  </si>
  <si>
    <t>Piscina</t>
  </si>
  <si>
    <t>Cerâmica interna</t>
  </si>
  <si>
    <t>Cerâmica externa</t>
  </si>
  <si>
    <t>Ladrilho Hidráulico</t>
  </si>
  <si>
    <t>Porcelanato</t>
  </si>
  <si>
    <t>Vinílico</t>
  </si>
  <si>
    <t>Quantidade extraída modelo estrututa</t>
  </si>
  <si>
    <t>Diâmetro</t>
  </si>
  <si>
    <t>Qnt blocos</t>
  </si>
  <si>
    <t xml:space="preserve">Qnt estaca </t>
  </si>
  <si>
    <t>Estaca Hélice Continua Diâmetro 70</t>
  </si>
  <si>
    <t>Estimado conforme projeto de modelagem</t>
  </si>
  <si>
    <t>Obra Modelo</t>
  </si>
  <si>
    <t>Nome cliente</t>
  </si>
  <si>
    <t>São Paulo</t>
  </si>
  <si>
    <t>Avenida Paulista, S/N</t>
  </si>
  <si>
    <t>Obra BIM</t>
  </si>
  <si>
    <t>2 PAVIMENTO</t>
  </si>
  <si>
    <t>3 PAVIMENTO</t>
  </si>
  <si>
    <t>3.1.2.1</t>
  </si>
  <si>
    <t>3.1.3.</t>
  </si>
  <si>
    <t>4 PAVIMENTO</t>
  </si>
  <si>
    <t>3.1.3.1</t>
  </si>
  <si>
    <t>Laje teto subsolo 2 escorada 25%</t>
  </si>
  <si>
    <t>3.1.4.</t>
  </si>
  <si>
    <t>5 PAVIMENTO-001</t>
  </si>
  <si>
    <t>Laje teto subsolo 1 escorada 50%</t>
  </si>
  <si>
    <t>3.1.4.1</t>
  </si>
  <si>
    <t>Laje teto térreo escorada 75%</t>
  </si>
  <si>
    <t>3.1.5.</t>
  </si>
  <si>
    <t>5 PAVIMENTO-002</t>
  </si>
  <si>
    <t>Laje teto Mezanino escorada 100%</t>
  </si>
  <si>
    <t>3.1.5.1</t>
  </si>
  <si>
    <t>3.1.6.</t>
  </si>
  <si>
    <t>5 PAVIMENTO-003</t>
  </si>
  <si>
    <t>3.1.6.1</t>
  </si>
  <si>
    <t>3.1.7.</t>
  </si>
  <si>
    <t>5 PAVIMENTO-004</t>
  </si>
  <si>
    <t>3.1.7.1</t>
  </si>
  <si>
    <t>3.1.8.</t>
  </si>
  <si>
    <t>5 PAVIMENTO-005</t>
  </si>
  <si>
    <t>3.1.8.1</t>
  </si>
  <si>
    <t>3.1.9.</t>
  </si>
  <si>
    <t>5 PAVIMENTO-006</t>
  </si>
  <si>
    <t>3.1.9.1</t>
  </si>
  <si>
    <t>3.1.10.</t>
  </si>
  <si>
    <t>5 PAVIMENTO-007</t>
  </si>
  <si>
    <t>3.1.10.1</t>
  </si>
  <si>
    <t>3.1.11.</t>
  </si>
  <si>
    <t>3.1.11.1</t>
  </si>
  <si>
    <t>3.1.12.</t>
  </si>
  <si>
    <t>CASA-MAQ</t>
  </si>
  <si>
    <t>3.1.12.1</t>
  </si>
  <si>
    <t>3.1.13.</t>
  </si>
  <si>
    <t>DECK</t>
  </si>
  <si>
    <t>3.1.13.1</t>
  </si>
  <si>
    <t>3.1.14.</t>
  </si>
  <si>
    <t>LOJAS</t>
  </si>
  <si>
    <t>3.1.14.1</t>
  </si>
  <si>
    <t>3.1.15.</t>
  </si>
  <si>
    <t>MEZANINO</t>
  </si>
  <si>
    <t>3.1.15.1</t>
  </si>
  <si>
    <t>3.1.16.</t>
  </si>
  <si>
    <t>PLANO DE COBERTURA</t>
  </si>
  <si>
    <t>3.1.16.1</t>
  </si>
  <si>
    <t>3.1.17.</t>
  </si>
  <si>
    <t>RESERVATORIO</t>
  </si>
  <si>
    <t>3.1.17.1</t>
  </si>
  <si>
    <t>3.1.18.</t>
  </si>
  <si>
    <t>SUBSOLO 01</t>
  </si>
  <si>
    <t>3.1.18.1</t>
  </si>
  <si>
    <t>3.1.19.</t>
  </si>
  <si>
    <t>SUBSOLO 02</t>
  </si>
  <si>
    <t>3.1.19.1</t>
  </si>
  <si>
    <t>3.1.20.</t>
  </si>
  <si>
    <t>TAMPA DUTO</t>
  </si>
  <si>
    <t>3.1.20.1</t>
  </si>
  <si>
    <t>3.1.21.</t>
  </si>
  <si>
    <t>TAMPA-RES</t>
  </si>
  <si>
    <t>3.1.21.1</t>
  </si>
  <si>
    <t>3.1.22.</t>
  </si>
  <si>
    <t>3.1.22.1</t>
  </si>
  <si>
    <t>3.1.23.</t>
  </si>
  <si>
    <t>ULTIMO TIPO</t>
  </si>
  <si>
    <t>3.1.23.1</t>
  </si>
  <si>
    <t>3.2.1.1</t>
  </si>
  <si>
    <t>3.2.2.1</t>
  </si>
  <si>
    <t>3.2.3.1</t>
  </si>
  <si>
    <t>3.2.4.1</t>
  </si>
  <si>
    <t>3.2.5.1</t>
  </si>
  <si>
    <t>3.2.6.1</t>
  </si>
  <si>
    <t>3.2.7.1</t>
  </si>
  <si>
    <t>3.2.8.1</t>
  </si>
  <si>
    <t>3.2.9.1</t>
  </si>
  <si>
    <t>3.2.10.1</t>
  </si>
  <si>
    <t>3.2.11.1</t>
  </si>
  <si>
    <t>3.2.12.1</t>
  </si>
  <si>
    <t>3.2.13.1</t>
  </si>
  <si>
    <t>3.2.14.1</t>
  </si>
  <si>
    <t>3.2.15.1</t>
  </si>
  <si>
    <t>3.2.16.1</t>
  </si>
  <si>
    <t>3.2.17.1</t>
  </si>
  <si>
    <t>3.2.18.1</t>
  </si>
  <si>
    <t>3.2.19.1</t>
  </si>
  <si>
    <t>3.2.20.1</t>
  </si>
  <si>
    <t>3.2.21.1</t>
  </si>
  <si>
    <t>3.2.22.1</t>
  </si>
  <si>
    <t>3.2.23.1</t>
  </si>
  <si>
    <t>Lance monolítico:Profundidade de 150mm_Espessura 2cm</t>
  </si>
  <si>
    <t>4.1.2.1</t>
  </si>
  <si>
    <t>4.1.3.1</t>
  </si>
  <si>
    <t>4.1.4.1</t>
  </si>
  <si>
    <t>4.1.5.1</t>
  </si>
  <si>
    <t>4.1.6.1</t>
  </si>
  <si>
    <t>4.1.7.1</t>
  </si>
  <si>
    <t>4.1.8.1</t>
  </si>
  <si>
    <t>4.1.9.1</t>
  </si>
  <si>
    <t>4.1.10.1</t>
  </si>
  <si>
    <t>4.1.11.1</t>
  </si>
  <si>
    <t>4.1.12.1</t>
  </si>
  <si>
    <t>4.1.13.1</t>
  </si>
  <si>
    <t>4.1.14.1</t>
  </si>
  <si>
    <t>4.1.15.1</t>
  </si>
  <si>
    <t>4.1.16.1</t>
  </si>
  <si>
    <t>4.1.17.1</t>
  </si>
  <si>
    <t>5.1.2.1</t>
  </si>
  <si>
    <t>5.1.2.2</t>
  </si>
  <si>
    <t>5.1.3.1</t>
  </si>
  <si>
    <t>5.1.3.2</t>
  </si>
  <si>
    <t>5.1.4.1</t>
  </si>
  <si>
    <t>5.1.4.2</t>
  </si>
  <si>
    <t>5.1.5.1</t>
  </si>
  <si>
    <t>5.1.5.2</t>
  </si>
  <si>
    <t>5.1.6.1</t>
  </si>
  <si>
    <t>5.1.6.2</t>
  </si>
  <si>
    <t>5.1.7.1</t>
  </si>
  <si>
    <t>5.1.7.2</t>
  </si>
  <si>
    <t>5.1.8.1</t>
  </si>
  <si>
    <t>5.1.8.2</t>
  </si>
  <si>
    <t>5.1.9.1</t>
  </si>
  <si>
    <t>5.1.9.2</t>
  </si>
  <si>
    <t>5.1.10.1</t>
  </si>
  <si>
    <t>5.1.10.2</t>
  </si>
  <si>
    <t>5.1.11.1</t>
  </si>
  <si>
    <t>5.1.11.2</t>
  </si>
  <si>
    <t>5.1.12.1</t>
  </si>
  <si>
    <t>5.1.12.2</t>
  </si>
  <si>
    <t>5.1.13.1</t>
  </si>
  <si>
    <t>5.1.13.2</t>
  </si>
  <si>
    <t>5.1.14.1</t>
  </si>
  <si>
    <t>5.1.15.1</t>
  </si>
  <si>
    <t>5.1.15.2</t>
  </si>
  <si>
    <t>5.1.16.1</t>
  </si>
  <si>
    <t>5.1.16.2</t>
  </si>
  <si>
    <t>POCO</t>
  </si>
  <si>
    <t>5.1.17.1</t>
  </si>
  <si>
    <t>5.1.17.2</t>
  </si>
  <si>
    <t>5.1.18.1</t>
  </si>
  <si>
    <t>5.1.19.1</t>
  </si>
  <si>
    <t>5.1.19.2</t>
  </si>
  <si>
    <t>5.1.20.1</t>
  </si>
  <si>
    <t>5.1.20.2</t>
  </si>
  <si>
    <t>5.1.21.1</t>
  </si>
  <si>
    <t>5.1.22.</t>
  </si>
  <si>
    <t>5.1.22.1</t>
  </si>
  <si>
    <t>5.1.22.2</t>
  </si>
  <si>
    <t>5.1.23.</t>
  </si>
  <si>
    <t>5.1.23.1</t>
  </si>
  <si>
    <t>5.1.23.2</t>
  </si>
  <si>
    <t>5.2.1.1</t>
  </si>
  <si>
    <t>5.2.1.2</t>
  </si>
  <si>
    <t>5.2.2.1</t>
  </si>
  <si>
    <t>5.2.2.2</t>
  </si>
  <si>
    <t>5.2.3.1</t>
  </si>
  <si>
    <t>5.2.3.2</t>
  </si>
  <si>
    <t>5.2.4.1</t>
  </si>
  <si>
    <t>5.2.4.2</t>
  </si>
  <si>
    <t>5.2.5.1</t>
  </si>
  <si>
    <t>5.2.5.2</t>
  </si>
  <si>
    <t>5.2.6.1</t>
  </si>
  <si>
    <t>5.2.6.2</t>
  </si>
  <si>
    <t>5.2.7.1</t>
  </si>
  <si>
    <t>5.2.7.2</t>
  </si>
  <si>
    <t>5.2.8.1</t>
  </si>
  <si>
    <t>5.2.8.2</t>
  </si>
  <si>
    <t>5.2.9.1</t>
  </si>
  <si>
    <t>5.2.9.2</t>
  </si>
  <si>
    <t>5.2.10.1</t>
  </si>
  <si>
    <t>5.2.10.2</t>
  </si>
  <si>
    <t>5.2.11.1</t>
  </si>
  <si>
    <t>5.2.11.2</t>
  </si>
  <si>
    <t>5.2.12.1</t>
  </si>
  <si>
    <t>5.2.12.2</t>
  </si>
  <si>
    <t>5.2.13.1</t>
  </si>
  <si>
    <t>5.2.13.2</t>
  </si>
  <si>
    <t>5.2.14.1</t>
  </si>
  <si>
    <t>5.2.15.1</t>
  </si>
  <si>
    <t>5.2.15.2</t>
  </si>
  <si>
    <t>5.2.16.1</t>
  </si>
  <si>
    <t>5.2.16.2</t>
  </si>
  <si>
    <t>5.2.17.1</t>
  </si>
  <si>
    <t>5.2.17.2</t>
  </si>
  <si>
    <t>5.2.18.1</t>
  </si>
  <si>
    <t>5.2.19.1</t>
  </si>
  <si>
    <t>5.2.19.2</t>
  </si>
  <si>
    <t>5.2.20.1</t>
  </si>
  <si>
    <t>5.2.20.2</t>
  </si>
  <si>
    <t>5.2.21.1</t>
  </si>
  <si>
    <t>5.2.22.</t>
  </si>
  <si>
    <t>5.2.22.1</t>
  </si>
  <si>
    <t>5.2.22.2</t>
  </si>
  <si>
    <t>5.2.23.</t>
  </si>
  <si>
    <t>5.2.23.1</t>
  </si>
  <si>
    <t>5.2.23.2</t>
  </si>
  <si>
    <t>6.1.2.</t>
  </si>
  <si>
    <t>6.1.2.1</t>
  </si>
  <si>
    <t>6.1.3.</t>
  </si>
  <si>
    <t>6.1.3.1</t>
  </si>
  <si>
    <t>6.1.4.</t>
  </si>
  <si>
    <t>6.1.4.1</t>
  </si>
  <si>
    <t>6.1.5.</t>
  </si>
  <si>
    <t>6.1.5.1</t>
  </si>
  <si>
    <t>6.1.6.</t>
  </si>
  <si>
    <t>6.1.6.1</t>
  </si>
  <si>
    <t>6.1.7.</t>
  </si>
  <si>
    <t>6.1.7.1</t>
  </si>
  <si>
    <t>6.1.8.</t>
  </si>
  <si>
    <t>6.1.8.1</t>
  </si>
  <si>
    <t>6.1.9.</t>
  </si>
  <si>
    <t>6.1.9.1</t>
  </si>
  <si>
    <t>6.1.10.</t>
  </si>
  <si>
    <t>6.1.10.1</t>
  </si>
  <si>
    <t>6.1.11.</t>
  </si>
  <si>
    <t>6.1.11.1</t>
  </si>
  <si>
    <t>6.1.12.</t>
  </si>
  <si>
    <t>6.1.12.1</t>
  </si>
  <si>
    <t>6.1.13.</t>
  </si>
  <si>
    <t>6.1.13.1</t>
  </si>
  <si>
    <t>6.1.14.</t>
  </si>
  <si>
    <t>6.1.14.1</t>
  </si>
  <si>
    <t>6.1.15.</t>
  </si>
  <si>
    <t>6.1.15.1</t>
  </si>
  <si>
    <t>6.1.16.</t>
  </si>
  <si>
    <t>6.1.16.1</t>
  </si>
  <si>
    <t>6.1.17.</t>
  </si>
  <si>
    <t>6.1.17.1</t>
  </si>
  <si>
    <t>6.1.18.</t>
  </si>
  <si>
    <t>6.1.18.1</t>
  </si>
  <si>
    <t>6.1.19.</t>
  </si>
  <si>
    <t>6.1.19.1</t>
  </si>
  <si>
    <t>6.1.20.</t>
  </si>
  <si>
    <t>6.1.20.1</t>
  </si>
  <si>
    <t>6.1.21.</t>
  </si>
  <si>
    <t>6.1.21.1</t>
  </si>
  <si>
    <t>6.1.22.</t>
  </si>
  <si>
    <t>6.1.22.1</t>
  </si>
  <si>
    <t>6.2.</t>
  </si>
  <si>
    <t>6.2.1.</t>
  </si>
  <si>
    <t>6.2.1.1</t>
  </si>
  <si>
    <t>6.2.2.</t>
  </si>
  <si>
    <t>6.2.2.1</t>
  </si>
  <si>
    <t>6.2.3.</t>
  </si>
  <si>
    <t>6.2.3.1</t>
  </si>
  <si>
    <t>6.2.4.</t>
  </si>
  <si>
    <t>6.2.4.1</t>
  </si>
  <si>
    <t>6.2.5.</t>
  </si>
  <si>
    <t>6.2.5.1</t>
  </si>
  <si>
    <t>6.2.6.</t>
  </si>
  <si>
    <t>6.2.6.1</t>
  </si>
  <si>
    <t>6.2.7.</t>
  </si>
  <si>
    <t>6.2.7.1</t>
  </si>
  <si>
    <t>6.2.8.</t>
  </si>
  <si>
    <t>6.2.8.1</t>
  </si>
  <si>
    <t>6.2.9.</t>
  </si>
  <si>
    <t>6.2.9.1</t>
  </si>
  <si>
    <t>6.2.10.</t>
  </si>
  <si>
    <t>6.2.10.1</t>
  </si>
  <si>
    <t>6.2.11.</t>
  </si>
  <si>
    <t>6.2.11.1</t>
  </si>
  <si>
    <t>6.2.12.</t>
  </si>
  <si>
    <t>6.2.12.1</t>
  </si>
  <si>
    <t>6.2.13.</t>
  </si>
  <si>
    <t>6.2.13.1</t>
  </si>
  <si>
    <t>6.2.14.</t>
  </si>
  <si>
    <t>6.2.14.1</t>
  </si>
  <si>
    <t>6.2.15.</t>
  </si>
  <si>
    <t>6.2.15.1</t>
  </si>
  <si>
    <t>6.2.16.</t>
  </si>
  <si>
    <t>6.2.16.1</t>
  </si>
  <si>
    <t>6.2.17.</t>
  </si>
  <si>
    <t>6.2.17.1</t>
  </si>
  <si>
    <t>6.2.18.</t>
  </si>
  <si>
    <t>6.2.18.1</t>
  </si>
  <si>
    <t>6.2.19.</t>
  </si>
  <si>
    <t>6.2.19.1</t>
  </si>
  <si>
    <t>6.2.20.</t>
  </si>
  <si>
    <t>6.2.20.1</t>
  </si>
  <si>
    <t>6.2.21.</t>
  </si>
  <si>
    <t>6.2.21.1</t>
  </si>
  <si>
    <t>6.2.22.</t>
  </si>
  <si>
    <t>6.2.22.1</t>
  </si>
  <si>
    <t>Cortina</t>
  </si>
  <si>
    <t>5.3.</t>
  </si>
  <si>
    <t>CORTINA ÁREA</t>
  </si>
  <si>
    <t>5.3.1.</t>
  </si>
  <si>
    <t>5.3.1.1</t>
  </si>
  <si>
    <t>5.3.2.</t>
  </si>
  <si>
    <t>5.3.2.1</t>
  </si>
  <si>
    <t>5.3.3.</t>
  </si>
  <si>
    <t>5.3.3.1</t>
  </si>
  <si>
    <t>fachada</t>
  </si>
  <si>
    <t>Área Técnica</t>
  </si>
  <si>
    <t>para comparação</t>
  </si>
  <si>
    <t xml:space="preserve">A01 ABRIR - 01 FOLHA </t>
  </si>
  <si>
    <t xml:space="preserve">A02 ABRIR - 02 FOLHAS </t>
  </si>
  <si>
    <t xml:space="preserve">Porta de Vidro </t>
  </si>
  <si>
    <t>T01 ABRIR - 01 FOLHA</t>
  </si>
  <si>
    <t>T02 ABRIR - 01 FOLHA</t>
  </si>
  <si>
    <t>T03 FIXA</t>
  </si>
  <si>
    <t>T04 FIXA</t>
  </si>
  <si>
    <t>T05 FIXA</t>
  </si>
  <si>
    <t>P03 ABRIR - 01 FOLHA</t>
  </si>
  <si>
    <t>A03 BASCULANTE - PORTÃO DE ACESSO</t>
  </si>
  <si>
    <t>A04 ABRIR - 01 FOLHA</t>
  </si>
  <si>
    <t>A05 ABRIR - 01 FOLHA</t>
  </si>
  <si>
    <t>F01 FIXA</t>
  </si>
  <si>
    <t>A09 ABRIR - 01 FOLHA</t>
  </si>
  <si>
    <t>A10 ABRIR - 01 FOLHA</t>
  </si>
  <si>
    <t>A12 ABRIR - 01 FOLHA</t>
  </si>
  <si>
    <t>A06 CORRER - 04 FOLHAS</t>
  </si>
  <si>
    <t>A07 CORRER - 04 FOLHAS</t>
  </si>
  <si>
    <t>A08 CORRER - 04 FOLHAS</t>
  </si>
  <si>
    <t>A11 CORRER - 03 FOLHAS</t>
  </si>
  <si>
    <t>A13 CORRER - 04 FOLHAS</t>
  </si>
  <si>
    <t>A14 BASCULANTE - PORTÃO DE ACESSO</t>
  </si>
  <si>
    <t>A15 CORRER - 04 FOLHAS</t>
  </si>
  <si>
    <t>A17 CORRER - 02 FOLHAS</t>
  </si>
  <si>
    <t xml:space="preserve">P01 ABRIR - 01 FOLHA </t>
  </si>
  <si>
    <t>P02 ABRIR - 01 FOLHA</t>
  </si>
  <si>
    <t>P04 ABRIR - 01 FOLHA</t>
  </si>
  <si>
    <t>T10 ABRIR - 01 FOLHA</t>
  </si>
  <si>
    <t>T14 ABRIR - 01 FOLHA</t>
  </si>
  <si>
    <t>T06 FIXA</t>
  </si>
  <si>
    <t>T08 FIXA</t>
  </si>
  <si>
    <t>T09 FIXA</t>
  </si>
  <si>
    <t>T10 FIXA</t>
  </si>
  <si>
    <t>T11 FIXA</t>
  </si>
  <si>
    <t>T12 FIXA</t>
  </si>
  <si>
    <t>T13 FIXA</t>
  </si>
  <si>
    <t>A22 CORRER 02 FOLHAS</t>
  </si>
  <si>
    <t xml:space="preserve">A23 CORRER 02 FOLHAS </t>
  </si>
  <si>
    <t xml:space="preserve">A24 CORRER 02 FOLHAS </t>
  </si>
  <si>
    <t>A25 CORRER 02 FOLHAS</t>
  </si>
  <si>
    <t>A26 MAXIM-AR 01 FOLHA</t>
  </si>
  <si>
    <t>A27 CORRER 02 FOLHAS</t>
  </si>
  <si>
    <t xml:space="preserve">A28 MAXIM-AR 01 FOLHA </t>
  </si>
  <si>
    <t>A29 VENEZIANADA FIXA</t>
  </si>
  <si>
    <t xml:space="preserve">A30 VENEZIANADA FIXA </t>
  </si>
  <si>
    <t>F02 FIXA</t>
  </si>
  <si>
    <t xml:space="preserve">A16 CORRER - 02 FOLHAS </t>
  </si>
  <si>
    <t>A18 CORRER - 02 FOLHAS</t>
  </si>
  <si>
    <t>A19 ABRIR - 01 FOLHA</t>
  </si>
  <si>
    <t xml:space="preserve">A20 CORRER - 03 FOLHAS </t>
  </si>
  <si>
    <t>A21 CORRER - 03 FOLHAS</t>
  </si>
  <si>
    <t xml:space="preserve">P05 CORRER - 01 FOLHA </t>
  </si>
  <si>
    <t>A31 ABRIR - 01 FOLHA</t>
  </si>
  <si>
    <t>A32 ABRIR - 01 FOLHA</t>
  </si>
  <si>
    <t>A33 ABRIR - 01 FOLHA</t>
  </si>
  <si>
    <t>A34 ABRIR - 01 FOLHA</t>
  </si>
  <si>
    <t>A35 ABRIR - 02 FOLHAS</t>
  </si>
  <si>
    <t>A36 ABRIR - 01 FOLHA</t>
  </si>
  <si>
    <t>A46 CORRER - 03 FOLHAS</t>
  </si>
  <si>
    <t xml:space="preserve">A37 VENEZIANADA FIXA </t>
  </si>
  <si>
    <t>A38 CORRER 04 FOLHAS</t>
  </si>
  <si>
    <t xml:space="preserve">T16 FIXA </t>
  </si>
  <si>
    <t>T17 FIXA</t>
  </si>
  <si>
    <t>T18 ABRIR - 01 FOLHA</t>
  </si>
  <si>
    <t>A44 ABRIR - 01 FOLHA</t>
  </si>
  <si>
    <t>ABRIR - 02 FOLHAS</t>
  </si>
  <si>
    <t>A40 VENEZIANADA FIXA</t>
  </si>
  <si>
    <t>A43 ALÇAPÃO</t>
  </si>
  <si>
    <t>PERGOLADO ACESSO</t>
  </si>
  <si>
    <t>Corrimão de Madeira - estimado</t>
  </si>
  <si>
    <t>Depósito lixo</t>
  </si>
  <si>
    <t>Gradil Alumínio</t>
  </si>
  <si>
    <t>Área técnica mezanino - casa de máquinas</t>
  </si>
  <si>
    <t>Lojas mezanino - DETALHE R</t>
  </si>
  <si>
    <t>Lojas mezanino - DETALHE Q</t>
  </si>
  <si>
    <t>Lojas mezanino - DETALHE S</t>
  </si>
  <si>
    <t>Guarda Corpo Alumínio+Vidro</t>
  </si>
  <si>
    <t>Porta Madeira Abrir Semi Oca 60x210cm</t>
  </si>
  <si>
    <t>Painel Alumínio + Vidro</t>
  </si>
  <si>
    <t>Porta de Vidro e Alumínio</t>
  </si>
  <si>
    <t>Gradil de Alumínio</t>
  </si>
  <si>
    <t xml:space="preserve">Verga e Contraverga </t>
  </si>
  <si>
    <t>Soleira</t>
  </si>
  <si>
    <t xml:space="preserve">Perfuração de estaca hélice contínua Ø 70cm	</t>
  </si>
  <si>
    <t xml:space="preserve">Serviço para execução de contenção com material </t>
  </si>
  <si>
    <t>Encunhamento</t>
  </si>
  <si>
    <t>Enchimento com bloco EPS assentamento com argamassa</t>
  </si>
  <si>
    <t>Alvenaria de vedacao de blocos ceramicos furados na horizontal de 9x19x29cm (espessura 9cm) com argamassa industrializada de assentamento</t>
  </si>
  <si>
    <t>Alvenaria de vedacao de blocos ceramicos furados na horizontal de 11.5x19x29cm (espessura 11.5cm) com argamassa industrializada de assentamento</t>
  </si>
  <si>
    <t>Alvenaria de vedacao de blocos ceramicos furados na horizontal de 14x19x29cm (espessura 14cm) com argamassa industrializada de assentamento</t>
  </si>
  <si>
    <t>Alvenaria de vedacao de blocos ceramicos furados na horizontal de 19x19x29cm (espessura 19cm) com argamassa industrializada de assentamento</t>
  </si>
  <si>
    <t>Comprimento janelas e painéis fixos com 80cm (20cm parede + 60cm descida)</t>
  </si>
  <si>
    <t xml:space="preserve">PAREDES CONTENÇÃO + PISCINA </t>
  </si>
  <si>
    <t xml:space="preserve">PAREDES CONTENÇÃO </t>
  </si>
  <si>
    <t>Paredes contenção</t>
  </si>
  <si>
    <t xml:space="preserve">Regularização de superfície para impermeabilização </t>
  </si>
  <si>
    <t>GERAL</t>
  </si>
  <si>
    <t>corrimão</t>
  </si>
  <si>
    <t>Fechamento 60cm</t>
  </si>
  <si>
    <t>Fechamento 80cm</t>
  </si>
  <si>
    <t>Fechamento 100cm</t>
  </si>
  <si>
    <t>Guarda Corpo 100cm</t>
  </si>
  <si>
    <t>Guarda Corpo 110cm</t>
  </si>
  <si>
    <t>Corrimão Aço Inox</t>
  </si>
  <si>
    <t>Guarda corpo de alumínio</t>
  </si>
  <si>
    <t>Interno parede - shaft banheiro</t>
  </si>
  <si>
    <t>Banheiro</t>
  </si>
  <si>
    <t>mureta box - piso</t>
  </si>
  <si>
    <t>piscina</t>
  </si>
  <si>
    <t>escadas piso</t>
  </si>
  <si>
    <t>Pastilha piscina</t>
  </si>
  <si>
    <t xml:space="preserve">Revestimento Cerâmico em Paredes 30x60cm </t>
  </si>
  <si>
    <t>Peitoril em granito Cinza</t>
  </si>
  <si>
    <t>média de valores - estrutura e alvenaria</t>
  </si>
  <si>
    <t>Forro de gesso áreas molhadas - Material e mão de obra</t>
  </si>
  <si>
    <t>Contrapiso comum em argamassa estabilizada, nao aderido, espessura 3cm</t>
  </si>
  <si>
    <t>sem dado de espessura - estimado</t>
  </si>
  <si>
    <t>Contrapiso interno + externo</t>
  </si>
  <si>
    <t>Revestimento em Porcelanato 90x90cm</t>
  </si>
  <si>
    <t>Revestimento em Porcelanato 120x120cm</t>
  </si>
  <si>
    <t>Revestimento em Porcelanato 80x80cm</t>
  </si>
  <si>
    <t>Inserido porcelanato sem dados e 59x59cm</t>
  </si>
  <si>
    <t xml:space="preserve">Gradil de aluminio </t>
  </si>
  <si>
    <t>Guarda Corpo de Alumínio</t>
  </si>
  <si>
    <t xml:space="preserve">Guarda corpo de aluminio </t>
  </si>
  <si>
    <t>Porta de madeira de abrir Semi Oca - 60x210cm (kit completo) - fixação com espuma expansiva</t>
  </si>
  <si>
    <t>Porta de madeira de Correr Semi Oca - 90x210cm (kit completo) - fixação com espuma expansiva</t>
  </si>
  <si>
    <t>Pergolado</t>
  </si>
  <si>
    <t>Pergolado com alumínio e vidro</t>
  </si>
  <si>
    <t>Pergolado de alumínio</t>
  </si>
  <si>
    <t>2º PAV</t>
  </si>
  <si>
    <t>TIPO(X10)</t>
  </si>
  <si>
    <t>Forro de gesso mineral áreas secas - Material e Mão de Obra</t>
  </si>
  <si>
    <t>Paredes banheiros</t>
  </si>
  <si>
    <t>Considerado paredes também</t>
  </si>
  <si>
    <t>Cobertura lazer</t>
  </si>
  <si>
    <t>Salão de festas</t>
  </si>
  <si>
    <t>Academia</t>
  </si>
  <si>
    <t>Deck Piscina</t>
  </si>
  <si>
    <t>Salão de festas 2</t>
  </si>
  <si>
    <t>Sala de Jogos</t>
  </si>
  <si>
    <t>Circulação 2º - 12º pavto</t>
  </si>
  <si>
    <t>Brinquedoteca</t>
  </si>
  <si>
    <t>Lazer descoberto</t>
  </si>
  <si>
    <t>Hall Eclusa</t>
  </si>
  <si>
    <t>Home Market</t>
  </si>
  <si>
    <t>Funcionários</t>
  </si>
  <si>
    <t>Delivery hub</t>
  </si>
  <si>
    <t>Sala de reunião</t>
  </si>
  <si>
    <t>Administrativo</t>
  </si>
  <si>
    <t>Último pavimento devido ao lazer + mezanino lazer</t>
  </si>
  <si>
    <t>WC LAV SF</t>
  </si>
  <si>
    <t>LAVATÓRIO WC</t>
  </si>
  <si>
    <t>COZINHA SF</t>
  </si>
  <si>
    <t>LAVANDERIA</t>
  </si>
  <si>
    <t xml:space="preserve">WC LAV </t>
  </si>
  <si>
    <t>LAVABO</t>
  </si>
  <si>
    <t>LAVABO SF</t>
  </si>
  <si>
    <t>WC PCD</t>
  </si>
  <si>
    <t>SALÃO DE FESTAS + EXTERN</t>
  </si>
  <si>
    <t>Projeto arquitetônico legal</t>
  </si>
  <si>
    <t>Projeto arquitetônico executivo</t>
  </si>
  <si>
    <t>Projeto de Climatização</t>
  </si>
  <si>
    <t>Projeto piscina/fonte</t>
  </si>
  <si>
    <t>Elaboração do Plano de Gerenciamento de Riscos (PGR)</t>
  </si>
  <si>
    <t xml:space="preserve">Manutenção periódica para grua ascencional </t>
  </si>
  <si>
    <t>Concreto Usinado FCK = 40MPa Bombeavel com aditivo cristalizante</t>
  </si>
  <si>
    <t>Quantidade extraida de IFC da estrutura</t>
  </si>
  <si>
    <t>BCC7,5 - Bloco de Concreto Celular 7,5cm</t>
  </si>
  <si>
    <t>Estrutura de exaustão de churrasqueiras</t>
  </si>
  <si>
    <t>Infraestrutura de carro eletrico</t>
  </si>
  <si>
    <t xml:space="preserve">Impermeabilização de superfície Cimentícias </t>
  </si>
  <si>
    <t>Impermeabilização de Piscina, Terraços, Cobertura e floreiras</t>
  </si>
  <si>
    <t>Contenção subsolo e pilaes soltos</t>
  </si>
  <si>
    <t>3 para torre</t>
  </si>
  <si>
    <t xml:space="preserve">Fabricação de FORMAS </t>
  </si>
  <si>
    <t>MATERIAL</t>
  </si>
  <si>
    <t>EMPREITADA GLOBAL</t>
  </si>
  <si>
    <t>VALOR TOTAL</t>
  </si>
  <si>
    <t>REVESTIMENTOS</t>
  </si>
  <si>
    <t>ACABAMENTOS</t>
  </si>
  <si>
    <t>REVESTIMENTOS INTERNOS EM PISO E PAREDE</t>
  </si>
  <si>
    <t>PISO</t>
  </si>
  <si>
    <t>REVESTIMENTOS E ACABAMENTOS INTERNOS EM TETO</t>
  </si>
  <si>
    <t>PAREDE</t>
  </si>
  <si>
    <t>ACABAMENTOS EM PISO E PAREDE</t>
  </si>
  <si>
    <t>IMPREVISTOS E CONTINGENCIAS</t>
  </si>
  <si>
    <t>365 - PRELIMINAR R00</t>
  </si>
  <si>
    <t>365 - PARAMETRICO</t>
  </si>
  <si>
    <t>365 PARAMETRICO- INDEXADO</t>
  </si>
  <si>
    <t>DIFERENÇA</t>
  </si>
  <si>
    <t>VALOR</t>
  </si>
  <si>
    <t>INFRAESTRUTURA E CONTENÇÃO</t>
  </si>
  <si>
    <t>900,00 - 1100</t>
  </si>
  <si>
    <t>25,00 - 30,00</t>
  </si>
  <si>
    <t>15,00 - 22,00</t>
  </si>
  <si>
    <t>150,00 - 200,00</t>
  </si>
  <si>
    <t>440,00 - 510,00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</si>
  <si>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</si>
  <si>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</si>
  <si>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</si>
  <si>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</si>
  <si>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</si>
  <si>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</si>
  <si>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</si>
  <si>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</si>
  <si>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</si>
  <si>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</si>
  <si>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</si>
  <si>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4680</t>
  </si>
  <si>
    <t>4681</t>
  </si>
  <si>
    <t>4684</t>
  </si>
  <si>
    <t>4686</t>
  </si>
  <si>
    <t>4688</t>
  </si>
  <si>
    <t>4692</t>
  </si>
  <si>
    <t>4694</t>
  </si>
  <si>
    <t>4696</t>
  </si>
  <si>
    <t>4698</t>
  </si>
  <si>
    <t>4700</t>
  </si>
  <si>
    <t>4702</t>
  </si>
  <si>
    <t>4704</t>
  </si>
  <si>
    <t>4706</t>
  </si>
  <si>
    <t>4666</t>
  </si>
  <si>
    <t>2149</t>
  </si>
  <si>
    <t>Lançado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</si>
</sst>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0.0"/>
    <numFmt numFmtId="169" formatCode="dd/mm/yy;@"/>
    <numFmt numFmtId="170" formatCode="0.000"/>
    <numFmt numFmtId="171" formatCode="#.##000"/>
    <numFmt numFmtId="172" formatCode="#.##0,"/>
    <numFmt numFmtId="173" formatCode="\$#,#00"/>
    <numFmt numFmtId="174" formatCode="\$#,"/>
    <numFmt numFmtId="175" formatCode="#,#00"/>
    <numFmt numFmtId="176" formatCode="%#,#00"/>
    <numFmt numFmtId="177" formatCode="_([$€-2]* #,##0.00_);_([$€-2]* \(#,##0.00\);_([$€-2]* &quot;-&quot;??_)"/>
    <numFmt numFmtId="178" formatCode="#,"/>
    <numFmt numFmtId="179" formatCode="#,##0.0"/>
    <numFmt numFmtId="180" formatCode="#,##0.000"/>
    <numFmt numFmtId="181" formatCode="#,##0.0000"/>
    <numFmt numFmtId="182" formatCode="General_)"/>
    <numFmt numFmtId="183" formatCode="_(&quot;R$ &quot;* #,##0.00_);_(&quot;R$ &quot;* \(#,##0.00\);_(&quot;R$ &quot;* &quot;-&quot;??_);_(@_)"/>
    <numFmt numFmtId="184" formatCode="&quot;R$&quot;\ #,##0.00"/>
    <numFmt numFmtId="185" formatCode="_-* #,##0.00_-;\-* #,##0.00_-;_-* &quot;-&quot;??_-;_-@"/>
    <numFmt numFmtId="186" formatCode="_-&quot;R$&quot;\ * #,##0.0000_-;\-&quot;R$&quot;\ * #,##0.0000_-;_-&quot;R$&quot;\ * &quot;-&quot;??_-;_-@_-"/>
    <numFmt numFmtId="187" formatCode="_-* #,##0.00_-;\-* #,##0.00_-;_-* \-??_-;_-@_-"/>
    <numFmt numFmtId="188" formatCode="0#"/>
    <numFmt numFmtId="189" formatCode="00#"/>
    <numFmt numFmtId="190" formatCode="[$-416]mmm\-yy;@"/>
    <numFmt numFmtId="191" formatCode="_-&quot;R$&quot;\ * #,##0.00_-;\-&quot;R$&quot;\ * #,##0.00_-;_-&quot;R$&quot;\ * &quot;-&quot;??_-;_-@"/>
    <numFmt numFmtId="192" formatCode="_(* #,##0.0000_);_(* \(#,##0.0000\);_(* &quot;-&quot;??_);_(@_)"/>
    <numFmt numFmtId="193" formatCode="&quot;R$&quot;#,##0.00"/>
    <numFmt numFmtId="194" formatCode="_-* #.##0.00_-;\-* #.##0.00_-;_-* &quot;-&quot;??_-;_-@_-"/>
  </numFmts>
  <fonts count="20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rgb="FFF717D7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indexed="81"/>
      <name val="Segoe UI"/>
      <family val="2"/>
    </font>
    <font>
      <sz val="7"/>
      <name val="Arial"/>
      <family val="2"/>
    </font>
    <font>
      <sz val="8"/>
      <color theme="6" tint="-0.499984740745262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6"/>
      <color indexed="10"/>
      <name val="Calibri"/>
      <family val="2"/>
      <scheme val="minor"/>
    </font>
    <font>
      <b/>
      <sz val="8"/>
      <color theme="0"/>
      <name val="Arial"/>
      <family val="2"/>
    </font>
    <font>
      <sz val="9"/>
      <color theme="3" tint="-0.499984740745262"/>
      <name val="Calibri"/>
      <family val="2"/>
      <scheme val="minor"/>
    </font>
    <font>
      <sz val="8"/>
      <color theme="0"/>
      <name val="Arial"/>
      <family val="2"/>
    </font>
    <font>
      <sz val="10.5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8"/>
      <color indexed="81"/>
      <name val="Segoe UI"/>
      <family val="2"/>
    </font>
    <font>
      <sz val="9"/>
      <color rgb="FFFF0000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8"/>
      <color theme="0" tint="-0.249977111117893"/>
      <name val="Arial"/>
      <family val="2"/>
    </font>
    <font>
      <sz val="7"/>
      <color theme="1" tint="0.499984740745262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8"/>
      <color rgb="FF0000FF"/>
      <name val="Arial"/>
      <family val="2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9"/>
      <color theme="0" tint="-0.34998626667073579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sz val="9"/>
      <color rgb="FFD23200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F43800"/>
      <name val="Arial"/>
      <family val="2"/>
    </font>
    <font>
      <sz val="8"/>
      <color rgb="FFF43800"/>
      <name val="Arial"/>
      <family val="2"/>
    </font>
    <font>
      <b/>
      <sz val="12"/>
      <color theme="0"/>
      <name val="Calibri"/>
      <family val="2"/>
      <scheme val="minor"/>
    </font>
    <font>
      <b/>
      <sz val="9"/>
      <color rgb="FF1851D6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0"/>
      <name val="Poppins"/>
    </font>
    <font>
      <sz val="10"/>
      <color rgb="FF121212"/>
      <name val="Poppins"/>
    </font>
    <font>
      <sz val="10"/>
      <color theme="1"/>
      <name val="Calibri"/>
      <family val="2"/>
      <scheme val="minor"/>
    </font>
    <font>
      <sz val="11"/>
      <color theme="1"/>
      <name val="Poppins"/>
    </font>
    <font>
      <b/>
      <sz val="8"/>
      <color theme="0"/>
      <name val="Poppins"/>
    </font>
    <font>
      <sz val="10"/>
      <name val="Arial"/>
      <family val="2"/>
    </font>
    <font>
      <sz val="10"/>
      <name val="Courier New"/>
      <family val="3"/>
    </font>
    <font>
      <sz val="8"/>
      <color rgb="FF121212"/>
      <name val="Poppins"/>
    </font>
    <font>
      <sz val="10"/>
      <color theme="0"/>
      <name val="Arial"/>
      <family val="2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21212"/>
      <name val="Poppins"/>
    </font>
    <font>
      <sz val="11"/>
      <color rgb="FF121212"/>
      <name val="Poppins"/>
    </font>
    <font>
      <sz val="9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b/>
      <sz val="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sz val="9"/>
      <color theme="0"/>
      <name val="Poppins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Poppins"/>
    </font>
    <font>
      <sz val="11"/>
      <color theme="1"/>
      <name val="Calibri"/>
      <family val="2"/>
      <scheme val="minor"/>
    </font>
    <font>
      <b/>
      <sz val="15"/>
      <color theme="0"/>
      <name val="Poppins"/>
    </font>
    <font>
      <sz val="8"/>
      <color rgb="FFFF0000"/>
      <name val="Poppins"/>
    </font>
    <font>
      <sz val="8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8"/>
      <color rgb="FFFF0000"/>
      <name val="Poppins"/>
    </font>
    <font>
      <sz val="8"/>
      <color rgb="FF000000"/>
      <name val="Calibri"/>
      <family val="2"/>
      <scheme val="minor"/>
    </font>
    <font>
      <sz val="1"/>
      <color theme="1"/>
      <name val="Calibri"/>
      <family val="2"/>
      <scheme val="minor"/>
    </font>
    <font>
      <sz val="10"/>
      <color theme="1"/>
      <name val="Roboto"/>
    </font>
    <font>
      <sz val="14"/>
      <color theme="1"/>
      <name val="Calibri"/>
      <family val="2"/>
      <scheme val="minor"/>
    </font>
    <font>
      <b/>
      <sz val="14"/>
      <color rgb="FF121212"/>
      <name val="Calibri"/>
      <family val="2"/>
      <scheme val="minor"/>
    </font>
    <font>
      <sz val="14"/>
      <color rgb="FF121212"/>
      <name val="Calibri"/>
      <family val="2"/>
      <scheme val="minor"/>
    </font>
    <font>
      <sz val="10"/>
      <color rgb="FF1212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sz val="10"/>
      <name val="Poppins"/>
    </font>
    <font>
      <sz val="10"/>
      <color rgb="FFFF0000"/>
      <name val="Roboto"/>
    </font>
    <font>
      <sz val="11"/>
      <color rgb="FFFF0000"/>
      <name val="Roboto"/>
    </font>
    <font>
      <b/>
      <sz val="10"/>
      <color theme="0"/>
      <name val="Poppins"/>
    </font>
    <font>
      <b/>
      <sz val="10"/>
      <color theme="0"/>
      <name val="Roboto"/>
    </font>
    <font>
      <b/>
      <sz val="10"/>
      <color theme="1"/>
      <name val="Roboto"/>
    </font>
    <font>
      <b/>
      <sz val="10"/>
      <color theme="1"/>
      <name val="Poppins"/>
    </font>
    <font>
      <b/>
      <sz val="8"/>
      <color theme="1"/>
      <name val="Poppins"/>
    </font>
    <font>
      <sz val="12"/>
      <color theme="1"/>
      <name val="Arial"/>
      <family val="2"/>
    </font>
    <font>
      <sz val="11"/>
      <name val="Poppins"/>
    </font>
    <font>
      <b/>
      <sz val="11"/>
      <color rgb="FFF5F5F5"/>
      <name val="Poppins"/>
    </font>
    <font>
      <sz val="12"/>
      <color rgb="FF58595B"/>
      <name val="Open Sans"/>
      <family val="2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mediumGray">
        <fgColor indexed="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8486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rgb="FFF4380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800080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rgb="FFFC34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DCDC"/>
        <bgColor rgb="FFDCDCDC"/>
      </patternFill>
    </fill>
  </fills>
  <borders count="30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/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 style="hair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rgb="FF29292F"/>
      </right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hair">
        <color indexed="64"/>
      </left>
      <right style="thin">
        <color rgb="FF29292F"/>
      </right>
      <top style="thin">
        <color theme="1" tint="0.499984740745262"/>
      </top>
      <bottom style="hair">
        <color indexed="64"/>
      </bottom>
      <diagonal/>
    </border>
    <border>
      <left style="thin">
        <color rgb="FF29292F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rgb="FF29292F"/>
      </right>
      <top/>
      <bottom style="hair">
        <color indexed="64"/>
      </bottom>
      <diagonal/>
    </border>
    <border>
      <left style="thin">
        <color rgb="FF29292F"/>
      </left>
      <right/>
      <top style="thin">
        <color theme="1" tint="0.499984740745262"/>
      </top>
      <bottom style="thin">
        <color rgb="FF29292F"/>
      </bottom>
      <diagonal/>
    </border>
    <border>
      <left/>
      <right style="thin">
        <color rgb="FF29292F"/>
      </right>
      <top style="thin">
        <color theme="1" tint="0.499984740745262"/>
      </top>
      <bottom style="thin">
        <color rgb="FF29292F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/>
      <right/>
      <top style="thin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indexed="64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indexed="64"/>
      </bottom>
      <diagonal/>
    </border>
    <border>
      <left/>
      <right/>
      <top style="medium">
        <color rgb="FF000000"/>
      </top>
      <bottom style="double">
        <color indexed="64"/>
      </bottom>
      <diagonal/>
    </border>
    <border>
      <left/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4.9989318521683403E-2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</borders>
  <cellStyleXfs count="310">
    <xf numFmtId="0" fontId="0" fillId="0" borderId="0" applyNumberFormat="0" applyFont="0" applyFill="0" applyBorder="0" applyAlignment="0" applyProtection="0"/>
    <xf numFmtId="171" fontId="42" fillId="0" borderId="0">
      <protection locked="0"/>
    </xf>
    <xf numFmtId="172" fontId="42" fillId="0" borderId="0">
      <protection locked="0"/>
    </xf>
    <xf numFmtId="173" fontId="42" fillId="0" borderId="0">
      <protection locked="0"/>
    </xf>
    <xf numFmtId="174" fontId="42" fillId="0" borderId="0">
      <protection locked="0"/>
    </xf>
    <xf numFmtId="0" fontId="42" fillId="0" borderId="0">
      <protection locked="0"/>
    </xf>
    <xf numFmtId="177" fontId="35" fillId="0" borderId="0" applyFont="0" applyFill="0" applyBorder="0" applyAlignment="0" applyProtection="0"/>
    <xf numFmtId="175" fontId="4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37" fillId="0" borderId="0" applyNumberFormat="0" applyFont="0" applyFill="0" applyBorder="0" applyAlignment="0" applyProtection="0"/>
    <xf numFmtId="0" fontId="35" fillId="0" borderId="0"/>
    <xf numFmtId="0" fontId="46" fillId="0" borderId="0"/>
    <xf numFmtId="0" fontId="41" fillId="0" borderId="0"/>
    <xf numFmtId="39" fontId="40" fillId="0" borderId="0"/>
    <xf numFmtId="0" fontId="35" fillId="0" borderId="0" applyNumberFormat="0" applyFont="0" applyFill="0" applyBorder="0" applyAlignment="0" applyProtection="0"/>
    <xf numFmtId="0" fontId="45" fillId="0" borderId="0"/>
    <xf numFmtId="0" fontId="35" fillId="0" borderId="0"/>
    <xf numFmtId="0" fontId="48" fillId="0" borderId="0"/>
    <xf numFmtId="176" fontId="42" fillId="0" borderId="0">
      <protection locked="0"/>
    </xf>
    <xf numFmtId="9" fontId="35" fillId="0" borderId="0" applyNumberFormat="0" applyFont="0" applyFill="0" applyBorder="0" applyAlignment="0" applyProtection="0"/>
    <xf numFmtId="178" fontId="47" fillId="0" borderId="0">
      <protection locked="0"/>
    </xf>
    <xf numFmtId="167" fontId="35" fillId="0" borderId="0" applyNumberFormat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7" fillId="0" borderId="0" applyNumberFormat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NumberFormat="0" applyFont="0" applyFill="0" applyBorder="0" applyAlignment="0" applyProtection="0"/>
    <xf numFmtId="167" fontId="44" fillId="0" borderId="0" applyNumberFormat="0" applyFont="0" applyFill="0" applyBorder="0" applyAlignment="0" applyProtection="0"/>
    <xf numFmtId="167" fontId="45" fillId="0" borderId="0" applyFont="0" applyFill="0" applyBorder="0" applyAlignment="0" applyProtection="0"/>
    <xf numFmtId="0" fontId="34" fillId="0" borderId="0"/>
    <xf numFmtId="0" fontId="52" fillId="0" borderId="0" applyNumberFormat="0" applyFont="0" applyBorder="0" applyAlignment="0"/>
    <xf numFmtId="0" fontId="35" fillId="0" borderId="0"/>
    <xf numFmtId="0" fontId="53" fillId="0" borderId="45" applyNumberFormat="0" applyFont="0" applyBorder="0" applyAlignment="0"/>
    <xf numFmtId="0" fontId="33" fillId="0" borderId="0"/>
    <xf numFmtId="0" fontId="55" fillId="0" borderId="0"/>
    <xf numFmtId="167" fontId="55" fillId="0" borderId="0" applyFont="0" applyFill="0" applyBorder="0" applyAlignment="0" applyProtection="0"/>
    <xf numFmtId="0" fontId="58" fillId="0" borderId="0"/>
    <xf numFmtId="167" fontId="58" fillId="0" borderId="0" applyFont="0" applyFill="0" applyBorder="0" applyAlignment="0" applyProtection="0"/>
    <xf numFmtId="0" fontId="39" fillId="0" borderId="0"/>
    <xf numFmtId="167" fontId="39" fillId="0" borderId="0" applyFont="0" applyFill="0" applyBorder="0" applyAlignment="0" applyProtection="0"/>
    <xf numFmtId="0" fontId="34" fillId="0" borderId="0"/>
    <xf numFmtId="0" fontId="57" fillId="0" borderId="0"/>
    <xf numFmtId="167" fontId="58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34" fillId="0" borderId="0"/>
    <xf numFmtId="167" fontId="34" fillId="0" borderId="0" applyFont="0" applyFill="0" applyBorder="0" applyAlignment="0" applyProtection="0"/>
    <xf numFmtId="0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0" fontId="34" fillId="0" borderId="0"/>
    <xf numFmtId="167" fontId="34" fillId="0" borderId="0" applyFont="0" applyFill="0" applyBorder="0" applyAlignment="0" applyProtection="0"/>
    <xf numFmtId="0" fontId="34" fillId="0" borderId="0"/>
    <xf numFmtId="0" fontId="60" fillId="0" borderId="0"/>
    <xf numFmtId="9" fontId="55" fillId="0" borderId="0" applyFont="0" applyFill="0" applyBorder="0" applyAlignment="0" applyProtection="0"/>
    <xf numFmtId="0" fontId="67" fillId="0" borderId="0"/>
    <xf numFmtId="167" fontId="34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39" fillId="0" borderId="0"/>
    <xf numFmtId="0" fontId="34" fillId="0" borderId="0"/>
    <xf numFmtId="0" fontId="73" fillId="0" borderId="0"/>
    <xf numFmtId="0" fontId="32" fillId="0" borderId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9" fontId="77" fillId="0" borderId="0" applyFont="0" applyFill="0" applyBorder="0" applyAlignment="0" applyProtection="0"/>
    <xf numFmtId="0" fontId="31" fillId="0" borderId="0"/>
    <xf numFmtId="167" fontId="31" fillId="0" borderId="0" applyFont="0" applyFill="0" applyBorder="0" applyAlignment="0" applyProtection="0"/>
    <xf numFmtId="0" fontId="30" fillId="0" borderId="0"/>
    <xf numFmtId="0" fontId="29" fillId="0" borderId="0"/>
    <xf numFmtId="167" fontId="29" fillId="0" borderId="0" applyFont="0" applyFill="0" applyBorder="0" applyAlignment="0" applyProtection="0"/>
    <xf numFmtId="0" fontId="28" fillId="0" borderId="0"/>
    <xf numFmtId="167" fontId="28" fillId="0" borderId="0" applyFont="0" applyFill="0" applyBorder="0" applyAlignment="0" applyProtection="0"/>
    <xf numFmtId="0" fontId="28" fillId="0" borderId="0"/>
    <xf numFmtId="0" fontId="27" fillId="0" borderId="0"/>
    <xf numFmtId="167" fontId="27" fillId="0" borderId="0" applyFont="0" applyFill="0" applyBorder="0" applyAlignment="0" applyProtection="0"/>
    <xf numFmtId="0" fontId="39" fillId="0" borderId="0"/>
    <xf numFmtId="182" fontId="34" fillId="0" borderId="0"/>
    <xf numFmtId="167" fontId="39" fillId="0" borderId="0" applyFont="0" applyFill="0" applyBorder="0" applyAlignment="0" applyProtection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0" fontId="34" fillId="0" borderId="0"/>
    <xf numFmtId="0" fontId="26" fillId="0" borderId="0"/>
    <xf numFmtId="9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0" fontId="34" fillId="0" borderId="0"/>
    <xf numFmtId="0" fontId="26" fillId="0" borderId="0"/>
    <xf numFmtId="167" fontId="55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0" fontId="34" fillId="0" borderId="0"/>
    <xf numFmtId="167" fontId="34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34" fillId="0" borderId="0"/>
    <xf numFmtId="0" fontId="26" fillId="0" borderId="0"/>
    <xf numFmtId="9" fontId="34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167" fontId="39" fillId="0" borderId="0" applyFont="0" applyFill="0" applyBorder="0" applyAlignment="0" applyProtection="0"/>
    <xf numFmtId="166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6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25" fillId="0" borderId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0" fontId="25" fillId="0" borderId="0"/>
    <xf numFmtId="167" fontId="55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39" fillId="0" borderId="0" applyFont="0" applyFill="0" applyBorder="0" applyAlignment="0" applyProtection="0"/>
    <xf numFmtId="166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39" fillId="0" borderId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55" fillId="0" borderId="0"/>
    <xf numFmtId="167" fontId="55" fillId="0" borderId="0" applyFont="0" applyFill="0" applyBorder="0" applyAlignment="0" applyProtection="0"/>
    <xf numFmtId="0" fontId="34" fillId="0" borderId="0"/>
    <xf numFmtId="0" fontId="24" fillId="0" borderId="0"/>
    <xf numFmtId="9" fontId="122" fillId="0" borderId="0" applyFont="0" applyFill="0" applyBorder="0" applyAlignment="0" applyProtection="0"/>
    <xf numFmtId="167" fontId="122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60" fillId="0" borderId="0"/>
    <xf numFmtId="183" fontId="122" fillId="0" borderId="0" applyFont="0" applyFill="0" applyBorder="0" applyAlignment="0" applyProtection="0"/>
    <xf numFmtId="0" fontId="126" fillId="0" borderId="0" applyNumberFormat="0" applyFill="0" applyBorder="0" applyAlignment="0" applyProtection="0"/>
    <xf numFmtId="0" fontId="133" fillId="0" borderId="0"/>
    <xf numFmtId="187" fontId="133" fillId="0" borderId="0" applyBorder="0" applyProtection="0"/>
    <xf numFmtId="9" fontId="34" fillId="0" borderId="0"/>
    <xf numFmtId="0" fontId="23" fillId="0" borderId="0"/>
    <xf numFmtId="0" fontId="22" fillId="0" borderId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1" fillId="0" borderId="0"/>
    <xf numFmtId="0" fontId="21" fillId="0" borderId="0"/>
    <xf numFmtId="167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0" fillId="0" borderId="0"/>
    <xf numFmtId="167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9" fillId="0" borderId="0"/>
    <xf numFmtId="166" fontId="139" fillId="0" borderId="0" applyFont="0" applyFill="0" applyBorder="0" applyAlignment="0" applyProtection="0"/>
    <xf numFmtId="0" fontId="18" fillId="0" borderId="0"/>
    <xf numFmtId="43" fontId="140" fillId="0" borderId="0" applyFont="0" applyFill="0" applyBorder="0" applyAlignment="0" applyProtection="0"/>
    <xf numFmtId="182" fontId="140" fillId="0" borderId="0"/>
    <xf numFmtId="0" fontId="17" fillId="0" borderId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4" fillId="0" borderId="0"/>
    <xf numFmtId="43" fontId="16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167" fontId="154" fillId="0" borderId="0" applyFont="0" applyFill="0" applyBorder="0" applyAlignment="0" applyProtection="0"/>
    <xf numFmtId="44" fontId="157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66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6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7" fillId="0" borderId="0"/>
    <xf numFmtId="167" fontId="7" fillId="0" borderId="0" applyFont="0" applyFill="0" applyBorder="0" applyAlignment="0" applyProtection="0"/>
    <xf numFmtId="0" fontId="181" fillId="0" borderId="0"/>
    <xf numFmtId="44" fontId="18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0">
    <xf numFmtId="0" fontId="0" fillId="0" borderId="0" xfId="0" applyNumberFormat="1" applyFont="1" applyFill="1" applyBorder="1" applyAlignment="1"/>
    <xf numFmtId="0" fontId="34" fillId="0" borderId="0" xfId="58" applyFont="1" applyAlignment="1">
      <alignment vertical="center"/>
    </xf>
    <xf numFmtId="0" fontId="64" fillId="0" borderId="0" xfId="58" applyFont="1" applyAlignment="1">
      <alignment vertical="center"/>
    </xf>
    <xf numFmtId="0" fontId="63" fillId="0" borderId="0" xfId="58" applyFont="1" applyAlignment="1">
      <alignment vertical="center"/>
    </xf>
    <xf numFmtId="0" fontId="39" fillId="0" borderId="0" xfId="41" applyFont="1" applyAlignment="1">
      <alignment vertical="center"/>
    </xf>
    <xf numFmtId="0" fontId="39" fillId="0" borderId="34" xfId="41" applyFont="1" applyBorder="1" applyAlignment="1">
      <alignment horizontal="center" vertical="center"/>
    </xf>
    <xf numFmtId="0" fontId="39" fillId="0" borderId="24" xfId="41" applyFont="1" applyBorder="1" applyAlignment="1">
      <alignment vertical="center"/>
    </xf>
    <xf numFmtId="0" fontId="39" fillId="2" borderId="0" xfId="41" applyFont="1" applyFill="1" applyAlignment="1">
      <alignment vertical="center"/>
    </xf>
    <xf numFmtId="0" fontId="38" fillId="2" borderId="49" xfId="41" applyFont="1" applyFill="1" applyBorder="1" applyAlignment="1">
      <alignment vertical="center"/>
    </xf>
    <xf numFmtId="4" fontId="39" fillId="2" borderId="0" xfId="41" applyNumberFormat="1" applyFont="1" applyFill="1" applyAlignment="1">
      <alignment vertical="center"/>
    </xf>
    <xf numFmtId="0" fontId="34" fillId="2" borderId="0" xfId="41" quotePrefix="1" applyFont="1" applyFill="1" applyAlignment="1">
      <alignment horizontal="left" vertical="center"/>
    </xf>
    <xf numFmtId="0" fontId="36" fillId="2" borderId="0" xfId="41" applyFont="1" applyFill="1" applyAlignment="1">
      <alignment vertical="center"/>
    </xf>
    <xf numFmtId="0" fontId="34" fillId="0" borderId="0" xfId="57"/>
    <xf numFmtId="2" fontId="39" fillId="3" borderId="29" xfId="57" applyNumberFormat="1" applyFont="1" applyFill="1" applyBorder="1" applyAlignment="1">
      <alignment vertical="center"/>
    </xf>
    <xf numFmtId="1" fontId="39" fillId="2" borderId="29" xfId="57" applyNumberFormat="1" applyFont="1" applyFill="1" applyBorder="1" applyAlignment="1">
      <alignment horizontal="center" vertical="center"/>
    </xf>
    <xf numFmtId="2" fontId="39" fillId="3" borderId="39" xfId="57" applyNumberFormat="1" applyFont="1" applyFill="1" applyBorder="1" applyAlignment="1">
      <alignment vertical="center"/>
    </xf>
    <xf numFmtId="2" fontId="39" fillId="0" borderId="29" xfId="57" applyNumberFormat="1" applyFont="1" applyBorder="1" applyAlignment="1">
      <alignment vertical="center"/>
    </xf>
    <xf numFmtId="0" fontId="34" fillId="0" borderId="0" xfId="57" applyAlignment="1">
      <alignment vertical="center"/>
    </xf>
    <xf numFmtId="0" fontId="39" fillId="0" borderId="0" xfId="57" applyFont="1" applyAlignment="1">
      <alignment vertical="center"/>
    </xf>
    <xf numFmtId="0" fontId="34" fillId="0" borderId="24" xfId="57" applyBorder="1"/>
    <xf numFmtId="0" fontId="34" fillId="0" borderId="0" xfId="60" applyFont="1"/>
    <xf numFmtId="1" fontId="39" fillId="2" borderId="29" xfId="60" applyNumberFormat="1" applyFont="1" applyFill="1" applyBorder="1" applyAlignment="1">
      <alignment horizontal="center" vertical="center"/>
    </xf>
    <xf numFmtId="2" fontId="39" fillId="2" borderId="29" xfId="60" applyNumberFormat="1" applyFont="1" applyFill="1" applyBorder="1" applyAlignment="1">
      <alignment horizontal="center" vertical="center"/>
    </xf>
    <xf numFmtId="2" fontId="39" fillId="3" borderId="29" xfId="60" quotePrefix="1" applyNumberFormat="1" applyFont="1" applyFill="1" applyBorder="1" applyAlignment="1">
      <alignment vertical="center"/>
    </xf>
    <xf numFmtId="2" fontId="39" fillId="3" borderId="29" xfId="60" applyNumberFormat="1" applyFont="1" applyFill="1" applyBorder="1" applyAlignment="1">
      <alignment vertical="center"/>
    </xf>
    <xf numFmtId="2" fontId="39" fillId="3" borderId="39" xfId="60" applyNumberFormat="1" applyFont="1" applyFill="1" applyBorder="1" applyAlignment="1">
      <alignment vertical="center"/>
    </xf>
    <xf numFmtId="0" fontId="34" fillId="0" borderId="0" xfId="57" applyAlignment="1">
      <alignment horizontal="center"/>
    </xf>
    <xf numFmtId="2" fontId="34" fillId="0" borderId="0" xfId="57" applyNumberFormat="1"/>
    <xf numFmtId="0" fontId="66" fillId="0" borderId="0" xfId="57" applyFont="1"/>
    <xf numFmtId="0" fontId="65" fillId="0" borderId="0" xfId="57" applyFont="1"/>
    <xf numFmtId="0" fontId="36" fillId="0" borderId="0" xfId="57" applyFont="1" applyAlignment="1">
      <alignment horizontal="center"/>
    </xf>
    <xf numFmtId="0" fontId="34" fillId="0" borderId="6" xfId="57" applyBorder="1"/>
    <xf numFmtId="0" fontId="34" fillId="0" borderId="5" xfId="57" applyBorder="1"/>
    <xf numFmtId="0" fontId="34" fillId="0" borderId="12" xfId="57" applyBorder="1"/>
    <xf numFmtId="0" fontId="34" fillId="0" borderId="0" xfId="57" applyAlignment="1">
      <alignment wrapText="1"/>
    </xf>
    <xf numFmtId="2" fontId="34" fillId="0" borderId="0" xfId="57" applyNumberFormat="1" applyAlignment="1">
      <alignment vertical="center"/>
    </xf>
    <xf numFmtId="4" fontId="39" fillId="5" borderId="0" xfId="30" applyNumberFormat="1" applyFont="1" applyFill="1" applyBorder="1" applyAlignment="1">
      <alignment vertical="center"/>
    </xf>
    <xf numFmtId="0" fontId="39" fillId="0" borderId="27" xfId="41" applyFont="1" applyBorder="1" applyAlignment="1">
      <alignment horizontal="center" vertical="center"/>
    </xf>
    <xf numFmtId="168" fontId="39" fillId="0" borderId="16" xfId="41" applyNumberFormat="1" applyFont="1" applyBorder="1" applyAlignment="1">
      <alignment horizontal="center" vertical="center"/>
    </xf>
    <xf numFmtId="168" fontId="39" fillId="0" borderId="19" xfId="41" applyNumberFormat="1" applyFont="1" applyBorder="1" applyAlignment="1">
      <alignment horizontal="center" vertical="center"/>
    </xf>
    <xf numFmtId="168" fontId="39" fillId="0" borderId="17" xfId="41" applyNumberFormat="1" applyFont="1" applyBorder="1" applyAlignment="1">
      <alignment horizontal="center" vertical="center"/>
    </xf>
    <xf numFmtId="168" fontId="39" fillId="0" borderId="20" xfId="41" applyNumberFormat="1" applyFont="1" applyBorder="1" applyAlignment="1">
      <alignment horizontal="center" vertical="center"/>
    </xf>
    <xf numFmtId="0" fontId="39" fillId="0" borderId="51" xfId="41" applyFont="1" applyBorder="1" applyAlignment="1">
      <alignment horizontal="center" vertical="center"/>
    </xf>
    <xf numFmtId="4" fontId="62" fillId="5" borderId="0" xfId="58" applyNumberFormat="1" applyFont="1" applyFill="1" applyAlignment="1">
      <alignment vertical="center" wrapText="1"/>
    </xf>
    <xf numFmtId="4" fontId="38" fillId="3" borderId="50" xfId="57" applyNumberFormat="1" applyFont="1" applyFill="1" applyBorder="1" applyAlignment="1">
      <alignment vertical="center"/>
    </xf>
    <xf numFmtId="2" fontId="39" fillId="3" borderId="47" xfId="57" applyNumberFormat="1" applyFont="1" applyFill="1" applyBorder="1" applyAlignment="1">
      <alignment vertical="center"/>
    </xf>
    <xf numFmtId="49" fontId="34" fillId="0" borderId="4" xfId="53" applyNumberFormat="1" applyFont="1" applyBorder="1"/>
    <xf numFmtId="0" fontId="34" fillId="0" borderId="4" xfId="53" applyFont="1" applyBorder="1"/>
    <xf numFmtId="0" fontId="34" fillId="0" borderId="0" xfId="53" applyNumberFormat="1" applyFont="1" applyFill="1" applyBorder="1" applyAlignment="1"/>
    <xf numFmtId="0" fontId="34" fillId="0" borderId="0" xfId="53" applyNumberFormat="1" applyFont="1" applyFill="1" applyBorder="1" applyAlignment="1">
      <alignment vertical="center"/>
    </xf>
    <xf numFmtId="4" fontId="39" fillId="0" borderId="0" xfId="41" applyNumberFormat="1" applyFont="1" applyAlignment="1">
      <alignment vertical="center"/>
    </xf>
    <xf numFmtId="2" fontId="34" fillId="0" borderId="0" xfId="60" applyNumberFormat="1" applyFont="1"/>
    <xf numFmtId="0" fontId="39" fillId="0" borderId="0" xfId="57" applyFont="1"/>
    <xf numFmtId="0" fontId="39" fillId="0" borderId="0" xfId="41" quotePrefix="1" applyFont="1" applyAlignment="1">
      <alignment vertical="center"/>
    </xf>
    <xf numFmtId="0" fontId="39" fillId="0" borderId="0" xfId="41" applyFont="1" applyAlignment="1">
      <alignment horizontal="center" vertical="center"/>
    </xf>
    <xf numFmtId="4" fontId="34" fillId="0" borderId="0" xfId="57" applyNumberFormat="1" applyAlignment="1">
      <alignment vertical="center"/>
    </xf>
    <xf numFmtId="0" fontId="34" fillId="5" borderId="0" xfId="57" applyFill="1" applyAlignment="1">
      <alignment vertical="center"/>
    </xf>
    <xf numFmtId="0" fontId="70" fillId="0" borderId="0" xfId="58" applyFont="1" applyAlignment="1">
      <alignment vertical="center"/>
    </xf>
    <xf numFmtId="0" fontId="56" fillId="0" borderId="0" xfId="58" applyFont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39" fillId="0" borderId="29" xfId="57" applyFont="1" applyBorder="1" applyAlignment="1">
      <alignment vertical="center"/>
    </xf>
    <xf numFmtId="0" fontId="68" fillId="0" borderId="49" xfId="41" quotePrefix="1" applyFont="1" applyBorder="1" applyAlignment="1">
      <alignment vertical="center"/>
    </xf>
    <xf numFmtId="0" fontId="38" fillId="0" borderId="49" xfId="41" applyFont="1" applyBorder="1" applyAlignment="1">
      <alignment vertical="center"/>
    </xf>
    <xf numFmtId="0" fontId="80" fillId="0" borderId="0" xfId="57" applyFont="1" applyAlignment="1">
      <alignment horizontal="center" vertical="center"/>
    </xf>
    <xf numFmtId="0" fontId="34" fillId="0" borderId="0" xfId="53" applyNumberFormat="1" applyFont="1" applyFill="1" applyBorder="1" applyAlignment="1">
      <alignment horizontal="center"/>
    </xf>
    <xf numFmtId="0" fontId="39" fillId="0" borderId="0" xfId="53" applyNumberFormat="1" applyFont="1" applyFill="1" applyBorder="1" applyAlignment="1">
      <alignment vertical="center"/>
    </xf>
    <xf numFmtId="0" fontId="39" fillId="0" borderId="49" xfId="41" quotePrefix="1" applyFont="1" applyBorder="1" applyAlignment="1">
      <alignment vertical="center"/>
    </xf>
    <xf numFmtId="1" fontId="39" fillId="0" borderId="29" xfId="60" applyNumberFormat="1" applyFont="1" applyBorder="1" applyAlignment="1">
      <alignment horizontal="center" vertical="center"/>
    </xf>
    <xf numFmtId="4" fontId="39" fillId="3" borderId="29" xfId="60" applyNumberFormat="1" applyFont="1" applyFill="1" applyBorder="1" applyAlignment="1">
      <alignment vertical="center"/>
    </xf>
    <xf numFmtId="0" fontId="39" fillId="0" borderId="0" xfId="58" applyFont="1" applyAlignment="1">
      <alignment vertical="center"/>
    </xf>
    <xf numFmtId="0" fontId="49" fillId="0" borderId="0" xfId="81" applyFont="1" applyAlignment="1">
      <alignment vertical="center"/>
    </xf>
    <xf numFmtId="0" fontId="49" fillId="0" borderId="0" xfId="45" applyFont="1" applyAlignment="1">
      <alignment vertical="center"/>
    </xf>
    <xf numFmtId="0" fontId="50" fillId="0" borderId="4" xfId="45" applyFont="1" applyBorder="1"/>
    <xf numFmtId="0" fontId="50" fillId="0" borderId="4" xfId="45" applyFont="1" applyBorder="1" applyAlignment="1">
      <alignment vertical="center"/>
    </xf>
    <xf numFmtId="0" fontId="74" fillId="0" borderId="0" xfId="45" applyFont="1"/>
    <xf numFmtId="0" fontId="49" fillId="0" borderId="0" xfId="45" applyFont="1"/>
    <xf numFmtId="0" fontId="51" fillId="0" borderId="0" xfId="45" applyFont="1"/>
    <xf numFmtId="0" fontId="75" fillId="0" borderId="0" xfId="45" applyFont="1"/>
    <xf numFmtId="0" fontId="88" fillId="0" borderId="6" xfId="45" applyFont="1" applyBorder="1" applyAlignment="1">
      <alignment horizontal="centerContinuous" vertical="center"/>
    </xf>
    <xf numFmtId="0" fontId="74" fillId="0" borderId="0" xfId="45" applyFont="1" applyAlignment="1">
      <alignment vertical="center"/>
    </xf>
    <xf numFmtId="0" fontId="74" fillId="0" borderId="6" xfId="45" applyFont="1" applyBorder="1" applyAlignment="1">
      <alignment horizontal="fill"/>
    </xf>
    <xf numFmtId="2" fontId="74" fillId="0" borderId="6" xfId="45" applyNumberFormat="1" applyFont="1" applyBorder="1" applyAlignment="1">
      <alignment horizontal="fill"/>
    </xf>
    <xf numFmtId="0" fontId="74" fillId="0" borderId="6" xfId="45" applyFont="1" applyBorder="1"/>
    <xf numFmtId="0" fontId="74" fillId="0" borderId="6" xfId="45" applyFont="1" applyBorder="1" applyAlignment="1">
      <alignment horizontal="left"/>
    </xf>
    <xf numFmtId="0" fontId="75" fillId="0" borderId="4" xfId="45" applyFont="1" applyBorder="1"/>
    <xf numFmtId="0" fontId="76" fillId="0" borderId="4" xfId="45" applyFont="1" applyBorder="1" applyAlignment="1">
      <alignment vertical="center"/>
    </xf>
    <xf numFmtId="0" fontId="83" fillId="0" borderId="6" xfId="45" applyFont="1" applyBorder="1" applyAlignment="1">
      <alignment vertical="center"/>
    </xf>
    <xf numFmtId="0" fontId="50" fillId="0" borderId="0" xfId="45" applyFont="1"/>
    <xf numFmtId="0" fontId="50" fillId="0" borderId="0" xfId="45" applyFont="1" applyAlignment="1">
      <alignment vertical="center"/>
    </xf>
    <xf numFmtId="17" fontId="86" fillId="0" borderId="0" xfId="45" applyNumberFormat="1" applyFont="1" applyAlignment="1">
      <alignment horizontal="left" vertical="center"/>
    </xf>
    <xf numFmtId="0" fontId="86" fillId="0" borderId="0" xfId="45" applyFont="1"/>
    <xf numFmtId="181" fontId="86" fillId="0" borderId="0" xfId="83" applyNumberFormat="1" applyFont="1" applyBorder="1" applyAlignment="1">
      <alignment horizontal="left" vertical="center"/>
    </xf>
    <xf numFmtId="14" fontId="86" fillId="0" borderId="0" xfId="45" applyNumberFormat="1" applyFont="1" applyAlignment="1">
      <alignment horizontal="left" vertical="center"/>
    </xf>
    <xf numFmtId="0" fontId="83" fillId="0" borderId="0" xfId="45" applyFont="1" applyAlignment="1">
      <alignment vertical="center"/>
    </xf>
    <xf numFmtId="0" fontId="39" fillId="0" borderId="47" xfId="57" applyFont="1" applyBorder="1" applyAlignment="1">
      <alignment vertical="center"/>
    </xf>
    <xf numFmtId="2" fontId="39" fillId="0" borderId="47" xfId="57" applyNumberFormat="1" applyFont="1" applyBorder="1" applyAlignment="1">
      <alignment vertical="center"/>
    </xf>
    <xf numFmtId="1" fontId="39" fillId="2" borderId="47" xfId="57" applyNumberFormat="1" applyFont="1" applyFill="1" applyBorder="1" applyAlignment="1">
      <alignment horizontal="center" vertical="center"/>
    </xf>
    <xf numFmtId="2" fontId="39" fillId="3" borderId="54" xfId="57" applyNumberFormat="1" applyFont="1" applyFill="1" applyBorder="1" applyAlignment="1">
      <alignment vertical="center"/>
    </xf>
    <xf numFmtId="1" fontId="39" fillId="0" borderId="47" xfId="57" applyNumberFormat="1" applyFont="1" applyBorder="1" applyAlignment="1">
      <alignment horizontal="center" vertical="center"/>
    </xf>
    <xf numFmtId="0" fontId="39" fillId="0" borderId="58" xfId="41" quotePrefix="1" applyFont="1" applyBorder="1" applyAlignment="1">
      <alignment vertical="center" wrapText="1"/>
    </xf>
    <xf numFmtId="0" fontId="39" fillId="2" borderId="10" xfId="57" applyFont="1" applyFill="1" applyBorder="1" applyAlignment="1">
      <alignment vertical="center"/>
    </xf>
    <xf numFmtId="0" fontId="39" fillId="2" borderId="0" xfId="57" applyFont="1" applyFill="1" applyAlignment="1">
      <alignment vertical="center"/>
    </xf>
    <xf numFmtId="2" fontId="39" fillId="3" borderId="47" xfId="60" applyNumberFormat="1" applyFont="1" applyFill="1" applyBorder="1" applyAlignment="1">
      <alignment vertical="center"/>
    </xf>
    <xf numFmtId="2" fontId="39" fillId="3" borderId="54" xfId="60" applyNumberFormat="1" applyFont="1" applyFill="1" applyBorder="1" applyAlignment="1">
      <alignment vertical="center"/>
    </xf>
    <xf numFmtId="0" fontId="66" fillId="3" borderId="61" xfId="57" applyFont="1" applyFill="1" applyBorder="1" applyAlignment="1">
      <alignment vertical="center"/>
    </xf>
    <xf numFmtId="0" fontId="38" fillId="3" borderId="50" xfId="57" applyFont="1" applyFill="1" applyBorder="1" applyAlignment="1">
      <alignment vertical="center"/>
    </xf>
    <xf numFmtId="0" fontId="38" fillId="3" borderId="50" xfId="60" applyFont="1" applyFill="1" applyBorder="1" applyAlignment="1">
      <alignment vertical="center"/>
    </xf>
    <xf numFmtId="2" fontId="38" fillId="3" borderId="50" xfId="60" applyNumberFormat="1" applyFont="1" applyFill="1" applyBorder="1" applyAlignment="1">
      <alignment vertical="center"/>
    </xf>
    <xf numFmtId="2" fontId="39" fillId="3" borderId="14" xfId="57" applyNumberFormat="1" applyFont="1" applyFill="1" applyBorder="1" applyAlignment="1">
      <alignment vertical="center"/>
    </xf>
    <xf numFmtId="0" fontId="39" fillId="3" borderId="50" xfId="57" applyFont="1" applyFill="1" applyBorder="1" applyAlignment="1">
      <alignment vertical="center"/>
    </xf>
    <xf numFmtId="2" fontId="38" fillId="3" borderId="50" xfId="57" applyNumberFormat="1" applyFont="1" applyFill="1" applyBorder="1" applyAlignment="1">
      <alignment vertical="center"/>
    </xf>
    <xf numFmtId="2" fontId="39" fillId="3" borderId="50" xfId="57" applyNumberFormat="1" applyFont="1" applyFill="1" applyBorder="1" applyAlignment="1">
      <alignment vertical="center"/>
    </xf>
    <xf numFmtId="1" fontId="38" fillId="3" borderId="50" xfId="57" applyNumberFormat="1" applyFont="1" applyFill="1" applyBorder="1" applyAlignment="1">
      <alignment horizontal="center" vertical="center"/>
    </xf>
    <xf numFmtId="4" fontId="38" fillId="0" borderId="0" xfId="57" applyNumberFormat="1" applyFont="1" applyAlignment="1">
      <alignment vertical="center"/>
    </xf>
    <xf numFmtId="0" fontId="36" fillId="0" borderId="0" xfId="57" applyFont="1" applyAlignment="1">
      <alignment vertical="center"/>
    </xf>
    <xf numFmtId="2" fontId="38" fillId="0" borderId="0" xfId="57" applyNumberFormat="1" applyFont="1" applyAlignment="1">
      <alignment vertical="center"/>
    </xf>
    <xf numFmtId="0" fontId="38" fillId="0" borderId="0" xfId="57" applyFont="1" applyAlignment="1">
      <alignment vertical="center"/>
    </xf>
    <xf numFmtId="0" fontId="88" fillId="0" borderId="6" xfId="45" applyFont="1" applyBorder="1" applyAlignment="1">
      <alignment horizontal="center" vertical="center"/>
    </xf>
    <xf numFmtId="0" fontId="74" fillId="0" borderId="6" xfId="45" applyFont="1" applyBorder="1" applyAlignment="1">
      <alignment horizontal="center"/>
    </xf>
    <xf numFmtId="0" fontId="89" fillId="8" borderId="8" xfId="57" applyFont="1" applyFill="1" applyBorder="1" applyAlignment="1">
      <alignment horizontal="centerContinuous" vertical="center"/>
    </xf>
    <xf numFmtId="0" fontId="89" fillId="8" borderId="15" xfId="57" applyFont="1" applyFill="1" applyBorder="1" applyAlignment="1">
      <alignment horizontal="centerContinuous" vertical="center"/>
    </xf>
    <xf numFmtId="0" fontId="89" fillId="8" borderId="23" xfId="57" applyFont="1" applyFill="1" applyBorder="1" applyAlignment="1">
      <alignment horizontal="centerContinuous" vertical="center"/>
    </xf>
    <xf numFmtId="0" fontId="89" fillId="8" borderId="15" xfId="57" applyFont="1" applyFill="1" applyBorder="1" applyAlignment="1">
      <alignment horizontal="center" vertical="center"/>
    </xf>
    <xf numFmtId="0" fontId="89" fillId="8" borderId="26" xfId="57" applyFont="1" applyFill="1" applyBorder="1" applyAlignment="1">
      <alignment horizontal="center" vertical="center"/>
    </xf>
    <xf numFmtId="0" fontId="89" fillId="8" borderId="23" xfId="57" applyFont="1" applyFill="1" applyBorder="1" applyAlignment="1">
      <alignment horizontal="center" vertical="center"/>
    </xf>
    <xf numFmtId="0" fontId="89" fillId="8" borderId="26" xfId="57" applyFont="1" applyFill="1" applyBorder="1" applyAlignment="1">
      <alignment horizontal="centerContinuous" vertical="center"/>
    </xf>
    <xf numFmtId="0" fontId="89" fillId="8" borderId="28" xfId="57" applyFont="1" applyFill="1" applyBorder="1" applyAlignment="1">
      <alignment horizontal="centerContinuous" vertical="center"/>
    </xf>
    <xf numFmtId="0" fontId="89" fillId="8" borderId="15" xfId="60" applyFont="1" applyFill="1" applyBorder="1" applyAlignment="1">
      <alignment horizontal="centerContinuous" vertical="center"/>
    </xf>
    <xf numFmtId="0" fontId="89" fillId="8" borderId="26" xfId="60" applyFont="1" applyFill="1" applyBorder="1" applyAlignment="1">
      <alignment horizontal="centerContinuous" vertical="center"/>
    </xf>
    <xf numFmtId="0" fontId="89" fillId="8" borderId="23" xfId="60" applyFont="1" applyFill="1" applyBorder="1" applyAlignment="1">
      <alignment horizontal="centerContinuous" vertical="center"/>
    </xf>
    <xf numFmtId="0" fontId="89" fillId="8" borderId="32" xfId="60" applyFont="1" applyFill="1" applyBorder="1" applyAlignment="1">
      <alignment horizontal="centerContinuous" vertical="center"/>
    </xf>
    <xf numFmtId="0" fontId="89" fillId="8" borderId="26" xfId="60" applyFont="1" applyFill="1" applyBorder="1" applyAlignment="1">
      <alignment horizontal="center" vertical="center"/>
    </xf>
    <xf numFmtId="0" fontId="89" fillId="8" borderId="15" xfId="60" applyFont="1" applyFill="1" applyBorder="1" applyAlignment="1">
      <alignment horizontal="center" vertical="center"/>
    </xf>
    <xf numFmtId="0" fontId="89" fillId="8" borderId="23" xfId="60" applyFont="1" applyFill="1" applyBorder="1" applyAlignment="1">
      <alignment horizontal="center" vertical="center"/>
    </xf>
    <xf numFmtId="0" fontId="89" fillId="8" borderId="15" xfId="60" applyFont="1" applyFill="1" applyBorder="1" applyAlignment="1">
      <alignment horizontal="center" vertical="center" wrapText="1"/>
    </xf>
    <xf numFmtId="0" fontId="89" fillId="8" borderId="31" xfId="57" applyFont="1" applyFill="1" applyBorder="1" applyAlignment="1">
      <alignment horizontal="center" vertical="center"/>
    </xf>
    <xf numFmtId="0" fontId="89" fillId="8" borderId="32" xfId="57" applyFont="1" applyFill="1" applyBorder="1" applyAlignment="1">
      <alignment horizontal="centerContinuous" vertical="center"/>
    </xf>
    <xf numFmtId="0" fontId="89" fillId="8" borderId="10" xfId="57" applyFont="1" applyFill="1" applyBorder="1" applyAlignment="1">
      <alignment horizontal="centerContinuous" vertical="center"/>
    </xf>
    <xf numFmtId="0" fontId="89" fillId="8" borderId="31" xfId="57" applyFont="1" applyFill="1" applyBorder="1" applyAlignment="1">
      <alignment horizontal="centerContinuous" vertical="center"/>
    </xf>
    <xf numFmtId="17" fontId="90" fillId="0" borderId="0" xfId="45" applyNumberFormat="1" applyFont="1" applyAlignment="1">
      <alignment horizontal="left" vertical="center"/>
    </xf>
    <xf numFmtId="0" fontId="90" fillId="0" borderId="0" xfId="45" applyFont="1"/>
    <xf numFmtId="0" fontId="49" fillId="0" borderId="0" xfId="47" applyFont="1" applyAlignment="1">
      <alignment horizontal="center"/>
    </xf>
    <xf numFmtId="0" fontId="86" fillId="2" borderId="29" xfId="47" applyFont="1" applyFill="1" applyBorder="1" applyAlignment="1">
      <alignment vertical="center"/>
    </xf>
    <xf numFmtId="0" fontId="86" fillId="0" borderId="0" xfId="47" applyFont="1"/>
    <xf numFmtId="0" fontId="49" fillId="0" borderId="0" xfId="47" applyFont="1"/>
    <xf numFmtId="4" fontId="89" fillId="8" borderId="23" xfId="57" applyNumberFormat="1" applyFont="1" applyFill="1" applyBorder="1" applyAlignment="1">
      <alignment vertical="center"/>
    </xf>
    <xf numFmtId="0" fontId="39" fillId="0" borderId="0" xfId="53" applyNumberFormat="1" applyFont="1" applyFill="1" applyBorder="1" applyAlignment="1">
      <alignment horizontal="center" vertical="center"/>
    </xf>
    <xf numFmtId="0" fontId="38" fillId="0" borderId="0" xfId="53" applyNumberFormat="1" applyFont="1" applyFill="1" applyBorder="1" applyAlignment="1">
      <alignment horizontal="center" vertical="center"/>
    </xf>
    <xf numFmtId="49" fontId="39" fillId="0" borderId="0" xfId="53" applyNumberFormat="1" applyFont="1" applyFill="1" applyBorder="1" applyAlignment="1">
      <alignment vertical="center"/>
    </xf>
    <xf numFmtId="0" fontId="92" fillId="0" borderId="0" xfId="45" applyFont="1"/>
    <xf numFmtId="0" fontId="75" fillId="0" borderId="4" xfId="45" applyFont="1" applyBorder="1" applyAlignment="1">
      <alignment vertical="center"/>
    </xf>
    <xf numFmtId="0" fontId="83" fillId="0" borderId="6" xfId="45" applyFont="1" applyBorder="1" applyAlignment="1">
      <alignment horizontal="center" vertical="center"/>
    </xf>
    <xf numFmtId="0" fontId="49" fillId="0" borderId="0" xfId="81" applyFont="1" applyAlignment="1">
      <alignment horizontal="center" vertical="center"/>
    </xf>
    <xf numFmtId="0" fontId="34" fillId="0" borderId="35" xfId="53" applyNumberFormat="1" applyFont="1" applyFill="1" applyBorder="1" applyAlignment="1">
      <alignment vertical="center"/>
    </xf>
    <xf numFmtId="0" fontId="34" fillId="0" borderId="28" xfId="53" applyNumberFormat="1" applyFont="1" applyFill="1" applyBorder="1" applyAlignment="1">
      <alignment vertical="center"/>
    </xf>
    <xf numFmtId="0" fontId="34" fillId="0" borderId="0" xfId="53" applyFont="1" applyBorder="1" applyAlignment="1">
      <alignment horizontal="center"/>
    </xf>
    <xf numFmtId="0" fontId="83" fillId="0" borderId="0" xfId="81" applyFont="1" applyAlignment="1">
      <alignment vertical="center"/>
    </xf>
    <xf numFmtId="0" fontId="49" fillId="0" borderId="21" xfId="45" applyFont="1" applyBorder="1" applyAlignment="1">
      <alignment horizontal="fill"/>
    </xf>
    <xf numFmtId="167" fontId="49" fillId="0" borderId="21" xfId="45" applyNumberFormat="1" applyFont="1" applyBorder="1" applyAlignment="1">
      <alignment horizontal="fill"/>
    </xf>
    <xf numFmtId="0" fontId="49" fillId="0" borderId="21" xfId="45" applyFont="1" applyBorder="1"/>
    <xf numFmtId="0" fontId="49" fillId="0" borderId="44" xfId="47" applyFont="1" applyBorder="1"/>
    <xf numFmtId="0" fontId="85" fillId="0" borderId="44" xfId="45" applyFont="1" applyBorder="1"/>
    <xf numFmtId="17" fontId="92" fillId="0" borderId="6" xfId="45" applyNumberFormat="1" applyFont="1" applyBorder="1" applyAlignment="1">
      <alignment horizontal="left" vertical="center"/>
    </xf>
    <xf numFmtId="0" fontId="92" fillId="0" borderId="6" xfId="45" applyFont="1" applyBorder="1" applyAlignment="1">
      <alignment vertical="center"/>
    </xf>
    <xf numFmtId="17" fontId="49" fillId="0" borderId="6" xfId="45" applyNumberFormat="1" applyFont="1" applyBorder="1" applyAlignment="1">
      <alignment horizontal="left" vertical="center"/>
    </xf>
    <xf numFmtId="0" fontId="92" fillId="0" borderId="6" xfId="45" applyFont="1" applyBorder="1"/>
    <xf numFmtId="0" fontId="93" fillId="8" borderId="34" xfId="47" applyFont="1" applyFill="1" applyBorder="1" applyAlignment="1">
      <alignment horizontal="center" vertical="center"/>
    </xf>
    <xf numFmtId="0" fontId="93" fillId="8" borderId="35" xfId="47" applyFont="1" applyFill="1" applyBorder="1" applyAlignment="1">
      <alignment horizontal="center" vertical="center"/>
    </xf>
    <xf numFmtId="0" fontId="93" fillId="8" borderId="33" xfId="47" applyFont="1" applyFill="1" applyBorder="1" applyAlignment="1">
      <alignment horizontal="center" vertical="center"/>
    </xf>
    <xf numFmtId="0" fontId="93" fillId="8" borderId="24" xfId="47" applyFont="1" applyFill="1" applyBorder="1" applyAlignment="1">
      <alignment horizontal="center" vertical="center"/>
    </xf>
    <xf numFmtId="0" fontId="49" fillId="0" borderId="21" xfId="45" applyFont="1" applyBorder="1" applyAlignment="1">
      <alignment horizontal="center"/>
    </xf>
    <xf numFmtId="0" fontId="49" fillId="0" borderId="44" xfId="47" applyFont="1" applyBorder="1" applyAlignment="1">
      <alignment horizontal="center"/>
    </xf>
    <xf numFmtId="0" fontId="102" fillId="0" borderId="0" xfId="81" applyFont="1" applyAlignment="1">
      <alignment horizontal="left" vertical="center"/>
    </xf>
    <xf numFmtId="0" fontId="102" fillId="0" borderId="0" xfId="45" applyFont="1" applyAlignment="1">
      <alignment horizontal="left" vertical="center"/>
    </xf>
    <xf numFmtId="14" fontId="102" fillId="0" borderId="0" xfId="45" applyNumberFormat="1" applyFont="1" applyAlignment="1">
      <alignment horizontal="left" vertical="center"/>
    </xf>
    <xf numFmtId="0" fontId="102" fillId="0" borderId="0" xfId="45" applyFont="1" applyAlignment="1">
      <alignment horizontal="left"/>
    </xf>
    <xf numFmtId="0" fontId="102" fillId="0" borderId="0" xfId="47" applyFont="1" applyAlignment="1">
      <alignment horizontal="left" vertical="center"/>
    </xf>
    <xf numFmtId="4" fontId="102" fillId="0" borderId="0" xfId="47" applyNumberFormat="1" applyFont="1" applyAlignment="1">
      <alignment horizontal="left" vertical="center"/>
    </xf>
    <xf numFmtId="0" fontId="102" fillId="0" borderId="0" xfId="47" applyFont="1" applyAlignment="1">
      <alignment horizontal="left"/>
    </xf>
    <xf numFmtId="0" fontId="104" fillId="0" borderId="0" xfId="53" applyNumberFormat="1" applyFont="1" applyFill="1" applyBorder="1" applyAlignment="1">
      <alignment horizontal="center" vertical="center"/>
    </xf>
    <xf numFmtId="0" fontId="34" fillId="0" borderId="4" xfId="53" applyFont="1" applyBorder="1" applyAlignment="1">
      <alignment horizontal="center" vertical="center"/>
    </xf>
    <xf numFmtId="0" fontId="50" fillId="0" borderId="4" xfId="45" applyFont="1" applyBorder="1" applyAlignment="1">
      <alignment horizontal="left" vertical="center"/>
    </xf>
    <xf numFmtId="167" fontId="92" fillId="0" borderId="3" xfId="83" applyFont="1" applyFill="1" applyBorder="1" applyAlignment="1" applyProtection="1">
      <alignment vertical="center"/>
    </xf>
    <xf numFmtId="4" fontId="92" fillId="2" borderId="3" xfId="47" applyNumberFormat="1" applyFont="1" applyFill="1" applyBorder="1" applyAlignment="1">
      <alignment vertical="center"/>
    </xf>
    <xf numFmtId="4" fontId="92" fillId="2" borderId="3" xfId="47" applyNumberFormat="1" applyFont="1" applyFill="1" applyBorder="1" applyAlignment="1">
      <alignment horizontal="center" vertical="center"/>
    </xf>
    <xf numFmtId="0" fontId="97" fillId="2" borderId="3" xfId="47" applyFont="1" applyFill="1" applyBorder="1" applyAlignment="1">
      <alignment horizontal="center" vertical="center"/>
    </xf>
    <xf numFmtId="0" fontId="92" fillId="2" borderId="3" xfId="47" applyFont="1" applyFill="1" applyBorder="1" applyAlignment="1">
      <alignment vertical="center"/>
    </xf>
    <xf numFmtId="0" fontId="92" fillId="2" borderId="3" xfId="47" applyFont="1" applyFill="1" applyBorder="1" applyAlignment="1">
      <alignment horizontal="center" vertical="center"/>
    </xf>
    <xf numFmtId="49" fontId="105" fillId="2" borderId="14" xfId="47" applyNumberFormat="1" applyFont="1" applyFill="1" applyBorder="1" applyAlignment="1">
      <alignment vertical="center"/>
    </xf>
    <xf numFmtId="49" fontId="105" fillId="2" borderId="40" xfId="47" applyNumberFormat="1" applyFont="1" applyFill="1" applyBorder="1" applyAlignment="1">
      <alignment vertical="center"/>
    </xf>
    <xf numFmtId="0" fontId="97" fillId="2" borderId="74" xfId="47" applyFont="1" applyFill="1" applyBorder="1" applyAlignment="1">
      <alignment horizontal="center" vertical="center"/>
    </xf>
    <xf numFmtId="0" fontId="92" fillId="2" borderId="74" xfId="47" applyFont="1" applyFill="1" applyBorder="1" applyAlignment="1">
      <alignment vertical="center"/>
    </xf>
    <xf numFmtId="0" fontId="92" fillId="2" borderId="74" xfId="47" applyFont="1" applyFill="1" applyBorder="1" applyAlignment="1">
      <alignment horizontal="center" vertical="center"/>
    </xf>
    <xf numFmtId="4" fontId="92" fillId="2" borderId="74" xfId="47" applyNumberFormat="1" applyFont="1" applyFill="1" applyBorder="1" applyAlignment="1">
      <alignment vertical="center"/>
    </xf>
    <xf numFmtId="4" fontId="92" fillId="2" borderId="74" xfId="47" applyNumberFormat="1" applyFont="1" applyFill="1" applyBorder="1" applyAlignment="1">
      <alignment horizontal="center" vertical="center"/>
    </xf>
    <xf numFmtId="0" fontId="34" fillId="0" borderId="31" xfId="53" applyNumberFormat="1" applyFont="1" applyFill="1" applyBorder="1" applyAlignment="1">
      <alignment vertical="center"/>
    </xf>
    <xf numFmtId="0" fontId="34" fillId="0" borderId="33" xfId="53" applyNumberFormat="1" applyFont="1" applyFill="1" applyBorder="1" applyAlignment="1">
      <alignment vertical="center"/>
    </xf>
    <xf numFmtId="0" fontId="34" fillId="0" borderId="24" xfId="53" applyNumberFormat="1" applyFont="1" applyFill="1" applyBorder="1" applyAlignment="1">
      <alignment vertical="center"/>
    </xf>
    <xf numFmtId="4" fontId="39" fillId="3" borderId="78" xfId="50" applyNumberFormat="1" applyFont="1" applyFill="1" applyBorder="1" applyAlignment="1">
      <alignment vertical="center"/>
    </xf>
    <xf numFmtId="4" fontId="39" fillId="3" borderId="78" xfId="50" applyNumberFormat="1" applyFont="1" applyFill="1" applyBorder="1" applyAlignment="1">
      <alignment vertical="center" wrapText="1"/>
    </xf>
    <xf numFmtId="2" fontId="38" fillId="0" borderId="0" xfId="57" applyNumberFormat="1" applyFont="1" applyAlignment="1">
      <alignment horizontal="center" vertical="center"/>
    </xf>
    <xf numFmtId="0" fontId="34" fillId="0" borderId="24" xfId="57" applyBorder="1" applyAlignment="1">
      <alignment horizontal="center"/>
    </xf>
    <xf numFmtId="0" fontId="86" fillId="0" borderId="0" xfId="47" applyFont="1" applyAlignment="1">
      <alignment horizontal="center"/>
    </xf>
    <xf numFmtId="4" fontId="82" fillId="3" borderId="3" xfId="47" applyNumberFormat="1" applyFont="1" applyFill="1" applyBorder="1" applyAlignment="1">
      <alignment vertical="center"/>
    </xf>
    <xf numFmtId="4" fontId="103" fillId="3" borderId="3" xfId="47" applyNumberFormat="1" applyFont="1" applyFill="1" applyBorder="1" applyAlignment="1">
      <alignment vertical="center"/>
    </xf>
    <xf numFmtId="0" fontId="82" fillId="9" borderId="23" xfId="45" applyFont="1" applyFill="1" applyBorder="1" applyAlignment="1">
      <alignment vertical="center"/>
    </xf>
    <xf numFmtId="0" fontId="82" fillId="9" borderId="25" xfId="45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horizontal="center" vertical="center"/>
    </xf>
    <xf numFmtId="0" fontId="51" fillId="0" borderId="0" xfId="53" applyNumberFormat="1" applyFont="1" applyFill="1" applyBorder="1" applyAlignment="1">
      <alignment vertical="center"/>
    </xf>
    <xf numFmtId="0" fontId="51" fillId="0" borderId="0" xfId="53" applyNumberFormat="1" applyFont="1" applyFill="1" applyBorder="1" applyAlignment="1">
      <alignment horizontal="center" vertical="center"/>
    </xf>
    <xf numFmtId="0" fontId="59" fillId="0" borderId="7" xfId="53" applyFont="1" applyBorder="1" applyAlignment="1">
      <alignment vertical="center"/>
    </xf>
    <xf numFmtId="0" fontId="59" fillId="0" borderId="24" xfId="53" applyFont="1" applyBorder="1" applyAlignment="1">
      <alignment vertical="center"/>
    </xf>
    <xf numFmtId="0" fontId="89" fillId="8" borderId="28" xfId="57" applyFont="1" applyFill="1" applyBorder="1" applyAlignment="1">
      <alignment horizontal="center" vertical="center"/>
    </xf>
    <xf numFmtId="0" fontId="89" fillId="8" borderId="8" xfId="57" applyFont="1" applyFill="1" applyBorder="1" applyAlignment="1">
      <alignment horizontal="center" vertical="center"/>
    </xf>
    <xf numFmtId="0" fontId="89" fillId="8" borderId="1" xfId="57" applyFont="1" applyFill="1" applyBorder="1" applyAlignment="1">
      <alignment horizontal="center" vertical="center"/>
    </xf>
    <xf numFmtId="0" fontId="82" fillId="3" borderId="50" xfId="41" applyFont="1" applyFill="1" applyBorder="1" applyAlignment="1">
      <alignment vertical="center"/>
    </xf>
    <xf numFmtId="0" fontId="39" fillId="2" borderId="0" xfId="57" applyFont="1" applyFill="1" applyAlignment="1">
      <alignment horizontal="center" vertical="center"/>
    </xf>
    <xf numFmtId="4" fontId="82" fillId="3" borderId="77" xfId="50" applyNumberFormat="1" applyFont="1" applyFill="1" applyBorder="1" applyAlignment="1">
      <alignment vertical="center"/>
    </xf>
    <xf numFmtId="0" fontId="89" fillId="8" borderId="8" xfId="57" applyFont="1" applyFill="1" applyBorder="1" applyAlignment="1">
      <alignment horizontal="center" vertical="top" wrapText="1"/>
    </xf>
    <xf numFmtId="0" fontId="89" fillId="8" borderId="28" xfId="57" applyFont="1" applyFill="1" applyBorder="1" applyAlignment="1">
      <alignment horizontal="center" vertical="top"/>
    </xf>
    <xf numFmtId="2" fontId="39" fillId="3" borderId="88" xfId="57" applyNumberFormat="1" applyFont="1" applyFill="1" applyBorder="1" applyAlignment="1">
      <alignment vertical="center"/>
    </xf>
    <xf numFmtId="2" fontId="39" fillId="3" borderId="65" xfId="57" applyNumberFormat="1" applyFont="1" applyFill="1" applyBorder="1" applyAlignment="1">
      <alignment vertical="center"/>
    </xf>
    <xf numFmtId="2" fontId="69" fillId="3" borderId="66" xfId="57" applyNumberFormat="1" applyFont="1" applyFill="1" applyBorder="1" applyAlignment="1">
      <alignment vertical="center"/>
    </xf>
    <xf numFmtId="2" fontId="69" fillId="3" borderId="87" xfId="57" applyNumberFormat="1" applyFont="1" applyFill="1" applyBorder="1" applyAlignment="1">
      <alignment horizontal="center" vertical="center"/>
    </xf>
    <xf numFmtId="2" fontId="69" fillId="3" borderId="66" xfId="57" applyNumberFormat="1" applyFont="1" applyFill="1" applyBorder="1" applyAlignment="1">
      <alignment horizontal="center" vertical="center"/>
    </xf>
    <xf numFmtId="2" fontId="39" fillId="3" borderId="67" xfId="57" applyNumberFormat="1" applyFont="1" applyFill="1" applyBorder="1" applyAlignment="1">
      <alignment vertical="center"/>
    </xf>
    <xf numFmtId="2" fontId="69" fillId="3" borderId="68" xfId="57" applyNumberFormat="1" applyFont="1" applyFill="1" applyBorder="1" applyAlignment="1">
      <alignment horizontal="center" vertical="center"/>
    </xf>
    <xf numFmtId="2" fontId="89" fillId="8" borderId="93" xfId="57" applyNumberFormat="1" applyFont="1" applyFill="1" applyBorder="1" applyAlignment="1">
      <alignment vertical="center"/>
    </xf>
    <xf numFmtId="2" fontId="38" fillId="3" borderId="90" xfId="57" applyNumberFormat="1" applyFont="1" applyFill="1" applyBorder="1" applyAlignment="1">
      <alignment horizontal="left" vertical="center"/>
    </xf>
    <xf numFmtId="2" fontId="38" fillId="3" borderId="90" xfId="57" applyNumberFormat="1" applyFont="1" applyFill="1" applyBorder="1" applyAlignment="1">
      <alignment horizontal="center" vertical="center"/>
    </xf>
    <xf numFmtId="0" fontId="39" fillId="0" borderId="0" xfId="57" applyFont="1" applyAlignment="1">
      <alignment horizontal="center"/>
    </xf>
    <xf numFmtId="0" fontId="66" fillId="3" borderId="98" xfId="57" applyFont="1" applyFill="1" applyBorder="1" applyAlignment="1">
      <alignment vertical="center"/>
    </xf>
    <xf numFmtId="0" fontId="66" fillId="3" borderId="96" xfId="57" applyFont="1" applyFill="1" applyBorder="1" applyAlignment="1">
      <alignment vertical="center"/>
    </xf>
    <xf numFmtId="0" fontId="34" fillId="0" borderId="50" xfId="60" applyFont="1" applyBorder="1"/>
    <xf numFmtId="4" fontId="38" fillId="3" borderId="50" xfId="60" applyNumberFormat="1" applyFont="1" applyFill="1" applyBorder="1" applyAlignment="1">
      <alignment vertical="center"/>
    </xf>
    <xf numFmtId="2" fontId="39" fillId="3" borderId="68" xfId="57" applyNumberFormat="1" applyFont="1" applyFill="1" applyBorder="1" applyAlignment="1">
      <alignment vertical="center"/>
    </xf>
    <xf numFmtId="2" fontId="82" fillId="3" borderId="96" xfId="57" applyNumberFormat="1" applyFont="1" applyFill="1" applyBorder="1" applyAlignment="1">
      <alignment vertical="center"/>
    </xf>
    <xf numFmtId="1" fontId="82" fillId="3" borderId="96" xfId="57" applyNumberFormat="1" applyFont="1" applyFill="1" applyBorder="1" applyAlignment="1">
      <alignment horizontal="center" vertical="center"/>
    </xf>
    <xf numFmtId="4" fontId="82" fillId="3" borderId="96" xfId="57" applyNumberFormat="1" applyFont="1" applyFill="1" applyBorder="1" applyAlignment="1">
      <alignment vertical="center"/>
    </xf>
    <xf numFmtId="0" fontId="49" fillId="0" borderId="75" xfId="60" applyFont="1" applyBorder="1"/>
    <xf numFmtId="0" fontId="49" fillId="0" borderId="0" xfId="60" applyFont="1"/>
    <xf numFmtId="0" fontId="82" fillId="3" borderId="50" xfId="57" applyFont="1" applyFill="1" applyBorder="1" applyAlignment="1">
      <alignment vertical="center"/>
    </xf>
    <xf numFmtId="2" fontId="82" fillId="3" borderId="50" xfId="57" applyNumberFormat="1" applyFont="1" applyFill="1" applyBorder="1" applyAlignment="1">
      <alignment vertical="center"/>
    </xf>
    <xf numFmtId="1" fontId="82" fillId="3" borderId="50" xfId="57" applyNumberFormat="1" applyFont="1" applyFill="1" applyBorder="1" applyAlignment="1">
      <alignment horizontal="center" vertical="center"/>
    </xf>
    <xf numFmtId="4" fontId="82" fillId="3" borderId="50" xfId="57" applyNumberFormat="1" applyFont="1" applyFill="1" applyBorder="1" applyAlignment="1">
      <alignment vertical="center"/>
    </xf>
    <xf numFmtId="2" fontId="82" fillId="3" borderId="90" xfId="57" applyNumberFormat="1" applyFont="1" applyFill="1" applyBorder="1" applyAlignment="1">
      <alignment vertical="center"/>
    </xf>
    <xf numFmtId="2" fontId="89" fillId="8" borderId="95" xfId="57" applyNumberFormat="1" applyFont="1" applyFill="1" applyBorder="1" applyAlignment="1">
      <alignment horizontal="center" vertical="center"/>
    </xf>
    <xf numFmtId="0" fontId="86" fillId="0" borderId="0" xfId="45" applyFont="1" applyAlignment="1">
      <alignment horizontal="center"/>
    </xf>
    <xf numFmtId="0" fontId="51" fillId="0" borderId="0" xfId="41" applyFont="1" applyAlignment="1">
      <alignment vertical="center"/>
    </xf>
    <xf numFmtId="0" fontId="106" fillId="0" borderId="0" xfId="58" applyFont="1" applyAlignment="1">
      <alignment vertical="center"/>
    </xf>
    <xf numFmtId="4" fontId="85" fillId="3" borderId="50" xfId="41" applyNumberFormat="1" applyFont="1" applyFill="1" applyBorder="1" applyAlignment="1">
      <alignment vertical="center"/>
    </xf>
    <xf numFmtId="0" fontId="86" fillId="0" borderId="0" xfId="41" applyFont="1" applyAlignment="1">
      <alignment vertical="center"/>
    </xf>
    <xf numFmtId="4" fontId="86" fillId="3" borderId="69" xfId="50" applyNumberFormat="1" applyFont="1" applyFill="1" applyBorder="1" applyAlignment="1">
      <alignment vertical="center"/>
    </xf>
    <xf numFmtId="0" fontId="89" fillId="8" borderId="8" xfId="57" applyFont="1" applyFill="1" applyBorder="1" applyAlignment="1">
      <alignment horizontal="center" vertical="center" wrapText="1"/>
    </xf>
    <xf numFmtId="0" fontId="89" fillId="8" borderId="32" xfId="57" applyFont="1" applyFill="1" applyBorder="1" applyAlignment="1">
      <alignment horizontal="center" vertical="center" wrapText="1"/>
    </xf>
    <xf numFmtId="0" fontId="89" fillId="8" borderId="10" xfId="57" applyFont="1" applyFill="1" applyBorder="1" applyAlignment="1">
      <alignment horizontal="center" vertical="center" wrapText="1"/>
    </xf>
    <xf numFmtId="0" fontId="89" fillId="8" borderId="28" xfId="57" applyFont="1" applyFill="1" applyBorder="1" applyAlignment="1">
      <alignment horizontal="center" vertical="center" wrapText="1"/>
    </xf>
    <xf numFmtId="4" fontId="38" fillId="0" borderId="0" xfId="57" applyNumberFormat="1" applyFont="1" applyAlignment="1">
      <alignment horizontal="center" vertical="center"/>
    </xf>
    <xf numFmtId="0" fontId="34" fillId="0" borderId="0" xfId="57" applyAlignment="1">
      <alignment horizontal="center" vertical="center"/>
    </xf>
    <xf numFmtId="4" fontId="82" fillId="3" borderId="93" xfId="50" applyNumberFormat="1" applyFont="1" applyFill="1" applyBorder="1" applyAlignment="1">
      <alignment vertical="center"/>
    </xf>
    <xf numFmtId="0" fontId="49" fillId="0" borderId="0" xfId="57" applyFont="1"/>
    <xf numFmtId="0" fontId="49" fillId="0" borderId="0" xfId="57" applyFont="1" applyAlignment="1">
      <alignment vertical="center"/>
    </xf>
    <xf numFmtId="0" fontId="49" fillId="0" borderId="0" xfId="57" applyFont="1" applyAlignment="1">
      <alignment wrapText="1"/>
    </xf>
    <xf numFmtId="0" fontId="49" fillId="0" borderId="0" xfId="57" applyFont="1" applyAlignment="1">
      <alignment vertical="center" wrapText="1"/>
    </xf>
    <xf numFmtId="0" fontId="85" fillId="0" borderId="0" xfId="57" applyFont="1" applyAlignment="1">
      <alignment vertical="center"/>
    </xf>
    <xf numFmtId="2" fontId="51" fillId="2" borderId="0" xfId="57" applyNumberFormat="1" applyFont="1" applyFill="1" applyAlignment="1">
      <alignment vertical="center"/>
    </xf>
    <xf numFmtId="0" fontId="51" fillId="0" borderId="0" xfId="57" applyFont="1" applyAlignment="1">
      <alignment vertical="center"/>
    </xf>
    <xf numFmtId="4" fontId="85" fillId="0" borderId="0" xfId="57" applyNumberFormat="1" applyFont="1" applyAlignment="1">
      <alignment vertical="center"/>
    </xf>
    <xf numFmtId="0" fontId="86" fillId="0" borderId="0" xfId="57" applyFont="1"/>
    <xf numFmtId="4" fontId="86" fillId="3" borderId="94" xfId="50" applyNumberFormat="1" applyFont="1" applyFill="1" applyBorder="1" applyAlignment="1">
      <alignment vertical="center"/>
    </xf>
    <xf numFmtId="4" fontId="86" fillId="3" borderId="94" xfId="50" applyNumberFormat="1" applyFont="1" applyFill="1" applyBorder="1" applyAlignment="1">
      <alignment horizontal="center" vertical="center"/>
    </xf>
    <xf numFmtId="4" fontId="86" fillId="3" borderId="95" xfId="50" applyNumberFormat="1" applyFont="1" applyFill="1" applyBorder="1" applyAlignment="1">
      <alignment vertical="center"/>
    </xf>
    <xf numFmtId="2" fontId="86" fillId="0" borderId="29" xfId="57" applyNumberFormat="1" applyFont="1" applyBorder="1" applyAlignment="1">
      <alignment vertical="center"/>
    </xf>
    <xf numFmtId="2" fontId="86" fillId="3" borderId="46" xfId="57" applyNumberFormat="1" applyFont="1" applyFill="1" applyBorder="1" applyAlignment="1">
      <alignment vertical="center"/>
    </xf>
    <xf numFmtId="2" fontId="86" fillId="3" borderId="29" xfId="57" applyNumberFormat="1" applyFont="1" applyFill="1" applyBorder="1" applyAlignment="1">
      <alignment vertical="center"/>
    </xf>
    <xf numFmtId="2" fontId="86" fillId="3" borderId="48" xfId="57" applyNumberFormat="1" applyFont="1" applyFill="1" applyBorder="1" applyAlignment="1">
      <alignment vertical="center"/>
    </xf>
    <xf numFmtId="2" fontId="86" fillId="2" borderId="29" xfId="57" applyNumberFormat="1" applyFont="1" applyFill="1" applyBorder="1" applyAlignment="1">
      <alignment vertical="center"/>
    </xf>
    <xf numFmtId="4" fontId="107" fillId="3" borderId="70" xfId="50" applyNumberFormat="1" applyFont="1" applyFill="1" applyBorder="1" applyAlignment="1">
      <alignment horizontal="center" vertical="center"/>
    </xf>
    <xf numFmtId="2" fontId="86" fillId="3" borderId="39" xfId="57" applyNumberFormat="1" applyFont="1" applyFill="1" applyBorder="1" applyAlignment="1">
      <alignment vertical="center"/>
    </xf>
    <xf numFmtId="4" fontId="82" fillId="3" borderId="11" xfId="57" applyNumberFormat="1" applyFont="1" applyFill="1" applyBorder="1" applyAlignment="1">
      <alignment vertical="center"/>
    </xf>
    <xf numFmtId="4" fontId="82" fillId="3" borderId="85" xfId="57" applyNumberFormat="1" applyFont="1" applyFill="1" applyBorder="1" applyAlignment="1">
      <alignment vertical="center"/>
    </xf>
    <xf numFmtId="0" fontId="86" fillId="0" borderId="0" xfId="57" applyFont="1" applyAlignment="1">
      <alignment vertical="center"/>
    </xf>
    <xf numFmtId="1" fontId="86" fillId="0" borderId="29" xfId="57" applyNumberFormat="1" applyFont="1" applyBorder="1" applyAlignment="1">
      <alignment horizontal="center" vertical="center"/>
    </xf>
    <xf numFmtId="0" fontId="86" fillId="0" borderId="38" xfId="57" applyFont="1" applyBorder="1" applyAlignment="1">
      <alignment vertical="center"/>
    </xf>
    <xf numFmtId="179" fontId="51" fillId="5" borderId="18" xfId="58" applyNumberFormat="1" applyFont="1" applyFill="1" applyBorder="1" applyAlignment="1">
      <alignment horizontal="center" vertical="center"/>
    </xf>
    <xf numFmtId="0" fontId="86" fillId="0" borderId="49" xfId="41" quotePrefix="1" applyFont="1" applyBorder="1" applyAlignment="1">
      <alignment vertical="center"/>
    </xf>
    <xf numFmtId="0" fontId="49" fillId="0" borderId="0" xfId="41" applyFont="1" applyAlignment="1">
      <alignment vertical="center"/>
    </xf>
    <xf numFmtId="0" fontId="86" fillId="0" borderId="0" xfId="57" applyFont="1" applyAlignment="1">
      <alignment horizontal="center"/>
    </xf>
    <xf numFmtId="4" fontId="82" fillId="3" borderId="50" xfId="57" applyNumberFormat="1" applyFont="1" applyFill="1" applyBorder="1" applyAlignment="1">
      <alignment vertical="center" wrapText="1"/>
    </xf>
    <xf numFmtId="0" fontId="86" fillId="0" borderId="0" xfId="58" applyFont="1" applyAlignment="1">
      <alignment vertical="center"/>
    </xf>
    <xf numFmtId="0" fontId="89" fillId="8" borderId="34" xfId="57" applyFont="1" applyFill="1" applyBorder="1" applyAlignment="1">
      <alignment horizontal="center" vertical="center"/>
    </xf>
    <xf numFmtId="0" fontId="89" fillId="8" borderId="33" xfId="57" applyFont="1" applyFill="1" applyBorder="1" applyAlignment="1">
      <alignment horizontal="center" vertical="center"/>
    </xf>
    <xf numFmtId="0" fontId="89" fillId="8" borderId="35" xfId="57" applyFont="1" applyFill="1" applyBorder="1" applyAlignment="1">
      <alignment horizontal="center" vertical="center"/>
    </xf>
    <xf numFmtId="167" fontId="86" fillId="0" borderId="0" xfId="50" applyFont="1" applyAlignment="1">
      <alignment vertical="center"/>
    </xf>
    <xf numFmtId="0" fontId="86" fillId="2" borderId="29" xfId="41" applyFont="1" applyFill="1" applyBorder="1" applyAlignment="1">
      <alignment vertical="center" wrapText="1"/>
    </xf>
    <xf numFmtId="3" fontId="86" fillId="2" borderId="29" xfId="50" applyNumberFormat="1" applyFont="1" applyFill="1" applyBorder="1" applyAlignment="1">
      <alignment horizontal="center" vertical="center" wrapText="1"/>
    </xf>
    <xf numFmtId="4" fontId="86" fillId="0" borderId="29" xfId="50" applyNumberFormat="1" applyFont="1" applyFill="1" applyBorder="1" applyAlignment="1">
      <alignment vertical="center" wrapText="1"/>
    </xf>
    <xf numFmtId="4" fontId="86" fillId="3" borderId="29" xfId="50" applyNumberFormat="1" applyFont="1" applyFill="1" applyBorder="1" applyAlignment="1">
      <alignment vertical="center" wrapText="1"/>
    </xf>
    <xf numFmtId="4" fontId="86" fillId="3" borderId="39" xfId="50" applyNumberFormat="1" applyFont="1" applyFill="1" applyBorder="1" applyAlignment="1">
      <alignment vertical="center" wrapText="1"/>
    </xf>
    <xf numFmtId="0" fontId="86" fillId="2" borderId="0" xfId="41" applyFont="1" applyFill="1" applyAlignment="1">
      <alignment vertical="center"/>
    </xf>
    <xf numFmtId="4" fontId="82" fillId="3" borderId="0" xfId="41" applyNumberFormat="1" applyFont="1" applyFill="1" applyAlignment="1">
      <alignment vertical="center"/>
    </xf>
    <xf numFmtId="0" fontId="109" fillId="2" borderId="0" xfId="41" applyFont="1" applyFill="1" applyAlignment="1">
      <alignment vertical="center"/>
    </xf>
    <xf numFmtId="0" fontId="110" fillId="2" borderId="0" xfId="41" applyFont="1" applyFill="1" applyAlignment="1">
      <alignment horizontal="left" vertical="center"/>
    </xf>
    <xf numFmtId="0" fontId="82" fillId="2" borderId="0" xfId="41" applyFont="1" applyFill="1" applyAlignment="1">
      <alignment vertical="center"/>
    </xf>
    <xf numFmtId="0" fontId="86" fillId="2" borderId="29" xfId="41" quotePrefix="1" applyFont="1" applyFill="1" applyBorder="1" applyAlignment="1">
      <alignment vertical="center" wrapText="1"/>
    </xf>
    <xf numFmtId="0" fontId="82" fillId="3" borderId="64" xfId="41" applyFont="1" applyFill="1" applyBorder="1" applyAlignment="1">
      <alignment vertical="center"/>
    </xf>
    <xf numFmtId="3" fontId="82" fillId="3" borderId="50" xfId="41" applyNumberFormat="1" applyFont="1" applyFill="1" applyBorder="1" applyAlignment="1">
      <alignment horizontal="center" vertical="center"/>
    </xf>
    <xf numFmtId="0" fontId="86" fillId="3" borderId="50" xfId="41" applyFont="1" applyFill="1" applyBorder="1" applyAlignment="1">
      <alignment vertical="center"/>
    </xf>
    <xf numFmtId="0" fontId="110" fillId="3" borderId="50" xfId="41" applyFont="1" applyFill="1" applyBorder="1" applyAlignment="1">
      <alignment horizontal="right" vertical="center"/>
    </xf>
    <xf numFmtId="4" fontId="82" fillId="3" borderId="50" xfId="41" applyNumberFormat="1" applyFont="1" applyFill="1" applyBorder="1" applyAlignment="1">
      <alignment vertical="center"/>
    </xf>
    <xf numFmtId="4" fontId="82" fillId="3" borderId="76" xfId="41" applyNumberFormat="1" applyFont="1" applyFill="1" applyBorder="1" applyAlignment="1">
      <alignment vertical="center"/>
    </xf>
    <xf numFmtId="0" fontId="86" fillId="0" borderId="44" xfId="41" applyFont="1" applyBorder="1" applyAlignment="1">
      <alignment vertical="center"/>
    </xf>
    <xf numFmtId="4" fontId="82" fillId="3" borderId="44" xfId="41" applyNumberFormat="1" applyFont="1" applyFill="1" applyBorder="1" applyAlignment="1">
      <alignment vertical="center"/>
    </xf>
    <xf numFmtId="170" fontId="39" fillId="0" borderId="15" xfId="41" applyNumberFormat="1" applyFont="1" applyBorder="1" applyAlignment="1">
      <alignment horizontal="center" vertical="center"/>
    </xf>
    <xf numFmtId="170" fontId="39" fillId="0" borderId="19" xfId="41" applyNumberFormat="1" applyFont="1" applyBorder="1" applyAlignment="1">
      <alignment horizontal="center" vertical="center"/>
    </xf>
    <xf numFmtId="170" fontId="39" fillId="0" borderId="18" xfId="41" applyNumberFormat="1" applyFont="1" applyBorder="1" applyAlignment="1">
      <alignment horizontal="center" vertical="center"/>
    </xf>
    <xf numFmtId="170" fontId="39" fillId="0" borderId="20" xfId="41" applyNumberFormat="1" applyFont="1" applyBorder="1" applyAlignment="1">
      <alignment horizontal="center" vertical="center"/>
    </xf>
    <xf numFmtId="0" fontId="101" fillId="0" borderId="0" xfId="45" applyFont="1" applyAlignment="1">
      <alignment horizontal="center" vertical="center"/>
    </xf>
    <xf numFmtId="0" fontId="39" fillId="0" borderId="0" xfId="58" applyFont="1" applyAlignment="1">
      <alignment horizontal="center" vertical="center"/>
    </xf>
    <xf numFmtId="0" fontId="39" fillId="0" borderId="0" xfId="0" applyNumberFormat="1" applyFont="1" applyFill="1" applyBorder="1" applyAlignment="1">
      <alignment horizontal="center"/>
    </xf>
    <xf numFmtId="0" fontId="111" fillId="2" borderId="9" xfId="58" applyFont="1" applyFill="1" applyBorder="1" applyAlignment="1">
      <alignment vertical="center"/>
    </xf>
    <xf numFmtId="3" fontId="111" fillId="2" borderId="9" xfId="58" applyNumberFormat="1" applyFont="1" applyFill="1" applyBorder="1" applyAlignment="1">
      <alignment horizontal="center" vertical="center"/>
    </xf>
    <xf numFmtId="180" fontId="108" fillId="2" borderId="9" xfId="58" applyNumberFormat="1" applyFont="1" applyFill="1" applyBorder="1" applyAlignment="1">
      <alignment horizontal="center" vertical="center"/>
    </xf>
    <xf numFmtId="4" fontId="82" fillId="3" borderId="50" xfId="41" applyNumberFormat="1" applyFont="1" applyFill="1" applyBorder="1" applyAlignment="1">
      <alignment horizontal="center" vertical="center"/>
    </xf>
    <xf numFmtId="0" fontId="50" fillId="0" borderId="0" xfId="45" applyFont="1" applyAlignment="1">
      <alignment horizontal="left" vertical="center"/>
    </xf>
    <xf numFmtId="0" fontId="82" fillId="3" borderId="61" xfId="57" applyFont="1" applyFill="1" applyBorder="1" applyAlignment="1">
      <alignment vertical="center"/>
    </xf>
    <xf numFmtId="0" fontId="82" fillId="3" borderId="50" xfId="57" applyFont="1" applyFill="1" applyBorder="1" applyAlignment="1">
      <alignment horizontal="center" vertical="center"/>
    </xf>
    <xf numFmtId="0" fontId="86" fillId="0" borderId="0" xfId="60" applyFont="1"/>
    <xf numFmtId="4" fontId="82" fillId="3" borderId="50" xfId="57" applyNumberFormat="1" applyFont="1" applyFill="1" applyBorder="1" applyAlignment="1">
      <alignment horizontal="center" vertical="center"/>
    </xf>
    <xf numFmtId="4" fontId="82" fillId="3" borderId="90" xfId="57" applyNumberFormat="1" applyFont="1" applyFill="1" applyBorder="1" applyAlignment="1">
      <alignment vertical="center"/>
    </xf>
    <xf numFmtId="4" fontId="82" fillId="0" borderId="0" xfId="57" applyNumberFormat="1" applyFont="1" applyAlignment="1">
      <alignment vertical="center"/>
    </xf>
    <xf numFmtId="4" fontId="82" fillId="0" borderId="0" xfId="57" applyNumberFormat="1" applyFont="1" applyAlignment="1">
      <alignment horizontal="center" vertical="center"/>
    </xf>
    <xf numFmtId="0" fontId="86" fillId="0" borderId="0" xfId="57" applyFont="1" applyAlignment="1">
      <alignment horizontal="center" vertical="center"/>
    </xf>
    <xf numFmtId="14" fontId="49" fillId="0" borderId="0" xfId="45" applyNumberFormat="1" applyFont="1" applyAlignment="1">
      <alignment horizontal="left" vertical="center"/>
    </xf>
    <xf numFmtId="14" fontId="49" fillId="0" borderId="6" xfId="45" applyNumberFormat="1" applyFont="1" applyBorder="1" applyAlignment="1">
      <alignment horizontal="left" vertical="center"/>
    </xf>
    <xf numFmtId="14" fontId="75" fillId="0" borderId="0" xfId="45" applyNumberFormat="1" applyFont="1"/>
    <xf numFmtId="14" fontId="49" fillId="0" borderId="0" xfId="81" applyNumberFormat="1" applyFont="1" applyAlignment="1">
      <alignment vertical="center"/>
    </xf>
    <xf numFmtId="0" fontId="49" fillId="0" borderId="96" xfId="47" applyFont="1" applyBorder="1"/>
    <xf numFmtId="0" fontId="49" fillId="0" borderId="96" xfId="47" applyFont="1" applyBorder="1" applyAlignment="1">
      <alignment horizontal="center"/>
    </xf>
    <xf numFmtId="0" fontId="93" fillId="8" borderId="34" xfId="47" applyFont="1" applyFill="1" applyBorder="1" applyAlignment="1">
      <alignment horizontal="center" vertical="center" wrapText="1"/>
    </xf>
    <xf numFmtId="0" fontId="49" fillId="0" borderId="6" xfId="45" applyFont="1" applyBorder="1" applyAlignment="1">
      <alignment horizontal="center"/>
    </xf>
    <xf numFmtId="0" fontId="82" fillId="0" borderId="0" xfId="45" applyFont="1"/>
    <xf numFmtId="0" fontId="82" fillId="0" borderId="0" xfId="45" applyFont="1" applyAlignment="1">
      <alignment vertical="center"/>
    </xf>
    <xf numFmtId="0" fontId="82" fillId="0" borderId="4" xfId="45" applyFont="1" applyBorder="1" applyAlignment="1">
      <alignment vertical="center"/>
    </xf>
    <xf numFmtId="0" fontId="86" fillId="0" borderId="4" xfId="45" applyFont="1" applyBorder="1"/>
    <xf numFmtId="0" fontId="82" fillId="0" borderId="0" xfId="45" applyFont="1" applyAlignment="1">
      <alignment horizontal="left" vertical="center"/>
    </xf>
    <xf numFmtId="0" fontId="82" fillId="0" borderId="4" xfId="45" applyFont="1" applyBorder="1"/>
    <xf numFmtId="0" fontId="86" fillId="0" borderId="0" xfId="45" applyFont="1" applyAlignment="1">
      <alignment vertical="center"/>
    </xf>
    <xf numFmtId="0" fontId="86" fillId="0" borderId="4" xfId="45" applyFont="1" applyBorder="1" applyAlignment="1">
      <alignment horizontal="center"/>
    </xf>
    <xf numFmtId="4" fontId="86" fillId="0" borderId="4" xfId="45" applyNumberFormat="1" applyFont="1" applyBorder="1" applyAlignment="1">
      <alignment horizontal="center"/>
    </xf>
    <xf numFmtId="0" fontId="90" fillId="0" borderId="0" xfId="45" applyFont="1" applyAlignment="1">
      <alignment horizontal="center"/>
    </xf>
    <xf numFmtId="0" fontId="113" fillId="0" borderId="0" xfId="45" applyFont="1"/>
    <xf numFmtId="0" fontId="114" fillId="0" borderId="0" xfId="53" applyNumberFormat="1" applyFont="1" applyFill="1" applyBorder="1" applyAlignment="1">
      <alignment horizontal="center" vertical="center"/>
    </xf>
    <xf numFmtId="0" fontId="113" fillId="0" borderId="0" xfId="45" applyFont="1" applyAlignment="1">
      <alignment vertical="center"/>
    </xf>
    <xf numFmtId="2" fontId="86" fillId="3" borderId="88" xfId="57" applyNumberFormat="1" applyFont="1" applyFill="1" applyBorder="1" applyAlignment="1">
      <alignment vertical="center"/>
    </xf>
    <xf numFmtId="2" fontId="86" fillId="0" borderId="46" xfId="57" applyNumberFormat="1" applyFont="1" applyBorder="1" applyAlignment="1">
      <alignment vertical="center"/>
    </xf>
    <xf numFmtId="1" fontId="86" fillId="0" borderId="46" xfId="57" applyNumberFormat="1" applyFont="1" applyBorder="1" applyAlignment="1">
      <alignment horizontal="center" vertical="center"/>
    </xf>
    <xf numFmtId="0" fontId="86" fillId="0" borderId="91" xfId="57" applyFont="1" applyBorder="1"/>
    <xf numFmtId="2" fontId="86" fillId="3" borderId="65" xfId="57" applyNumberFormat="1" applyFont="1" applyFill="1" applyBorder="1" applyAlignment="1">
      <alignment vertical="center"/>
    </xf>
    <xf numFmtId="2" fontId="86" fillId="0" borderId="38" xfId="57" applyNumberFormat="1" applyFont="1" applyBorder="1" applyAlignment="1">
      <alignment vertical="center"/>
    </xf>
    <xf numFmtId="2" fontId="115" fillId="3" borderId="39" xfId="57" applyNumberFormat="1" applyFont="1" applyFill="1" applyBorder="1" applyAlignment="1">
      <alignment vertical="center"/>
    </xf>
    <xf numFmtId="2" fontId="96" fillId="3" borderId="29" xfId="57" applyNumberFormat="1" applyFont="1" applyFill="1" applyBorder="1" applyAlignment="1">
      <alignment vertical="center"/>
    </xf>
    <xf numFmtId="2" fontId="96" fillId="3" borderId="39" xfId="57" applyNumberFormat="1" applyFont="1" applyFill="1" applyBorder="1" applyAlignment="1">
      <alignment vertical="center"/>
    </xf>
    <xf numFmtId="2" fontId="86" fillId="2" borderId="47" xfId="57" applyNumberFormat="1" applyFont="1" applyFill="1" applyBorder="1" applyAlignment="1">
      <alignment vertical="center"/>
    </xf>
    <xf numFmtId="0" fontId="86" fillId="0" borderId="59" xfId="57" applyFont="1" applyBorder="1" applyAlignment="1">
      <alignment vertical="center"/>
    </xf>
    <xf numFmtId="2" fontId="86" fillId="3" borderId="67" xfId="57" applyNumberFormat="1" applyFont="1" applyFill="1" applyBorder="1" applyAlignment="1">
      <alignment vertical="center"/>
    </xf>
    <xf numFmtId="0" fontId="86" fillId="0" borderId="29" xfId="57" applyFont="1" applyBorder="1" applyAlignment="1">
      <alignment vertical="center"/>
    </xf>
    <xf numFmtId="0" fontId="86" fillId="5" borderId="38" xfId="57" applyFont="1" applyFill="1" applyBorder="1" applyAlignment="1">
      <alignment horizontal="center" vertical="center"/>
    </xf>
    <xf numFmtId="2" fontId="115" fillId="0" borderId="29" xfId="57" applyNumberFormat="1" applyFont="1" applyBorder="1" applyAlignment="1">
      <alignment vertical="center"/>
    </xf>
    <xf numFmtId="2" fontId="96" fillId="0" borderId="38" xfId="57" applyNumberFormat="1" applyFont="1" applyBorder="1" applyAlignment="1">
      <alignment vertical="center"/>
    </xf>
    <xf numFmtId="2" fontId="115" fillId="3" borderId="29" xfId="57" applyNumberFormat="1" applyFont="1" applyFill="1" applyBorder="1" applyAlignment="1">
      <alignment vertical="center"/>
    </xf>
    <xf numFmtId="2" fontId="115" fillId="0" borderId="38" xfId="57" applyNumberFormat="1" applyFont="1" applyBorder="1" applyAlignment="1">
      <alignment vertical="center"/>
    </xf>
    <xf numFmtId="0" fontId="96" fillId="0" borderId="38" xfId="57" applyFont="1" applyBorder="1" applyAlignment="1">
      <alignment horizontal="center" vertical="center"/>
    </xf>
    <xf numFmtId="2" fontId="96" fillId="0" borderId="29" xfId="57" applyNumberFormat="1" applyFont="1" applyBorder="1" applyAlignment="1">
      <alignment vertical="center"/>
    </xf>
    <xf numFmtId="1" fontId="96" fillId="0" borderId="29" xfId="57" applyNumberFormat="1" applyFont="1" applyBorder="1" applyAlignment="1">
      <alignment horizontal="center" vertical="center"/>
    </xf>
    <xf numFmtId="0" fontId="115" fillId="0" borderId="91" xfId="57" applyFont="1" applyBorder="1"/>
    <xf numFmtId="0" fontId="115" fillId="0" borderId="0" xfId="57" applyFont="1"/>
    <xf numFmtId="1" fontId="115" fillId="0" borderId="29" xfId="57" applyNumberFormat="1" applyFont="1" applyBorder="1" applyAlignment="1">
      <alignment horizontal="center" vertical="center"/>
    </xf>
    <xf numFmtId="2" fontId="115" fillId="2" borderId="29" xfId="57" applyNumberFormat="1" applyFont="1" applyFill="1" applyBorder="1" applyAlignment="1">
      <alignment vertical="center"/>
    </xf>
    <xf numFmtId="2" fontId="115" fillId="2" borderId="47" xfId="57" applyNumberFormat="1" applyFont="1" applyFill="1" applyBorder="1" applyAlignment="1">
      <alignment vertical="center"/>
    </xf>
    <xf numFmtId="0" fontId="115" fillId="0" borderId="0" xfId="57" applyFont="1" applyAlignment="1">
      <alignment horizontal="center"/>
    </xf>
    <xf numFmtId="0" fontId="86" fillId="0" borderId="99" xfId="57" applyFont="1" applyBorder="1"/>
    <xf numFmtId="4" fontId="82" fillId="3" borderId="61" xfId="57" applyNumberFormat="1" applyFont="1" applyFill="1" applyBorder="1" applyAlignment="1">
      <alignment vertical="center"/>
    </xf>
    <xf numFmtId="0" fontId="82" fillId="3" borderId="50" xfId="41" applyFont="1" applyFill="1" applyBorder="1" applyAlignment="1">
      <alignment horizontal="center" vertical="center"/>
    </xf>
    <xf numFmtId="2" fontId="86" fillId="0" borderId="47" xfId="57" applyNumberFormat="1" applyFont="1" applyBorder="1" applyAlignment="1">
      <alignment vertical="center"/>
    </xf>
    <xf numFmtId="2" fontId="86" fillId="3" borderId="47" xfId="57" applyNumberFormat="1" applyFont="1" applyFill="1" applyBorder="1" applyAlignment="1">
      <alignment vertical="center"/>
    </xf>
    <xf numFmtId="2" fontId="86" fillId="3" borderId="54" xfId="57" applyNumberFormat="1" applyFont="1" applyFill="1" applyBorder="1" applyAlignment="1">
      <alignment vertical="center"/>
    </xf>
    <xf numFmtId="2" fontId="96" fillId="3" borderId="47" xfId="57" applyNumberFormat="1" applyFont="1" applyFill="1" applyBorder="1" applyAlignment="1">
      <alignment vertical="center"/>
    </xf>
    <xf numFmtId="2" fontId="96" fillId="3" borderId="54" xfId="57" applyNumberFormat="1" applyFont="1" applyFill="1" applyBorder="1" applyAlignment="1">
      <alignment vertical="center"/>
    </xf>
    <xf numFmtId="2" fontId="96" fillId="2" borderId="47" xfId="57" applyNumberFormat="1" applyFont="1" applyFill="1" applyBorder="1" applyAlignment="1">
      <alignment vertical="center"/>
    </xf>
    <xf numFmtId="0" fontId="96" fillId="0" borderId="29" xfId="57" applyFont="1" applyBorder="1" applyAlignment="1">
      <alignment vertical="center"/>
    </xf>
    <xf numFmtId="2" fontId="96" fillId="2" borderId="29" xfId="57" applyNumberFormat="1" applyFont="1" applyFill="1" applyBorder="1" applyAlignment="1">
      <alignment vertical="center"/>
    </xf>
    <xf numFmtId="2" fontId="107" fillId="3" borderId="87" xfId="57" applyNumberFormat="1" applyFont="1" applyFill="1" applyBorder="1" applyAlignment="1">
      <alignment horizontal="center" vertical="center"/>
    </xf>
    <xf numFmtId="2" fontId="107" fillId="3" borderId="66" xfId="57" applyNumberFormat="1" applyFont="1" applyFill="1" applyBorder="1" applyAlignment="1">
      <alignment horizontal="center" vertical="center"/>
    </xf>
    <xf numFmtId="2" fontId="82" fillId="3" borderId="11" xfId="57" applyNumberFormat="1" applyFont="1" applyFill="1" applyBorder="1" applyAlignment="1">
      <alignment vertical="center"/>
    </xf>
    <xf numFmtId="0" fontId="82" fillId="3" borderId="11" xfId="57" applyFont="1" applyFill="1" applyBorder="1" applyAlignment="1">
      <alignment vertical="center"/>
    </xf>
    <xf numFmtId="0" fontId="39" fillId="0" borderId="0" xfId="60" applyFont="1"/>
    <xf numFmtId="4" fontId="86" fillId="3" borderId="46" xfId="50" applyNumberFormat="1" applyFont="1" applyFill="1" applyBorder="1" applyAlignment="1">
      <alignment vertical="center"/>
    </xf>
    <xf numFmtId="4" fontId="107" fillId="0" borderId="39" xfId="50" applyNumberFormat="1" applyFont="1" applyFill="1" applyBorder="1" applyAlignment="1">
      <alignment vertical="center" wrapText="1"/>
    </xf>
    <xf numFmtId="0" fontId="118" fillId="2" borderId="0" xfId="41" applyFont="1" applyFill="1" applyAlignment="1">
      <alignment horizontal="center" vertical="center"/>
    </xf>
    <xf numFmtId="0" fontId="119" fillId="0" borderId="0" xfId="41" applyFont="1" applyAlignment="1">
      <alignment vertical="center"/>
    </xf>
    <xf numFmtId="4" fontId="86" fillId="2" borderId="46" xfId="50" applyNumberFormat="1" applyFont="1" applyFill="1" applyBorder="1" applyAlignment="1">
      <alignment vertical="center" wrapText="1"/>
    </xf>
    <xf numFmtId="4" fontId="86" fillId="0" borderId="46" xfId="50" applyNumberFormat="1" applyFont="1" applyFill="1" applyBorder="1" applyAlignment="1">
      <alignment vertical="center" wrapText="1"/>
    </xf>
    <xf numFmtId="3" fontId="86" fillId="4" borderId="46" xfId="50" applyNumberFormat="1" applyFont="1" applyFill="1" applyBorder="1" applyAlignment="1">
      <alignment horizontal="center" vertical="center" wrapText="1"/>
    </xf>
    <xf numFmtId="3" fontId="86" fillId="2" borderId="46" xfId="50" applyNumberFormat="1" applyFont="1" applyFill="1" applyBorder="1" applyAlignment="1">
      <alignment horizontal="center" vertical="center"/>
    </xf>
    <xf numFmtId="3" fontId="107" fillId="2" borderId="70" xfId="50" applyNumberFormat="1" applyFont="1" applyFill="1" applyBorder="1" applyAlignment="1">
      <alignment horizontal="center" vertical="center"/>
    </xf>
    <xf numFmtId="0" fontId="86" fillId="2" borderId="73" xfId="41" quotePrefix="1" applyFont="1" applyFill="1" applyBorder="1" applyAlignment="1">
      <alignment vertical="center"/>
    </xf>
    <xf numFmtId="4" fontId="86" fillId="3" borderId="50" xfId="41" applyNumberFormat="1" applyFont="1" applyFill="1" applyBorder="1" applyAlignment="1">
      <alignment vertical="center"/>
    </xf>
    <xf numFmtId="3" fontId="86" fillId="3" borderId="50" xfId="41" applyNumberFormat="1" applyFont="1" applyFill="1" applyBorder="1" applyAlignment="1">
      <alignment horizontal="center" vertical="center"/>
    </xf>
    <xf numFmtId="4" fontId="82" fillId="3" borderId="90" xfId="41" applyNumberFormat="1" applyFont="1" applyFill="1" applyBorder="1" applyAlignment="1">
      <alignment horizontal="center" vertical="center"/>
    </xf>
    <xf numFmtId="4" fontId="116" fillId="3" borderId="11" xfId="57" applyNumberFormat="1" applyFont="1" applyFill="1" applyBorder="1" applyAlignment="1">
      <alignment vertical="center"/>
    </xf>
    <xf numFmtId="2" fontId="107" fillId="0" borderId="48" xfId="57" applyNumberFormat="1" applyFont="1" applyBorder="1" applyAlignment="1">
      <alignment horizontal="center" vertical="center"/>
    </xf>
    <xf numFmtId="0" fontId="86" fillId="0" borderId="81" xfId="57" applyFont="1" applyBorder="1" applyAlignment="1">
      <alignment vertical="center"/>
    </xf>
    <xf numFmtId="0" fontId="86" fillId="0" borderId="0" xfId="57" applyFont="1" applyAlignment="1">
      <alignment vertical="center" wrapText="1"/>
    </xf>
    <xf numFmtId="2" fontId="51" fillId="2" borderId="29" xfId="57" applyNumberFormat="1" applyFont="1" applyFill="1" applyBorder="1" applyAlignment="1">
      <alignment vertical="center"/>
    </xf>
    <xf numFmtId="2" fontId="51" fillId="2" borderId="46" xfId="57" applyNumberFormat="1" applyFont="1" applyFill="1" applyBorder="1" applyAlignment="1">
      <alignment vertical="center"/>
    </xf>
    <xf numFmtId="0" fontId="86" fillId="0" borderId="29" xfId="57" applyFont="1" applyBorder="1" applyAlignment="1">
      <alignment vertical="center" wrapText="1"/>
    </xf>
    <xf numFmtId="0" fontId="86" fillId="0" borderId="72" xfId="41" quotePrefix="1" applyFont="1" applyBorder="1" applyAlignment="1">
      <alignment vertical="center"/>
    </xf>
    <xf numFmtId="2" fontId="98" fillId="8" borderId="95" xfId="57" applyNumberFormat="1" applyFont="1" applyFill="1" applyBorder="1" applyAlignment="1">
      <alignment horizontal="center" vertical="center"/>
    </xf>
    <xf numFmtId="2" fontId="107" fillId="0" borderId="39" xfId="57" applyNumberFormat="1" applyFont="1" applyBorder="1" applyAlignment="1">
      <alignment horizontal="center" vertical="center"/>
    </xf>
    <xf numFmtId="4" fontId="86" fillId="3" borderId="94" xfId="50" applyNumberFormat="1" applyFont="1" applyFill="1" applyBorder="1" applyAlignment="1">
      <alignment horizontal="right" vertical="center"/>
    </xf>
    <xf numFmtId="2" fontId="86" fillId="3" borderId="46" xfId="57" applyNumberFormat="1" applyFont="1" applyFill="1" applyBorder="1" applyAlignment="1">
      <alignment horizontal="right" vertical="center"/>
    </xf>
    <xf numFmtId="2" fontId="86" fillId="3" borderId="29" xfId="57" applyNumberFormat="1" applyFont="1" applyFill="1" applyBorder="1" applyAlignment="1">
      <alignment horizontal="right" vertical="center"/>
    </xf>
    <xf numFmtId="2" fontId="86" fillId="3" borderId="39" xfId="57" applyNumberFormat="1" applyFont="1" applyFill="1" applyBorder="1" applyAlignment="1">
      <alignment horizontal="right" vertical="center"/>
    </xf>
    <xf numFmtId="2" fontId="86" fillId="3" borderId="48" xfId="57" applyNumberFormat="1" applyFont="1" applyFill="1" applyBorder="1" applyAlignment="1">
      <alignment horizontal="right" vertical="center"/>
    </xf>
    <xf numFmtId="4" fontId="82" fillId="3" borderId="11" xfId="57" applyNumberFormat="1" applyFont="1" applyFill="1" applyBorder="1" applyAlignment="1">
      <alignment horizontal="right" vertical="center"/>
    </xf>
    <xf numFmtId="4" fontId="69" fillId="3" borderId="92" xfId="50" applyNumberFormat="1" applyFont="1" applyFill="1" applyBorder="1" applyAlignment="1">
      <alignment vertical="center" wrapText="1"/>
    </xf>
    <xf numFmtId="2" fontId="69" fillId="0" borderId="66" xfId="57" applyNumberFormat="1" applyFont="1" applyBorder="1" applyAlignment="1">
      <alignment horizontal="center" vertical="center"/>
    </xf>
    <xf numFmtId="4" fontId="69" fillId="3" borderId="89" xfId="50" applyNumberFormat="1" applyFont="1" applyFill="1" applyBorder="1" applyAlignment="1">
      <alignment vertical="center" wrapText="1"/>
    </xf>
    <xf numFmtId="2" fontId="69" fillId="0" borderId="66" xfId="60" applyNumberFormat="1" applyFont="1" applyBorder="1" applyAlignment="1">
      <alignment horizontal="center" vertical="center"/>
    </xf>
    <xf numFmtId="4" fontId="69" fillId="3" borderId="92" xfId="50" applyNumberFormat="1" applyFont="1" applyFill="1" applyBorder="1" applyAlignment="1">
      <alignment horizontal="center" vertical="center" wrapText="1"/>
    </xf>
    <xf numFmtId="4" fontId="117" fillId="3" borderId="90" xfId="60" applyNumberFormat="1" applyFont="1" applyFill="1" applyBorder="1" applyAlignment="1">
      <alignment horizontal="center" vertical="center"/>
    </xf>
    <xf numFmtId="4" fontId="107" fillId="3" borderId="94" xfId="50" applyNumberFormat="1" applyFont="1" applyFill="1" applyBorder="1" applyAlignment="1">
      <alignment horizontal="center" vertical="center"/>
    </xf>
    <xf numFmtId="2" fontId="107" fillId="0" borderId="54" xfId="57" applyNumberFormat="1" applyFont="1" applyBorder="1" applyAlignment="1">
      <alignment horizontal="center" vertical="center"/>
    </xf>
    <xf numFmtId="4" fontId="98" fillId="8" borderId="93" xfId="57" applyNumberFormat="1" applyFont="1" applyFill="1" applyBorder="1" applyAlignment="1">
      <alignment vertical="center"/>
    </xf>
    <xf numFmtId="4" fontId="116" fillId="3" borderId="43" xfId="47" applyNumberFormat="1" applyFont="1" applyFill="1" applyBorder="1" applyAlignment="1">
      <alignment vertical="center"/>
    </xf>
    <xf numFmtId="0" fontId="107" fillId="0" borderId="41" xfId="57" applyFont="1" applyBorder="1" applyAlignment="1">
      <alignment horizontal="center" vertical="center"/>
    </xf>
    <xf numFmtId="4" fontId="116" fillId="3" borderId="41" xfId="47" applyNumberFormat="1" applyFont="1" applyFill="1" applyBorder="1" applyAlignment="1">
      <alignment vertical="center"/>
    </xf>
    <xf numFmtId="0" fontId="107" fillId="0" borderId="63" xfId="57" applyFont="1" applyBorder="1" applyAlignment="1">
      <alignment horizontal="center" vertical="center"/>
    </xf>
    <xf numFmtId="2" fontId="116" fillId="3" borderId="60" xfId="57" applyNumberFormat="1" applyFont="1" applyFill="1" applyBorder="1" applyAlignment="1">
      <alignment horizontal="center" vertical="center"/>
    </xf>
    <xf numFmtId="2" fontId="116" fillId="3" borderId="62" xfId="57" applyNumberFormat="1" applyFont="1" applyFill="1" applyBorder="1" applyAlignment="1">
      <alignment horizontal="center" vertical="center"/>
    </xf>
    <xf numFmtId="2" fontId="89" fillId="8" borderId="26" xfId="57" applyNumberFormat="1" applyFont="1" applyFill="1" applyBorder="1" applyAlignment="1">
      <alignment horizontal="center" vertical="center"/>
    </xf>
    <xf numFmtId="0" fontId="82" fillId="0" borderId="96" xfId="57" applyFont="1" applyBorder="1" applyAlignment="1">
      <alignment vertical="center"/>
    </xf>
    <xf numFmtId="2" fontId="82" fillId="0" borderId="96" xfId="57" applyNumberFormat="1" applyFont="1" applyBorder="1" applyAlignment="1">
      <alignment vertical="center"/>
    </xf>
    <xf numFmtId="2" fontId="116" fillId="0" borderId="96" xfId="57" applyNumberFormat="1" applyFont="1" applyBorder="1" applyAlignment="1">
      <alignment horizontal="center" vertical="center"/>
    </xf>
    <xf numFmtId="0" fontId="86" fillId="0" borderId="0" xfId="0" applyNumberFormat="1" applyFont="1" applyFill="1" applyBorder="1" applyAlignment="1"/>
    <xf numFmtId="0" fontId="98" fillId="8" borderId="56" xfId="0" applyNumberFormat="1" applyFont="1" applyFill="1" applyBorder="1" applyAlignment="1">
      <alignment horizontal="center" vertical="center"/>
    </xf>
    <xf numFmtId="0" fontId="98" fillId="8" borderId="55" xfId="0" applyNumberFormat="1" applyFont="1" applyFill="1" applyBorder="1" applyAlignment="1">
      <alignment horizontal="center" vertical="center"/>
    </xf>
    <xf numFmtId="0" fontId="98" fillId="8" borderId="57" xfId="0" applyNumberFormat="1" applyFont="1" applyFill="1" applyBorder="1" applyAlignment="1">
      <alignment horizontal="center" vertical="center"/>
    </xf>
    <xf numFmtId="0" fontId="86" fillId="0" borderId="0" xfId="0" applyNumberFormat="1" applyFont="1" applyFill="1" applyBorder="1" applyAlignment="1">
      <alignment vertical="center"/>
    </xf>
    <xf numFmtId="0" fontId="86" fillId="0" borderId="27" xfId="0" applyNumberFormat="1" applyFont="1" applyFill="1" applyBorder="1" applyAlignment="1"/>
    <xf numFmtId="0" fontId="86" fillId="0" borderId="34" xfId="0" applyNumberFormat="1" applyFont="1" applyFill="1" applyBorder="1" applyAlignment="1"/>
    <xf numFmtId="4" fontId="86" fillId="0" borderId="34" xfId="0" applyNumberFormat="1" applyFont="1" applyFill="1" applyBorder="1" applyAlignment="1"/>
    <xf numFmtId="4" fontId="86" fillId="6" borderId="34" xfId="57" applyNumberFormat="1" applyFont="1" applyFill="1" applyBorder="1" applyAlignment="1">
      <alignment horizontal="center" vertical="center"/>
    </xf>
    <xf numFmtId="170" fontId="86" fillId="0" borderId="34" xfId="0" applyNumberFormat="1" applyFont="1" applyFill="1" applyBorder="1" applyAlignment="1"/>
    <xf numFmtId="9" fontId="86" fillId="0" borderId="34" xfId="70" applyFont="1" applyFill="1" applyBorder="1" applyAlignment="1"/>
    <xf numFmtId="180" fontId="86" fillId="7" borderId="51" xfId="0" applyNumberFormat="1" applyFont="1" applyFill="1" applyBorder="1" applyAlignment="1"/>
    <xf numFmtId="0" fontId="86" fillId="0" borderId="16" xfId="0" applyNumberFormat="1" applyFont="1" applyFill="1" applyBorder="1" applyAlignment="1"/>
    <xf numFmtId="0" fontId="86" fillId="0" borderId="15" xfId="0" applyNumberFormat="1" applyFont="1" applyFill="1" applyBorder="1" applyAlignment="1"/>
    <xf numFmtId="4" fontId="86" fillId="0" borderId="15" xfId="0" applyNumberFormat="1" applyFont="1" applyFill="1" applyBorder="1" applyAlignment="1"/>
    <xf numFmtId="170" fontId="86" fillId="0" borderId="15" xfId="0" applyNumberFormat="1" applyFont="1" applyFill="1" applyBorder="1" applyAlignment="1"/>
    <xf numFmtId="9" fontId="86" fillId="0" borderId="15" xfId="70" applyFont="1" applyFill="1" applyBorder="1" applyAlignment="1"/>
    <xf numFmtId="180" fontId="86" fillId="7" borderId="19" xfId="0" applyNumberFormat="1" applyFont="1" applyFill="1" applyBorder="1" applyAlignment="1"/>
    <xf numFmtId="4" fontId="86" fillId="6" borderId="15" xfId="57" applyNumberFormat="1" applyFont="1" applyFill="1" applyBorder="1" applyAlignment="1">
      <alignment horizontal="center" vertical="center"/>
    </xf>
    <xf numFmtId="0" fontId="86" fillId="0" borderId="17" xfId="0" applyNumberFormat="1" applyFont="1" applyFill="1" applyBorder="1" applyAlignment="1"/>
    <xf numFmtId="0" fontId="86" fillId="0" borderId="18" xfId="0" applyNumberFormat="1" applyFont="1" applyFill="1" applyBorder="1" applyAlignment="1"/>
    <xf numFmtId="4" fontId="86" fillId="0" borderId="18" xfId="0" applyNumberFormat="1" applyFont="1" applyFill="1" applyBorder="1" applyAlignment="1"/>
    <xf numFmtId="4" fontId="86" fillId="6" borderId="18" xfId="57" applyNumberFormat="1" applyFont="1" applyFill="1" applyBorder="1" applyAlignment="1">
      <alignment horizontal="center" vertical="center"/>
    </xf>
    <xf numFmtId="170" fontId="86" fillId="0" borderId="18" xfId="0" applyNumberFormat="1" applyFont="1" applyFill="1" applyBorder="1" applyAlignment="1"/>
    <xf numFmtId="9" fontId="86" fillId="0" borderId="18" xfId="70" applyFont="1" applyFill="1" applyBorder="1" applyAlignment="1"/>
    <xf numFmtId="180" fontId="86" fillId="7" borderId="20" xfId="0" applyNumberFormat="1" applyFont="1" applyFill="1" applyBorder="1" applyAlignment="1"/>
    <xf numFmtId="0" fontId="86" fillId="7" borderId="13" xfId="0" applyNumberFormat="1" applyFont="1" applyFill="1" applyBorder="1" applyAlignment="1"/>
    <xf numFmtId="0" fontId="86" fillId="7" borderId="21" xfId="0" applyNumberFormat="1" applyFont="1" applyFill="1" applyBorder="1" applyAlignment="1"/>
    <xf numFmtId="170" fontId="82" fillId="7" borderId="21" xfId="0" applyNumberFormat="1" applyFont="1" applyFill="1" applyBorder="1" applyAlignment="1"/>
    <xf numFmtId="170" fontId="82" fillId="7" borderId="22" xfId="0" applyNumberFormat="1" applyFont="1" applyFill="1" applyBorder="1" applyAlignment="1"/>
    <xf numFmtId="0" fontId="87" fillId="0" borderId="12" xfId="45" applyFont="1" applyBorder="1" applyAlignment="1">
      <alignment horizontal="centerContinuous" vertical="center"/>
    </xf>
    <xf numFmtId="0" fontId="111" fillId="2" borderId="3" xfId="58" applyFont="1" applyFill="1" applyBorder="1" applyAlignment="1">
      <alignment horizontal="right" vertical="center"/>
    </xf>
    <xf numFmtId="0" fontId="111" fillId="2" borderId="3" xfId="58" applyFont="1" applyFill="1" applyBorder="1" applyAlignment="1">
      <alignment vertical="center"/>
    </xf>
    <xf numFmtId="4" fontId="111" fillId="2" borderId="3" xfId="58" applyNumberFormat="1" applyFont="1" applyFill="1" applyBorder="1" applyAlignment="1">
      <alignment horizontal="center" vertical="center"/>
    </xf>
    <xf numFmtId="0" fontId="86" fillId="0" borderId="0" xfId="58" applyFont="1" applyAlignment="1">
      <alignment horizontal="center" vertical="center"/>
    </xf>
    <xf numFmtId="0" fontId="111" fillId="2" borderId="9" xfId="58" applyFont="1" applyFill="1" applyBorder="1" applyAlignment="1">
      <alignment horizontal="right" vertical="center"/>
    </xf>
    <xf numFmtId="0" fontId="86" fillId="0" borderId="0" xfId="41" applyFont="1" applyAlignment="1">
      <alignment horizontal="center" vertical="center"/>
    </xf>
    <xf numFmtId="0" fontId="108" fillId="2" borderId="0" xfId="58" applyFont="1" applyFill="1" applyAlignment="1">
      <alignment vertical="center"/>
    </xf>
    <xf numFmtId="4" fontId="111" fillId="5" borderId="44" xfId="58" applyNumberFormat="1" applyFont="1" applyFill="1" applyBorder="1" applyAlignment="1">
      <alignment vertical="center"/>
    </xf>
    <xf numFmtId="10" fontId="108" fillId="2" borderId="0" xfId="59" applyNumberFormat="1" applyFont="1" applyFill="1" applyBorder="1" applyAlignment="1">
      <alignment horizontal="center" vertical="center"/>
    </xf>
    <xf numFmtId="4" fontId="86" fillId="3" borderId="29" xfId="47" applyNumberFormat="1" applyFont="1" applyFill="1" applyBorder="1" applyAlignment="1">
      <alignment horizontal="center" vertical="center"/>
    </xf>
    <xf numFmtId="4" fontId="86" fillId="3" borderId="42" xfId="47" applyNumberFormat="1" applyFont="1" applyFill="1" applyBorder="1" applyAlignment="1">
      <alignment horizontal="center" vertical="center"/>
    </xf>
    <xf numFmtId="4" fontId="82" fillId="3" borderId="37" xfId="47" applyNumberFormat="1" applyFont="1" applyFill="1" applyBorder="1" applyAlignment="1">
      <alignment horizontal="center" vertical="center"/>
    </xf>
    <xf numFmtId="0" fontId="82" fillId="9" borderId="26" xfId="45" applyFont="1" applyFill="1" applyBorder="1" applyAlignment="1">
      <alignment horizontal="center" vertical="center"/>
    </xf>
    <xf numFmtId="0" fontId="82" fillId="9" borderId="15" xfId="45" applyFont="1" applyFill="1" applyBorder="1" applyAlignment="1">
      <alignment horizontal="center" vertical="center"/>
    </xf>
    <xf numFmtId="49" fontId="86" fillId="2" borderId="36" xfId="47" applyNumberFormat="1" applyFont="1" applyFill="1" applyBorder="1" applyAlignment="1">
      <alignment vertical="center"/>
    </xf>
    <xf numFmtId="0" fontId="82" fillId="2" borderId="38" xfId="47" applyFont="1" applyFill="1" applyBorder="1" applyAlignment="1">
      <alignment horizontal="center" vertical="center"/>
    </xf>
    <xf numFmtId="0" fontId="86" fillId="2" borderId="29" xfId="47" applyFont="1" applyFill="1" applyBorder="1" applyAlignment="1">
      <alignment vertical="center" wrapText="1"/>
    </xf>
    <xf numFmtId="0" fontId="86" fillId="2" borderId="39" xfId="47" applyFont="1" applyFill="1" applyBorder="1" applyAlignment="1">
      <alignment vertical="center" wrapText="1"/>
    </xf>
    <xf numFmtId="167" fontId="86" fillId="0" borderId="39" xfId="83" applyFont="1" applyFill="1" applyBorder="1" applyAlignment="1" applyProtection="1">
      <alignment vertical="center"/>
    </xf>
    <xf numFmtId="167" fontId="86" fillId="0" borderId="3" xfId="83" applyFont="1" applyFill="1" applyBorder="1" applyAlignment="1" applyProtection="1">
      <alignment vertical="center"/>
    </xf>
    <xf numFmtId="4" fontId="82" fillId="3" borderId="41" xfId="47" applyNumberFormat="1" applyFont="1" applyFill="1" applyBorder="1" applyAlignment="1">
      <alignment horizontal="center" vertical="center"/>
    </xf>
    <xf numFmtId="4" fontId="82" fillId="3" borderId="2" xfId="47" applyNumberFormat="1" applyFont="1" applyFill="1" applyBorder="1" applyAlignment="1">
      <alignment horizontal="center" vertical="center"/>
    </xf>
    <xf numFmtId="4" fontId="82" fillId="0" borderId="0" xfId="47" applyNumberFormat="1" applyFont="1" applyAlignment="1">
      <alignment horizontal="center" vertical="center"/>
    </xf>
    <xf numFmtId="0" fontId="86" fillId="2" borderId="39" xfId="47" applyFont="1" applyFill="1" applyBorder="1" applyAlignment="1">
      <alignment vertical="center"/>
    </xf>
    <xf numFmtId="0" fontId="96" fillId="0" borderId="0" xfId="47" applyFont="1" applyAlignment="1">
      <alignment vertical="center"/>
    </xf>
    <xf numFmtId="0" fontId="86" fillId="0" borderId="0" xfId="47" applyFont="1" applyAlignment="1">
      <alignment vertical="center"/>
    </xf>
    <xf numFmtId="4" fontId="103" fillId="0" borderId="0" xfId="47" applyNumberFormat="1" applyFont="1" applyAlignment="1">
      <alignment horizontal="center" vertical="center"/>
    </xf>
    <xf numFmtId="0" fontId="120" fillId="0" borderId="0" xfId="45" applyFont="1" applyAlignment="1">
      <alignment horizontal="left" vertical="center"/>
    </xf>
    <xf numFmtId="4" fontId="120" fillId="0" borderId="0" xfId="47" applyNumberFormat="1" applyFont="1" applyAlignment="1">
      <alignment horizontal="left" vertical="center"/>
    </xf>
    <xf numFmtId="49" fontId="86" fillId="2" borderId="36" xfId="47" applyNumberFormat="1" applyFont="1" applyFill="1" applyBorder="1" applyAlignment="1">
      <alignment horizontal="center" vertical="center"/>
    </xf>
    <xf numFmtId="0" fontId="86" fillId="0" borderId="0" xfId="47" applyFont="1" applyAlignment="1">
      <alignment horizontal="left" vertical="center"/>
    </xf>
    <xf numFmtId="0" fontId="121" fillId="0" borderId="0" xfId="47" applyFont="1" applyAlignment="1">
      <alignment vertical="center"/>
    </xf>
    <xf numFmtId="0" fontId="121" fillId="0" borderId="0" xfId="47" applyFont="1"/>
    <xf numFmtId="14" fontId="86" fillId="0" borderId="0" xfId="81" applyNumberFormat="1" applyFont="1" applyAlignment="1">
      <alignment vertical="center"/>
    </xf>
    <xf numFmtId="4" fontId="86" fillId="3" borderId="38" xfId="47" applyNumberFormat="1" applyFont="1" applyFill="1" applyBorder="1" applyAlignment="1">
      <alignment horizontal="center" vertical="center"/>
    </xf>
    <xf numFmtId="167" fontId="86" fillId="0" borderId="100" xfId="83" applyFont="1" applyFill="1" applyBorder="1" applyAlignment="1" applyProtection="1">
      <alignment vertical="center"/>
    </xf>
    <xf numFmtId="4" fontId="86" fillId="3" borderId="3" xfId="47" applyNumberFormat="1" applyFont="1" applyFill="1" applyBorder="1" applyAlignment="1">
      <alignment horizontal="center" vertical="center"/>
    </xf>
    <xf numFmtId="167" fontId="86" fillId="0" borderId="42" xfId="83" applyFont="1" applyFill="1" applyBorder="1" applyAlignment="1" applyProtection="1">
      <alignment vertical="center"/>
    </xf>
    <xf numFmtId="0" fontId="86" fillId="2" borderId="102" xfId="47" applyFont="1" applyFill="1" applyBorder="1" applyAlignment="1">
      <alignment vertical="center" wrapText="1"/>
    </xf>
    <xf numFmtId="4" fontId="86" fillId="3" borderId="102" xfId="47" applyNumberFormat="1" applyFont="1" applyFill="1" applyBorder="1" applyAlignment="1">
      <alignment horizontal="center" vertical="center"/>
    </xf>
    <xf numFmtId="4" fontId="86" fillId="3" borderId="104" xfId="47" applyNumberFormat="1" applyFont="1" applyFill="1" applyBorder="1" applyAlignment="1">
      <alignment horizontal="center" vertical="center"/>
    </xf>
    <xf numFmtId="4" fontId="86" fillId="3" borderId="101" xfId="47" applyNumberFormat="1" applyFont="1" applyFill="1" applyBorder="1" applyAlignment="1">
      <alignment horizontal="center" vertical="center"/>
    </xf>
    <xf numFmtId="167" fontId="86" fillId="0" borderId="105" xfId="83" applyFont="1" applyFill="1" applyBorder="1" applyAlignment="1" applyProtection="1">
      <alignment vertical="center"/>
    </xf>
    <xf numFmtId="4" fontId="86" fillId="3" borderId="7" xfId="47" applyNumberFormat="1" applyFont="1" applyFill="1" applyBorder="1" applyAlignment="1">
      <alignment horizontal="center" vertical="center"/>
    </xf>
    <xf numFmtId="167" fontId="86" fillId="0" borderId="7" xfId="83" applyFont="1" applyFill="1" applyBorder="1" applyAlignment="1" applyProtection="1">
      <alignment vertical="center"/>
    </xf>
    <xf numFmtId="4" fontId="86" fillId="3" borderId="106" xfId="47" applyNumberFormat="1" applyFont="1" applyFill="1" applyBorder="1" applyAlignment="1">
      <alignment horizontal="center" vertical="center"/>
    </xf>
    <xf numFmtId="0" fontId="92" fillId="0" borderId="74" xfId="47" applyFont="1" applyBorder="1" applyAlignment="1">
      <alignment vertical="center"/>
    </xf>
    <xf numFmtId="4" fontId="92" fillId="0" borderId="74" xfId="47" applyNumberFormat="1" applyFont="1" applyBorder="1" applyAlignment="1">
      <alignment vertical="center"/>
    </xf>
    <xf numFmtId="4" fontId="97" fillId="0" borderId="103" xfId="47" applyNumberFormat="1" applyFont="1" applyBorder="1" applyAlignment="1">
      <alignment horizontal="center" vertical="center"/>
    </xf>
    <xf numFmtId="4" fontId="97" fillId="0" borderId="41" xfId="47" applyNumberFormat="1" applyFont="1" applyBorder="1" applyAlignment="1">
      <alignment horizontal="center" vertical="center"/>
    </xf>
    <xf numFmtId="4" fontId="97" fillId="0" borderId="2" xfId="47" applyNumberFormat="1" applyFont="1" applyBorder="1" applyAlignment="1">
      <alignment horizontal="center" vertical="center"/>
    </xf>
    <xf numFmtId="4" fontId="97" fillId="0" borderId="30" xfId="47" applyNumberFormat="1" applyFont="1" applyBorder="1" applyAlignment="1">
      <alignment horizontal="center" vertical="center"/>
    </xf>
    <xf numFmtId="0" fontId="86" fillId="0" borderId="38" xfId="57" applyFont="1" applyBorder="1" applyAlignment="1">
      <alignment horizontal="left" vertical="center"/>
    </xf>
    <xf numFmtId="0" fontId="86" fillId="0" borderId="29" xfId="57" applyFont="1" applyBorder="1" applyAlignment="1">
      <alignment horizontal="left" vertical="center"/>
    </xf>
    <xf numFmtId="2" fontId="82" fillId="0" borderId="29" xfId="57" applyNumberFormat="1" applyFont="1" applyBorder="1" applyAlignment="1">
      <alignment vertical="center"/>
    </xf>
    <xf numFmtId="0" fontId="86" fillId="0" borderId="71" xfId="57" applyFont="1" applyBorder="1" applyAlignment="1">
      <alignment horizontal="left" vertical="center"/>
    </xf>
    <xf numFmtId="0" fontId="86" fillId="0" borderId="47" xfId="57" applyFont="1" applyBorder="1" applyAlignment="1">
      <alignment horizontal="left" vertical="center"/>
    </xf>
    <xf numFmtId="2" fontId="82" fillId="0" borderId="47" xfId="57" applyNumberFormat="1" applyFont="1" applyBorder="1" applyAlignment="1">
      <alignment vertical="center"/>
    </xf>
    <xf numFmtId="4" fontId="86" fillId="3" borderId="94" xfId="207" applyNumberFormat="1" applyFont="1" applyFill="1" applyBorder="1" applyAlignment="1">
      <alignment vertical="center"/>
    </xf>
    <xf numFmtId="0" fontId="115" fillId="0" borderId="46" xfId="206" applyFont="1" applyBorder="1" applyAlignment="1">
      <alignment horizontal="center" vertical="center" wrapText="1"/>
    </xf>
    <xf numFmtId="0" fontId="86" fillId="0" borderId="72" xfId="57" applyFont="1" applyBorder="1" applyAlignment="1">
      <alignment horizontal="center" vertical="center"/>
    </xf>
    <xf numFmtId="0" fontId="115" fillId="0" borderId="29" xfId="206" applyFont="1" applyBorder="1" applyAlignment="1">
      <alignment horizontal="center" vertical="center" wrapText="1"/>
    </xf>
    <xf numFmtId="0" fontId="86" fillId="0" borderId="38" xfId="57" applyFont="1" applyBorder="1" applyAlignment="1">
      <alignment horizontal="center" vertical="center"/>
    </xf>
    <xf numFmtId="0" fontId="115" fillId="0" borderId="38" xfId="57" applyFont="1" applyBorder="1" applyAlignment="1">
      <alignment horizontal="center" vertical="center" wrapText="1"/>
    </xf>
    <xf numFmtId="0" fontId="115" fillId="0" borderId="29" xfId="57" applyFont="1" applyBorder="1" applyAlignment="1">
      <alignment vertical="center"/>
    </xf>
    <xf numFmtId="4" fontId="100" fillId="3" borderId="93" xfId="207" applyNumberFormat="1" applyFont="1" applyFill="1" applyBorder="1" applyAlignment="1">
      <alignment vertical="center"/>
    </xf>
    <xf numFmtId="4" fontId="51" fillId="3" borderId="107" xfId="50" applyNumberFormat="1" applyFont="1" applyFill="1" applyBorder="1" applyAlignment="1">
      <alignment vertical="center"/>
    </xf>
    <xf numFmtId="2" fontId="98" fillId="0" borderId="0" xfId="57" applyNumberFormat="1" applyFont="1" applyAlignment="1">
      <alignment vertical="center"/>
    </xf>
    <xf numFmtId="2" fontId="98" fillId="0" borderId="0" xfId="57" applyNumberFormat="1" applyFont="1" applyAlignment="1">
      <alignment horizontal="center" vertical="center"/>
    </xf>
    <xf numFmtId="4" fontId="39" fillId="5" borderId="0" xfId="41" applyNumberFormat="1" applyFont="1" applyFill="1" applyAlignment="1">
      <alignment vertical="center"/>
    </xf>
    <xf numFmtId="0" fontId="39" fillId="5" borderId="0" xfId="41" applyFont="1" applyFill="1" applyAlignment="1">
      <alignment vertical="center"/>
    </xf>
    <xf numFmtId="0" fontId="39" fillId="0" borderId="0" xfId="30" applyNumberFormat="1" applyFont="1" applyBorder="1" applyAlignment="1">
      <alignment vertical="center"/>
    </xf>
    <xf numFmtId="0" fontId="98" fillId="13" borderId="28" xfId="41" applyFont="1" applyFill="1" applyBorder="1" applyAlignment="1">
      <alignment horizontal="center" vertical="center"/>
    </xf>
    <xf numFmtId="0" fontId="98" fillId="13" borderId="8" xfId="41" applyFont="1" applyFill="1" applyBorder="1" applyAlignment="1">
      <alignment vertical="center"/>
    </xf>
    <xf numFmtId="0" fontId="98" fillId="13" borderId="8" xfId="41" applyFont="1" applyFill="1" applyBorder="1" applyAlignment="1">
      <alignment horizontal="center" vertical="center"/>
    </xf>
    <xf numFmtId="0" fontId="98" fillId="13" borderId="32" xfId="41" applyFont="1" applyFill="1" applyBorder="1" applyAlignment="1">
      <alignment horizontal="center" vertical="center"/>
    </xf>
    <xf numFmtId="0" fontId="98" fillId="13" borderId="1" xfId="41" applyFont="1" applyFill="1" applyBorder="1" applyAlignment="1">
      <alignment horizontal="center" vertical="center"/>
    </xf>
    <xf numFmtId="0" fontId="98" fillId="13" borderId="34" xfId="41" applyFont="1" applyFill="1" applyBorder="1" applyAlignment="1">
      <alignment horizontal="center" vertical="center"/>
    </xf>
    <xf numFmtId="2" fontId="98" fillId="13" borderId="93" xfId="57" applyNumberFormat="1" applyFont="1" applyFill="1" applyBorder="1" applyAlignment="1">
      <alignment vertical="center"/>
    </xf>
    <xf numFmtId="2" fontId="98" fillId="13" borderId="97" xfId="57" applyNumberFormat="1" applyFont="1" applyFill="1" applyBorder="1" applyAlignment="1">
      <alignment horizontal="center" vertical="center"/>
    </xf>
    <xf numFmtId="0" fontId="98" fillId="13" borderId="0" xfId="41" applyFont="1" applyFill="1" applyAlignment="1">
      <alignment horizontal="center" vertical="center" wrapText="1"/>
    </xf>
    <xf numFmtId="0" fontId="98" fillId="13" borderId="32" xfId="41" applyFont="1" applyFill="1" applyBorder="1" applyAlignment="1">
      <alignment horizontal="center" vertical="center" wrapText="1"/>
    </xf>
    <xf numFmtId="0" fontId="98" fillId="13" borderId="1" xfId="41" applyFont="1" applyFill="1" applyBorder="1" applyAlignment="1">
      <alignment horizontal="center" vertical="center" wrapText="1"/>
    </xf>
    <xf numFmtId="0" fontId="98" fillId="13" borderId="28" xfId="41" applyFont="1" applyFill="1" applyBorder="1" applyAlignment="1">
      <alignment horizontal="center" vertical="center" wrapText="1"/>
    </xf>
    <xf numFmtId="0" fontId="98" fillId="13" borderId="24" xfId="41" applyFont="1" applyFill="1" applyBorder="1" applyAlignment="1">
      <alignment horizontal="center" vertical="center" wrapText="1"/>
    </xf>
    <xf numFmtId="0" fontId="98" fillId="13" borderId="8" xfId="41" applyFont="1" applyFill="1" applyBorder="1" applyAlignment="1">
      <alignment horizontal="center" vertical="center" wrapText="1"/>
    </xf>
    <xf numFmtId="49" fontId="84" fillId="13" borderId="8" xfId="53" applyNumberFormat="1" applyFont="1" applyFill="1" applyBorder="1" applyAlignment="1">
      <alignment horizontal="center" vertical="center" wrapText="1"/>
    </xf>
    <xf numFmtId="49" fontId="98" fillId="13" borderId="8" xfId="53" applyNumberFormat="1" applyFont="1" applyFill="1" applyBorder="1" applyAlignment="1">
      <alignment horizontal="center" vertical="center" wrapText="1"/>
    </xf>
    <xf numFmtId="0" fontId="98" fillId="13" borderId="28" xfId="30" applyNumberFormat="1" applyFont="1" applyFill="1" applyBorder="1" applyAlignment="1">
      <alignment horizontal="center" vertical="center" wrapText="1"/>
    </xf>
    <xf numFmtId="0" fontId="34" fillId="0" borderId="7" xfId="53" applyNumberFormat="1" applyFont="1" applyFill="1" applyBorder="1" applyAlignment="1">
      <alignment vertical="center"/>
    </xf>
    <xf numFmtId="0" fontId="38" fillId="0" borderId="0" xfId="30" applyNumberFormat="1" applyFont="1" applyFill="1" applyBorder="1" applyAlignment="1">
      <alignment vertical="center"/>
    </xf>
    <xf numFmtId="179" fontId="89" fillId="13" borderId="8" xfId="58" applyNumberFormat="1" applyFont="1" applyFill="1" applyBorder="1" applyAlignment="1">
      <alignment horizontal="center" vertical="center"/>
    </xf>
    <xf numFmtId="4" fontId="89" fillId="13" borderId="23" xfId="58" applyNumberFormat="1" applyFont="1" applyFill="1" applyBorder="1" applyAlignment="1">
      <alignment horizontal="centerContinuous" vertical="center"/>
    </xf>
    <xf numFmtId="0" fontId="91" fillId="13" borderId="25" xfId="58" applyFont="1" applyFill="1" applyBorder="1" applyAlignment="1">
      <alignment horizontal="centerContinuous" vertical="center"/>
    </xf>
    <xf numFmtId="4" fontId="89" fillId="13" borderId="25" xfId="58" applyNumberFormat="1" applyFont="1" applyFill="1" applyBorder="1" applyAlignment="1">
      <alignment horizontal="centerContinuous" vertical="center"/>
    </xf>
    <xf numFmtId="4" fontId="89" fillId="13" borderId="26" xfId="58" applyNumberFormat="1" applyFont="1" applyFill="1" applyBorder="1" applyAlignment="1">
      <alignment horizontal="centerContinuous" vertical="center"/>
    </xf>
    <xf numFmtId="4" fontId="89" fillId="13" borderId="86" xfId="58" applyNumberFormat="1" applyFont="1" applyFill="1" applyBorder="1" applyAlignment="1">
      <alignment horizontal="centerContinuous" vertical="center"/>
    </xf>
    <xf numFmtId="4" fontId="124" fillId="3" borderId="0" xfId="47" applyNumberFormat="1" applyFont="1" applyFill="1" applyAlignment="1">
      <alignment vertical="center"/>
    </xf>
    <xf numFmtId="4" fontId="124" fillId="3" borderId="0" xfId="47" applyNumberFormat="1" applyFont="1" applyFill="1" applyAlignment="1">
      <alignment horizontal="center" vertical="center"/>
    </xf>
    <xf numFmtId="4" fontId="124" fillId="3" borderId="109" xfId="47" applyNumberFormat="1" applyFont="1" applyFill="1" applyBorder="1" applyAlignment="1">
      <alignment vertical="center"/>
    </xf>
    <xf numFmtId="4" fontId="124" fillId="3" borderId="110" xfId="47" applyNumberFormat="1" applyFont="1" applyFill="1" applyBorder="1" applyAlignment="1">
      <alignment vertical="center"/>
    </xf>
    <xf numFmtId="4" fontId="124" fillId="3" borderId="110" xfId="47" applyNumberFormat="1" applyFont="1" applyFill="1" applyBorder="1" applyAlignment="1">
      <alignment horizontal="center" vertical="center"/>
    </xf>
    <xf numFmtId="179" fontId="89" fillId="13" borderId="83" xfId="58" applyNumberFormat="1" applyFont="1" applyFill="1" applyBorder="1" applyAlignment="1">
      <alignment horizontal="center" vertical="center"/>
    </xf>
    <xf numFmtId="1" fontId="51" fillId="0" borderId="0" xfId="58" quotePrefix="1" applyNumberFormat="1" applyFont="1" applyAlignment="1">
      <alignment horizontal="left" vertical="center"/>
    </xf>
    <xf numFmtId="3" fontId="51" fillId="2" borderId="52" xfId="50" applyNumberFormat="1" applyFont="1" applyFill="1" applyBorder="1" applyAlignment="1">
      <alignment horizontal="center" vertical="center" wrapText="1"/>
    </xf>
    <xf numFmtId="4" fontId="51" fillId="2" borderId="52" xfId="58" applyNumberFormat="1" applyFont="1" applyFill="1" applyBorder="1" applyAlignment="1">
      <alignment vertical="center"/>
    </xf>
    <xf numFmtId="4" fontId="39" fillId="2" borderId="81" xfId="58" applyNumberFormat="1" applyFont="1" applyFill="1" applyBorder="1" applyAlignment="1">
      <alignment vertical="center"/>
    </xf>
    <xf numFmtId="0" fontId="81" fillId="2" borderId="53" xfId="41" applyFont="1" applyFill="1" applyBorder="1" applyAlignment="1">
      <alignment vertical="center" wrapText="1"/>
    </xf>
    <xf numFmtId="4" fontId="124" fillId="3" borderId="111" xfId="47" applyNumberFormat="1" applyFont="1" applyFill="1" applyBorder="1" applyAlignment="1">
      <alignment horizontal="center" vertical="center"/>
    </xf>
    <xf numFmtId="0" fontId="39" fillId="0" borderId="107" xfId="41" applyFont="1" applyBorder="1" applyAlignment="1">
      <alignment horizontal="center" vertical="center" wrapText="1"/>
    </xf>
    <xf numFmtId="3" fontId="51" fillId="0" borderId="46" xfId="50" applyNumberFormat="1" applyFont="1" applyFill="1" applyBorder="1" applyAlignment="1">
      <alignment horizontal="center" vertical="center" wrapText="1"/>
    </xf>
    <xf numFmtId="4" fontId="51" fillId="0" borderId="46" xfId="58" applyNumberFormat="1" applyFont="1" applyBorder="1" applyAlignment="1">
      <alignment vertical="center"/>
    </xf>
    <xf numFmtId="4" fontId="39" fillId="0" borderId="80" xfId="58" applyNumberFormat="1" applyFont="1" applyBorder="1" applyAlignment="1">
      <alignment vertical="center"/>
    </xf>
    <xf numFmtId="0" fontId="94" fillId="0" borderId="113" xfId="45" applyFont="1" applyBorder="1" applyAlignment="1">
      <alignment vertical="center"/>
    </xf>
    <xf numFmtId="0" fontId="94" fillId="0" borderId="114" xfId="45" applyFont="1" applyBorder="1" applyAlignment="1">
      <alignment vertical="center"/>
    </xf>
    <xf numFmtId="0" fontId="50" fillId="0" borderId="112" xfId="45" applyFont="1" applyBorder="1"/>
    <xf numFmtId="0" fontId="49" fillId="0" borderId="113" xfId="45" applyFont="1" applyBorder="1"/>
    <xf numFmtId="0" fontId="49" fillId="0" borderId="113" xfId="45" applyFont="1" applyBorder="1" applyAlignment="1">
      <alignment vertical="center"/>
    </xf>
    <xf numFmtId="0" fontId="49" fillId="0" borderId="114" xfId="45" applyFont="1" applyBorder="1" applyAlignment="1">
      <alignment vertical="center"/>
    </xf>
    <xf numFmtId="17" fontId="49" fillId="0" borderId="113" xfId="45" applyNumberFormat="1" applyFont="1" applyBorder="1" applyAlignment="1">
      <alignment horizontal="left" vertical="center"/>
    </xf>
    <xf numFmtId="0" fontId="94" fillId="0" borderId="115" xfId="45" applyFont="1" applyBorder="1" applyAlignment="1">
      <alignment vertical="center"/>
    </xf>
    <xf numFmtId="0" fontId="49" fillId="0" borderId="116" xfId="45" applyFont="1" applyBorder="1"/>
    <xf numFmtId="17" fontId="49" fillId="0" borderId="117" xfId="45" applyNumberFormat="1" applyFont="1" applyBorder="1" applyAlignment="1">
      <alignment horizontal="left" vertical="center"/>
    </xf>
    <xf numFmtId="0" fontId="94" fillId="0" borderId="119" xfId="45" applyFont="1" applyBorder="1" applyAlignment="1">
      <alignment vertical="center"/>
    </xf>
    <xf numFmtId="0" fontId="94" fillId="0" borderId="120" xfId="45" applyFont="1" applyBorder="1" applyAlignment="1">
      <alignment vertical="center"/>
    </xf>
    <xf numFmtId="0" fontId="49" fillId="0" borderId="121" xfId="45" applyFont="1" applyBorder="1" applyAlignment="1">
      <alignment vertical="center"/>
    </xf>
    <xf numFmtId="0" fontId="49" fillId="0" borderId="122" xfId="45" applyFont="1" applyBorder="1" applyAlignment="1">
      <alignment vertical="center"/>
    </xf>
    <xf numFmtId="181" fontId="49" fillId="0" borderId="123" xfId="83" applyNumberFormat="1" applyFont="1" applyBorder="1" applyAlignment="1">
      <alignment horizontal="left" vertical="center"/>
    </xf>
    <xf numFmtId="14" fontId="49" fillId="0" borderId="124" xfId="45" applyNumberFormat="1" applyFont="1" applyBorder="1" applyAlignment="1">
      <alignment horizontal="left" vertical="center"/>
    </xf>
    <xf numFmtId="0" fontId="49" fillId="0" borderId="120" xfId="45" applyFont="1" applyBorder="1" applyAlignment="1">
      <alignment vertical="center"/>
    </xf>
    <xf numFmtId="0" fontId="83" fillId="0" borderId="113" xfId="45" applyFont="1" applyBorder="1" applyAlignment="1">
      <alignment vertical="center"/>
    </xf>
    <xf numFmtId="0" fontId="49" fillId="0" borderId="118" xfId="45" applyFont="1" applyBorder="1" applyAlignment="1">
      <alignment vertical="center"/>
    </xf>
    <xf numFmtId="17" fontId="49" fillId="0" borderId="123" xfId="45" applyNumberFormat="1" applyFont="1" applyBorder="1" applyAlignment="1">
      <alignment horizontal="left" vertical="center"/>
    </xf>
    <xf numFmtId="0" fontId="86" fillId="0" borderId="113" xfId="45" applyFont="1" applyBorder="1"/>
    <xf numFmtId="0" fontId="83" fillId="0" borderId="114" xfId="45" applyFont="1" applyBorder="1" applyAlignment="1">
      <alignment vertical="center"/>
    </xf>
    <xf numFmtId="0" fontId="84" fillId="13" borderId="1" xfId="41" applyFont="1" applyFill="1" applyBorder="1" applyAlignment="1">
      <alignment horizontal="center" vertical="center"/>
    </xf>
    <xf numFmtId="0" fontId="84" fillId="13" borderId="8" xfId="41" applyFont="1" applyFill="1" applyBorder="1" applyAlignment="1">
      <alignment horizontal="center" vertical="center"/>
    </xf>
    <xf numFmtId="181" fontId="49" fillId="0" borderId="114" xfId="83" applyNumberFormat="1" applyFont="1" applyBorder="1" applyAlignment="1">
      <alignment horizontal="left" vertical="center"/>
    </xf>
    <xf numFmtId="0" fontId="66" fillId="0" borderId="0" xfId="41" applyFont="1" applyAlignment="1">
      <alignment vertical="center"/>
    </xf>
    <xf numFmtId="4" fontId="86" fillId="3" borderId="131" xfId="50" applyNumberFormat="1" applyFont="1" applyFill="1" applyBorder="1" applyAlignment="1">
      <alignment vertical="center"/>
    </xf>
    <xf numFmtId="4" fontId="107" fillId="3" borderId="132" xfId="50" applyNumberFormat="1" applyFont="1" applyFill="1" applyBorder="1" applyAlignment="1">
      <alignment horizontal="center" vertical="center"/>
    </xf>
    <xf numFmtId="4" fontId="86" fillId="3" borderId="133" xfId="50" applyNumberFormat="1" applyFont="1" applyFill="1" applyBorder="1" applyAlignment="1">
      <alignment vertical="center"/>
    </xf>
    <xf numFmtId="4" fontId="107" fillId="3" borderId="134" xfId="50" applyNumberFormat="1" applyFont="1" applyFill="1" applyBorder="1" applyAlignment="1">
      <alignment horizontal="center" vertical="center"/>
    </xf>
    <xf numFmtId="0" fontId="50" fillId="0" borderId="112" xfId="45" applyFont="1" applyBorder="1" applyAlignment="1">
      <alignment vertical="center"/>
    </xf>
    <xf numFmtId="0" fontId="84" fillId="13" borderId="28" xfId="57" applyFont="1" applyFill="1" applyBorder="1" applyAlignment="1">
      <alignment horizontal="center" vertical="center"/>
    </xf>
    <xf numFmtId="0" fontId="84" fillId="13" borderId="15" xfId="57" applyFont="1" applyFill="1" applyBorder="1" applyAlignment="1">
      <alignment horizontal="centerContinuous" vertical="center"/>
    </xf>
    <xf numFmtId="0" fontId="84" fillId="13" borderId="23" xfId="57" applyFont="1" applyFill="1" applyBorder="1" applyAlignment="1">
      <alignment horizontal="centerContinuous" vertical="center"/>
    </xf>
    <xf numFmtId="0" fontId="84" fillId="13" borderId="31" xfId="57" applyFont="1" applyFill="1" applyBorder="1" applyAlignment="1">
      <alignment horizontal="left" vertical="center"/>
    </xf>
    <xf numFmtId="0" fontId="84" fillId="13" borderId="31" xfId="57" applyFont="1" applyFill="1" applyBorder="1" applyAlignment="1">
      <alignment horizontal="center" vertical="center"/>
    </xf>
    <xf numFmtId="0" fontId="84" fillId="13" borderId="1" xfId="57" applyFont="1" applyFill="1" applyBorder="1" applyAlignment="1">
      <alignment horizontal="center" vertical="center"/>
    </xf>
    <xf numFmtId="0" fontId="84" fillId="13" borderId="8" xfId="57" applyFont="1" applyFill="1" applyBorder="1" applyAlignment="1">
      <alignment horizontal="center" vertical="center"/>
    </xf>
    <xf numFmtId="4" fontId="84" fillId="13" borderId="129" xfId="41" applyNumberFormat="1" applyFont="1" applyFill="1" applyBorder="1" applyAlignment="1">
      <alignment horizontal="center" vertical="center"/>
    </xf>
    <xf numFmtId="0" fontId="84" fillId="13" borderId="130" xfId="41" applyFont="1" applyFill="1" applyBorder="1" applyAlignment="1">
      <alignment horizontal="center" vertical="center"/>
    </xf>
    <xf numFmtId="2" fontId="98" fillId="13" borderId="135" xfId="57" applyNumberFormat="1" applyFont="1" applyFill="1" applyBorder="1" applyAlignment="1">
      <alignment vertical="center"/>
    </xf>
    <xf numFmtId="2" fontId="98" fillId="13" borderId="136" xfId="57" applyNumberFormat="1" applyFont="1" applyFill="1" applyBorder="1" applyAlignment="1">
      <alignment horizontal="center" vertical="center"/>
    </xf>
    <xf numFmtId="169" fontId="113" fillId="0" borderId="126" xfId="52" quotePrefix="1" applyNumberFormat="1" applyFont="1" applyFill="1" applyBorder="1" applyAlignment="1">
      <alignment horizontal="left" vertical="center"/>
    </xf>
    <xf numFmtId="0" fontId="61" fillId="0" borderId="7" xfId="53" applyFont="1" applyBorder="1" applyAlignment="1">
      <alignment horizontal="center" vertical="center"/>
    </xf>
    <xf numFmtId="0" fontId="61" fillId="0" borderId="24" xfId="53" applyFont="1" applyBorder="1" applyAlignment="1">
      <alignment horizontal="center" vertical="center"/>
    </xf>
    <xf numFmtId="0" fontId="39" fillId="0" borderId="0" xfId="30" applyNumberFormat="1" applyFont="1" applyFill="1" applyBorder="1" applyAlignment="1">
      <alignment vertical="center"/>
    </xf>
    <xf numFmtId="0" fontId="126" fillId="0" borderId="0" xfId="215" applyNumberFormat="1" applyFill="1" applyBorder="1" applyAlignment="1"/>
    <xf numFmtId="0" fontId="36" fillId="16" borderId="23" xfId="0" applyNumberFormat="1" applyFont="1" applyFill="1" applyBorder="1" applyAlignment="1">
      <alignment horizontal="center" vertical="center"/>
    </xf>
    <xf numFmtId="0" fontId="36" fillId="16" borderId="25" xfId="0" applyNumberFormat="1" applyFont="1" applyFill="1" applyBorder="1" applyAlignment="1">
      <alignment horizontal="center" vertical="center"/>
    </xf>
    <xf numFmtId="0" fontId="36" fillId="16" borderId="26" xfId="0" applyNumberFormat="1" applyFont="1" applyFill="1" applyBorder="1" applyAlignment="1">
      <alignment horizontal="center" vertical="center"/>
    </xf>
    <xf numFmtId="0" fontId="34" fillId="0" borderId="140" xfId="0" applyNumberFormat="1" applyFont="1" applyFill="1" applyBorder="1" applyAlignment="1"/>
    <xf numFmtId="0" fontId="126" fillId="0" borderId="141" xfId="215" applyNumberFormat="1" applyFill="1" applyBorder="1" applyAlignment="1"/>
    <xf numFmtId="14" fontId="0" fillId="0" borderId="141" xfId="0" applyNumberFormat="1" applyFont="1" applyFill="1" applyBorder="1" applyAlignment="1">
      <alignment horizontal="center"/>
    </xf>
    <xf numFmtId="0" fontId="34" fillId="0" borderId="142" xfId="215" applyNumberFormat="1" applyFont="1" applyFill="1" applyBorder="1" applyAlignment="1">
      <alignment vertical="top" wrapText="1"/>
    </xf>
    <xf numFmtId="0" fontId="34" fillId="0" borderId="142" xfId="215" applyNumberFormat="1" applyFont="1" applyFill="1" applyBorder="1" applyAlignment="1">
      <alignment vertical="top"/>
    </xf>
    <xf numFmtId="0" fontId="34" fillId="0" borderId="137" xfId="0" applyNumberFormat="1" applyFont="1" applyFill="1" applyBorder="1" applyAlignment="1">
      <alignment vertical="top"/>
    </xf>
    <xf numFmtId="14" fontId="0" fillId="0" borderId="138" xfId="0" applyNumberFormat="1" applyFont="1" applyFill="1" applyBorder="1" applyAlignment="1">
      <alignment horizontal="center" vertical="top"/>
    </xf>
    <xf numFmtId="0" fontId="126" fillId="0" borderId="138" xfId="215" applyNumberForma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34" fillId="0" borderId="140" xfId="0" applyNumberFormat="1" applyFont="1" applyFill="1" applyBorder="1" applyAlignment="1">
      <alignment vertical="top"/>
    </xf>
    <xf numFmtId="14" fontId="0" fillId="0" borderId="141" xfId="0" applyNumberFormat="1" applyFont="1" applyFill="1" applyBorder="1" applyAlignment="1">
      <alignment horizontal="center" vertical="top"/>
    </xf>
    <xf numFmtId="0" fontId="126" fillId="0" borderId="141" xfId="215" applyNumberFormat="1" applyFill="1" applyBorder="1" applyAlignment="1">
      <alignment vertical="top"/>
    </xf>
    <xf numFmtId="14" fontId="34" fillId="0" borderId="141" xfId="0" applyNumberFormat="1" applyFont="1" applyFill="1" applyBorder="1" applyAlignment="1">
      <alignment horizontal="center" vertical="top"/>
    </xf>
    <xf numFmtId="0" fontId="50" fillId="0" borderId="23" xfId="45" applyFont="1" applyBorder="1" applyAlignment="1">
      <alignment vertical="center"/>
    </xf>
    <xf numFmtId="0" fontId="49" fillId="0" borderId="25" xfId="45" applyFont="1" applyBorder="1" applyAlignment="1">
      <alignment vertical="center"/>
    </xf>
    <xf numFmtId="0" fontId="50" fillId="0" borderId="23" xfId="45" applyFont="1" applyBorder="1"/>
    <xf numFmtId="0" fontId="49" fillId="0" borderId="25" xfId="45" applyFont="1" applyBorder="1"/>
    <xf numFmtId="0" fontId="94" fillId="0" borderId="26" xfId="45" applyFont="1" applyBorder="1" applyAlignment="1">
      <alignment vertical="center"/>
    </xf>
    <xf numFmtId="181" fontId="49" fillId="0" borderId="26" xfId="83" applyNumberFormat="1" applyFont="1" applyBorder="1" applyAlignment="1">
      <alignment horizontal="left" vertical="center"/>
    </xf>
    <xf numFmtId="0" fontId="34" fillId="0" borderId="139" xfId="215" applyNumberFormat="1" applyFont="1" applyFill="1" applyBorder="1" applyAlignment="1">
      <alignment vertical="top" wrapText="1"/>
    </xf>
    <xf numFmtId="0" fontId="36" fillId="0" borderId="138" xfId="215" applyNumberFormat="1" applyFont="1" applyFill="1" applyBorder="1" applyAlignment="1">
      <alignment horizontal="center" vertical="top"/>
    </xf>
    <xf numFmtId="0" fontId="36" fillId="0" borderId="141" xfId="215" applyNumberFormat="1" applyFont="1" applyFill="1" applyBorder="1" applyAlignment="1">
      <alignment horizontal="center" vertical="top"/>
    </xf>
    <xf numFmtId="0" fontId="36" fillId="0" borderId="141" xfId="215" applyNumberFormat="1" applyFont="1" applyFill="1" applyBorder="1" applyAlignment="1">
      <alignment horizontal="center"/>
    </xf>
    <xf numFmtId="0" fontId="98" fillId="10" borderId="31" xfId="0" applyNumberFormat="1" applyFont="1" applyFill="1" applyBorder="1" applyAlignment="1">
      <alignment horizontal="left" vertical="center"/>
    </xf>
    <xf numFmtId="0" fontId="78" fillId="10" borderId="7" xfId="0" applyNumberFormat="1" applyFont="1" applyFill="1" applyBorder="1" applyAlignment="1">
      <alignment horizontal="center" vertical="center"/>
    </xf>
    <xf numFmtId="0" fontId="78" fillId="10" borderId="28" xfId="0" applyNumberFormat="1" applyFont="1" applyFill="1" applyBorder="1" applyAlignment="1">
      <alignment horizontal="center" vertical="center"/>
    </xf>
    <xf numFmtId="0" fontId="112" fillId="0" borderId="0" xfId="45" applyFont="1"/>
    <xf numFmtId="0" fontId="98" fillId="13" borderId="15" xfId="53" applyNumberFormat="1" applyFont="1" applyFill="1" applyBorder="1" applyAlignment="1">
      <alignment horizontal="center" vertical="center" wrapText="1"/>
    </xf>
    <xf numFmtId="0" fontId="98" fillId="13" borderId="26" xfId="30" applyNumberFormat="1" applyFont="1" applyFill="1" applyBorder="1" applyAlignment="1">
      <alignment horizontal="center" vertical="center" wrapText="1"/>
    </xf>
    <xf numFmtId="0" fontId="49" fillId="0" borderId="116" xfId="45" applyFont="1" applyBorder="1" applyAlignment="1">
      <alignment vertical="center"/>
    </xf>
    <xf numFmtId="0" fontId="86" fillId="0" borderId="114" xfId="45" applyFont="1" applyBorder="1" applyAlignment="1">
      <alignment vertical="center"/>
    </xf>
    <xf numFmtId="0" fontId="86" fillId="0" borderId="113" xfId="45" applyFont="1" applyBorder="1" applyAlignment="1">
      <alignment vertical="center"/>
    </xf>
    <xf numFmtId="0" fontId="86" fillId="0" borderId="122" xfId="45" applyFont="1" applyBorder="1" applyAlignment="1">
      <alignment vertical="center"/>
    </xf>
    <xf numFmtId="0" fontId="86" fillId="0" borderId="125" xfId="45" applyFont="1" applyBorder="1" applyAlignment="1">
      <alignment vertical="center"/>
    </xf>
    <xf numFmtId="0" fontId="86" fillId="0" borderId="124" xfId="45" applyFont="1" applyBorder="1" applyAlignment="1">
      <alignment vertical="center"/>
    </xf>
    <xf numFmtId="166" fontId="39" fillId="0" borderId="0" xfId="41" applyNumberFormat="1" applyFont="1" applyAlignment="1">
      <alignment vertical="center"/>
    </xf>
    <xf numFmtId="166" fontId="38" fillId="0" borderId="0" xfId="41" applyNumberFormat="1" applyFont="1" applyAlignment="1">
      <alignment vertical="center"/>
    </xf>
    <xf numFmtId="186" fontId="39" fillId="0" borderId="0" xfId="41" applyNumberFormat="1" applyFont="1" applyAlignment="1">
      <alignment vertical="center"/>
    </xf>
    <xf numFmtId="0" fontId="129" fillId="0" borderId="0" xfId="41" applyFont="1" applyAlignment="1">
      <alignment vertical="center"/>
    </xf>
    <xf numFmtId="0" fontId="130" fillId="0" borderId="0" xfId="41" applyFont="1" applyAlignment="1">
      <alignment vertical="center"/>
    </xf>
    <xf numFmtId="0" fontId="94" fillId="0" borderId="121" xfId="45" applyFont="1" applyBorder="1" applyAlignment="1">
      <alignment vertical="center"/>
    </xf>
    <xf numFmtId="0" fontId="94" fillId="0" borderId="122" xfId="45" applyFont="1" applyBorder="1" applyAlignment="1">
      <alignment vertical="center"/>
    </xf>
    <xf numFmtId="0" fontId="82" fillId="0" borderId="10" xfId="45" applyFont="1" applyBorder="1" applyAlignment="1">
      <alignment vertical="center"/>
    </xf>
    <xf numFmtId="169" fontId="82" fillId="0" borderId="32" xfId="52" quotePrefix="1" applyNumberFormat="1" applyFont="1" applyFill="1" applyBorder="1" applyAlignment="1">
      <alignment horizontal="left" vertical="center"/>
    </xf>
    <xf numFmtId="17" fontId="49" fillId="0" borderId="25" xfId="45" applyNumberFormat="1" applyFont="1" applyBorder="1" applyAlignment="1">
      <alignment vertical="center"/>
    </xf>
    <xf numFmtId="0" fontId="51" fillId="0" borderId="0" xfId="45" applyFont="1" applyAlignment="1">
      <alignment vertical="center"/>
    </xf>
    <xf numFmtId="0" fontId="51" fillId="0" borderId="0" xfId="45" applyFont="1" applyAlignment="1">
      <alignment horizontal="center" vertical="center"/>
    </xf>
    <xf numFmtId="0" fontId="85" fillId="0" borderId="0" xfId="45" applyFont="1" applyAlignment="1">
      <alignment vertical="center"/>
    </xf>
    <xf numFmtId="4" fontId="124" fillId="11" borderId="78" xfId="50" applyNumberFormat="1" applyFont="1" applyFill="1" applyBorder="1" applyAlignment="1">
      <alignment vertical="center"/>
    </xf>
    <xf numFmtId="0" fontId="98" fillId="13" borderId="28" xfId="41" applyFont="1" applyFill="1" applyBorder="1" applyAlignment="1">
      <alignment vertical="center" wrapText="1"/>
    </xf>
    <xf numFmtId="0" fontId="98" fillId="13" borderId="35" xfId="41" applyFont="1" applyFill="1" applyBorder="1" applyAlignment="1">
      <alignment vertical="center" wrapText="1"/>
    </xf>
    <xf numFmtId="4" fontId="124" fillId="15" borderId="77" xfId="47" applyNumberFormat="1" applyFont="1" applyFill="1" applyBorder="1" applyAlignment="1">
      <alignment vertical="center"/>
    </xf>
    <xf numFmtId="4" fontId="124" fillId="15" borderId="78" xfId="47" applyNumberFormat="1" applyFont="1" applyFill="1" applyBorder="1" applyAlignment="1">
      <alignment vertical="center"/>
    </xf>
    <xf numFmtId="4" fontId="124" fillId="15" borderId="78" xfId="47" applyNumberFormat="1" applyFont="1" applyFill="1" applyBorder="1" applyAlignment="1">
      <alignment horizontal="center" vertical="center"/>
    </xf>
    <xf numFmtId="4" fontId="51" fillId="15" borderId="78" xfId="50" applyNumberFormat="1" applyFont="1" applyFill="1" applyBorder="1" applyAlignment="1">
      <alignment vertical="center"/>
    </xf>
    <xf numFmtId="4" fontId="51" fillId="15" borderId="79" xfId="50" applyNumberFormat="1" applyFont="1" applyFill="1" applyBorder="1" applyAlignment="1">
      <alignment vertical="center"/>
    </xf>
    <xf numFmtId="4" fontId="51" fillId="3" borderId="80" xfId="50" applyNumberFormat="1" applyFont="1" applyFill="1" applyBorder="1" applyAlignment="1">
      <alignment vertical="center"/>
    </xf>
    <xf numFmtId="4" fontId="85" fillId="3" borderId="82" xfId="41" applyNumberFormat="1" applyFont="1" applyFill="1" applyBorder="1" applyAlignment="1">
      <alignment vertical="center"/>
    </xf>
    <xf numFmtId="2" fontId="82" fillId="0" borderId="0" xfId="57" applyNumberFormat="1" applyFont="1" applyAlignment="1">
      <alignment vertical="center"/>
    </xf>
    <xf numFmtId="2" fontId="82" fillId="0" borderId="0" xfId="57" applyNumberFormat="1" applyFont="1" applyAlignment="1">
      <alignment horizontal="center" vertical="center"/>
    </xf>
    <xf numFmtId="4" fontId="96" fillId="7" borderId="20" xfId="57" applyNumberFormat="1" applyFont="1" applyFill="1" applyBorder="1" applyAlignment="1">
      <alignment horizontal="center" vertical="center"/>
    </xf>
    <xf numFmtId="0" fontId="56" fillId="2" borderId="0" xfId="41" applyFont="1" applyFill="1" applyAlignment="1">
      <alignment vertical="center"/>
    </xf>
    <xf numFmtId="2" fontId="132" fillId="0" borderId="0" xfId="57" applyNumberFormat="1" applyFont="1" applyAlignment="1">
      <alignment vertical="center"/>
    </xf>
    <xf numFmtId="0" fontId="82" fillId="0" borderId="0" xfId="41" applyFont="1" applyAlignment="1">
      <alignment vertical="center"/>
    </xf>
    <xf numFmtId="4" fontId="86" fillId="0" borderId="0" xfId="41" applyNumberFormat="1" applyFont="1" applyAlignment="1">
      <alignment vertical="center"/>
    </xf>
    <xf numFmtId="3" fontId="86" fillId="0" borderId="0" xfId="41" applyNumberFormat="1" applyFont="1" applyAlignment="1">
      <alignment horizontal="center" vertical="center"/>
    </xf>
    <xf numFmtId="4" fontId="82" fillId="0" borderId="0" xfId="41" applyNumberFormat="1" applyFont="1" applyAlignment="1">
      <alignment vertical="center"/>
    </xf>
    <xf numFmtId="4" fontId="85" fillId="0" borderId="0" xfId="41" applyNumberFormat="1" applyFont="1" applyAlignment="1">
      <alignment vertical="center"/>
    </xf>
    <xf numFmtId="4" fontId="86" fillId="0" borderId="46" xfId="50" applyNumberFormat="1" applyFont="1" applyFill="1" applyBorder="1" applyAlignment="1">
      <alignment vertical="center"/>
    </xf>
    <xf numFmtId="4" fontId="86" fillId="0" borderId="48" xfId="50" applyNumberFormat="1" applyFont="1" applyFill="1" applyBorder="1" applyAlignment="1">
      <alignment vertical="center"/>
    </xf>
    <xf numFmtId="0" fontId="86" fillId="2" borderId="146" xfId="41" quotePrefix="1" applyFont="1" applyFill="1" applyBorder="1" applyAlignment="1">
      <alignment vertical="center"/>
    </xf>
    <xf numFmtId="4" fontId="86" fillId="2" borderId="147" xfId="50" applyNumberFormat="1" applyFont="1" applyFill="1" applyBorder="1" applyAlignment="1">
      <alignment vertical="center" wrapText="1"/>
    </xf>
    <xf numFmtId="4" fontId="86" fillId="0" borderId="147" xfId="50" applyNumberFormat="1" applyFont="1" applyFill="1" applyBorder="1" applyAlignment="1">
      <alignment vertical="center" wrapText="1"/>
    </xf>
    <xf numFmtId="2" fontId="98" fillId="13" borderId="31" xfId="53" applyNumberFormat="1" applyFont="1" applyFill="1" applyBorder="1" applyAlignment="1">
      <alignment horizontal="center" vertical="center" wrapText="1"/>
    </xf>
    <xf numFmtId="0" fontId="98" fillId="13" borderId="7" xfId="30" applyNumberFormat="1" applyFont="1" applyFill="1" applyBorder="1" applyAlignment="1">
      <alignment horizontal="center" vertical="center" wrapText="1"/>
    </xf>
    <xf numFmtId="0" fontId="34" fillId="0" borderId="0" xfId="0" applyNumberFormat="1" applyFont="1" applyFill="1" applyBorder="1" applyAlignment="1"/>
    <xf numFmtId="0" fontId="34" fillId="0" borderId="4" xfId="53" applyFont="1" applyBorder="1" applyAlignment="1">
      <alignment horizontal="right"/>
    </xf>
    <xf numFmtId="0" fontId="59" fillId="0" borderId="7" xfId="53" applyFont="1" applyBorder="1" applyAlignment="1">
      <alignment horizontal="right" vertical="center"/>
    </xf>
    <xf numFmtId="0" fontId="59" fillId="0" borderId="24" xfId="53" applyFont="1" applyBorder="1" applyAlignment="1">
      <alignment horizontal="right" vertical="center"/>
    </xf>
    <xf numFmtId="0" fontId="113" fillId="0" borderId="0" xfId="45" applyFont="1" applyAlignment="1">
      <alignment horizontal="right"/>
    </xf>
    <xf numFmtId="0" fontId="113" fillId="0" borderId="0" xfId="45" applyFont="1" applyAlignment="1">
      <alignment horizontal="right" vertical="center"/>
    </xf>
    <xf numFmtId="0" fontId="38" fillId="0" borderId="0" xfId="30" applyNumberFormat="1" applyFont="1" applyFill="1" applyBorder="1" applyAlignment="1">
      <alignment horizontal="right" vertical="center"/>
    </xf>
    <xf numFmtId="169" fontId="82" fillId="0" borderId="10" xfId="52" quotePrefix="1" applyNumberFormat="1" applyFont="1" applyFill="1" applyBorder="1" applyAlignment="1">
      <alignment horizontal="left" vertical="center"/>
    </xf>
    <xf numFmtId="17" fontId="113" fillId="0" borderId="0" xfId="45" applyNumberFormat="1" applyFont="1" applyAlignment="1">
      <alignment horizontal="left" vertical="center"/>
    </xf>
    <xf numFmtId="17" fontId="86" fillId="0" borderId="0" xfId="45" applyNumberFormat="1" applyFont="1" applyAlignment="1">
      <alignment vertical="center"/>
    </xf>
    <xf numFmtId="169" fontId="86" fillId="0" borderId="32" xfId="52" quotePrefix="1" applyNumberFormat="1" applyFont="1" applyFill="1" applyBorder="1" applyAlignment="1">
      <alignment horizontal="left" vertical="center"/>
    </xf>
    <xf numFmtId="184" fontId="0" fillId="0" borderId="0" xfId="0" applyNumberFormat="1" applyFont="1" applyFill="1" applyBorder="1" applyAlignment="1"/>
    <xf numFmtId="166" fontId="0" fillId="0" borderId="0" xfId="237" applyFont="1" applyFill="1" applyBorder="1" applyAlignment="1"/>
    <xf numFmtId="169" fontId="82" fillId="0" borderId="0" xfId="52" quotePrefix="1" applyNumberFormat="1" applyFont="1" applyFill="1" applyBorder="1" applyAlignment="1">
      <alignment horizontal="left" vertical="center"/>
    </xf>
    <xf numFmtId="188" fontId="119" fillId="0" borderId="0" xfId="51" applyNumberFormat="1" applyFont="1" applyAlignment="1">
      <alignment horizontal="left" vertical="center"/>
    </xf>
    <xf numFmtId="189" fontId="119" fillId="0" borderId="0" xfId="51" applyNumberFormat="1" applyFont="1" applyAlignment="1">
      <alignment horizontal="left" vertical="center"/>
    </xf>
    <xf numFmtId="49" fontId="84" fillId="13" borderId="8" xfId="53" applyNumberFormat="1" applyFont="1" applyFill="1" applyBorder="1" applyAlignment="1">
      <alignment horizontal="center" vertical="center"/>
    </xf>
    <xf numFmtId="49" fontId="51" fillId="0" borderId="93" xfId="53" applyNumberFormat="1" applyFont="1" applyFill="1" applyBorder="1" applyAlignment="1">
      <alignment horizontal="left" vertical="center" wrapText="1"/>
    </xf>
    <xf numFmtId="49" fontId="51" fillId="0" borderId="94" xfId="53" applyNumberFormat="1" applyFont="1" applyFill="1" applyBorder="1" applyAlignment="1">
      <alignment horizontal="left" vertical="center"/>
    </xf>
    <xf numFmtId="49" fontId="51" fillId="0" borderId="94" xfId="53" quotePrefix="1" applyNumberFormat="1" applyFont="1" applyFill="1" applyBorder="1" applyAlignment="1">
      <alignment horizontal="left" vertical="center" wrapText="1"/>
    </xf>
    <xf numFmtId="0" fontId="51" fillId="0" borderId="94" xfId="53" applyNumberFormat="1" applyFont="1" applyFill="1" applyBorder="1" applyAlignment="1">
      <alignment vertical="center"/>
    </xf>
    <xf numFmtId="0" fontId="51" fillId="0" borderId="94" xfId="53" applyNumberFormat="1" applyFont="1" applyFill="1" applyBorder="1" applyAlignment="1">
      <alignment horizontal="center" vertical="center" wrapText="1"/>
    </xf>
    <xf numFmtId="4" fontId="51" fillId="0" borderId="94" xfId="30" applyNumberFormat="1" applyFont="1" applyFill="1" applyBorder="1" applyAlignment="1">
      <alignment horizontal="center" vertical="center" wrapText="1"/>
    </xf>
    <xf numFmtId="4" fontId="51" fillId="0" borderId="94" xfId="30" applyNumberFormat="1" applyFont="1" applyFill="1" applyBorder="1" applyAlignment="1">
      <alignment horizontal="left" vertical="center"/>
    </xf>
    <xf numFmtId="4" fontId="51" fillId="0" borderId="95" xfId="53" applyNumberFormat="1" applyFont="1" applyFill="1" applyBorder="1" applyAlignment="1">
      <alignment horizontal="center" vertical="center" wrapText="1"/>
    </xf>
    <xf numFmtId="0" fontId="98" fillId="13" borderId="33" xfId="41" applyFont="1" applyFill="1" applyBorder="1" applyAlignment="1">
      <alignment horizontal="center" vertical="center" wrapText="1"/>
    </xf>
    <xf numFmtId="0" fontId="49" fillId="0" borderId="125" xfId="45" applyFont="1" applyBorder="1" applyAlignment="1">
      <alignment vertical="center"/>
    </xf>
    <xf numFmtId="0" fontId="49" fillId="0" borderId="0" xfId="69" applyNumberFormat="1" applyFont="1" applyFill="1" applyBorder="1" applyAlignment="1"/>
    <xf numFmtId="0" fontId="84" fillId="21" borderId="162" xfId="69" applyFont="1" applyFill="1" applyBorder="1" applyAlignment="1">
      <alignment horizontal="center" vertical="center"/>
    </xf>
    <xf numFmtId="185" fontId="84" fillId="21" borderId="164" xfId="69" applyNumberFormat="1" applyFont="1" applyFill="1" applyBorder="1" applyAlignment="1">
      <alignment horizontal="center" vertical="center" wrapText="1"/>
    </xf>
    <xf numFmtId="0" fontId="143" fillId="19" borderId="165" xfId="69" applyFont="1" applyFill="1" applyBorder="1" applyAlignment="1">
      <alignment vertical="center" wrapText="1"/>
    </xf>
    <xf numFmtId="185" fontId="143" fillId="19" borderId="170" xfId="69" applyNumberFormat="1" applyFont="1" applyFill="1" applyBorder="1" applyAlignment="1">
      <alignment vertical="center" wrapText="1"/>
    </xf>
    <xf numFmtId="0" fontId="143" fillId="19" borderId="171" xfId="69" applyFont="1" applyFill="1" applyBorder="1" applyAlignment="1">
      <alignment vertical="center" wrapText="1"/>
    </xf>
    <xf numFmtId="0" fontId="144" fillId="19" borderId="171" xfId="69" applyFont="1" applyFill="1" applyBorder="1" applyAlignment="1">
      <alignment horizontal="right" vertical="center" wrapText="1"/>
    </xf>
    <xf numFmtId="185" fontId="145" fillId="19" borderId="170" xfId="69" applyNumberFormat="1" applyFont="1" applyFill="1" applyBorder="1" applyAlignment="1">
      <alignment vertical="center" wrapText="1"/>
    </xf>
    <xf numFmtId="185" fontId="143" fillId="19" borderId="176" xfId="69" applyNumberFormat="1" applyFont="1" applyFill="1" applyBorder="1" applyAlignment="1">
      <alignment vertical="center" wrapText="1"/>
    </xf>
    <xf numFmtId="166" fontId="51" fillId="19" borderId="177" xfId="251" applyFont="1" applyFill="1" applyBorder="1" applyAlignment="1">
      <alignment horizontal="center" vertical="center"/>
    </xf>
    <xf numFmtId="10" fontId="145" fillId="19" borderId="177" xfId="69" applyNumberFormat="1" applyFont="1" applyFill="1" applyBorder="1" applyAlignment="1">
      <alignment horizontal="center" vertical="center"/>
    </xf>
    <xf numFmtId="10" fontId="145" fillId="23" borderId="177" xfId="69" applyNumberFormat="1" applyFont="1" applyFill="1" applyBorder="1" applyAlignment="1">
      <alignment horizontal="center" vertical="center"/>
    </xf>
    <xf numFmtId="166" fontId="51" fillId="23" borderId="177" xfId="251" applyFont="1" applyFill="1" applyBorder="1" applyAlignment="1">
      <alignment horizontal="center" vertical="center"/>
    </xf>
    <xf numFmtId="166" fontId="84" fillId="21" borderId="15" xfId="251" applyFont="1" applyFill="1" applyBorder="1" applyAlignment="1">
      <alignment horizontal="center" vertical="center"/>
    </xf>
    <xf numFmtId="9" fontId="84" fillId="21" borderId="15" xfId="69" applyNumberFormat="1" applyFont="1" applyFill="1" applyBorder="1" applyAlignment="1">
      <alignment horizontal="center" vertical="center"/>
    </xf>
    <xf numFmtId="185" fontId="115" fillId="12" borderId="145" xfId="69" applyNumberFormat="1" applyFont="1" applyFill="1" applyBorder="1"/>
    <xf numFmtId="9" fontId="0" fillId="5" borderId="181" xfId="218" applyFont="1" applyFill="1" applyBorder="1" applyAlignment="1">
      <alignment horizontal="center" vertical="center"/>
    </xf>
    <xf numFmtId="185" fontId="115" fillId="12" borderId="145" xfId="69" applyNumberFormat="1" applyFont="1" applyFill="1" applyBorder="1" applyAlignment="1">
      <alignment horizontal="center"/>
    </xf>
    <xf numFmtId="166" fontId="127" fillId="11" borderId="78" xfId="251" applyFont="1" applyFill="1" applyBorder="1" applyAlignment="1">
      <alignment vertical="center"/>
    </xf>
    <xf numFmtId="166" fontId="115" fillId="12" borderId="145" xfId="251" applyFont="1" applyFill="1" applyBorder="1"/>
    <xf numFmtId="0" fontId="49" fillId="0" borderId="8" xfId="45" applyFont="1" applyBorder="1" applyAlignment="1">
      <alignment vertical="center"/>
    </xf>
    <xf numFmtId="0" fontId="86" fillId="0" borderId="1" xfId="45" applyFont="1" applyBorder="1" applyAlignment="1">
      <alignment vertical="center"/>
    </xf>
    <xf numFmtId="0" fontId="86" fillId="0" borderId="34" xfId="45" applyFont="1" applyBorder="1" applyAlignment="1">
      <alignment vertical="center"/>
    </xf>
    <xf numFmtId="0" fontId="98" fillId="13" borderId="144" xfId="41" applyFont="1" applyFill="1" applyBorder="1" applyAlignment="1">
      <alignment horizontal="center" vertical="center" wrapText="1"/>
    </xf>
    <xf numFmtId="2" fontId="115" fillId="12" borderId="145" xfId="30" applyNumberFormat="1" applyFont="1" applyFill="1" applyBorder="1"/>
    <xf numFmtId="166" fontId="82" fillId="3" borderId="50" xfId="251" applyFont="1" applyFill="1" applyBorder="1" applyAlignment="1">
      <alignment vertical="center"/>
    </xf>
    <xf numFmtId="4" fontId="146" fillId="0" borderId="94" xfId="30" applyNumberFormat="1" applyFont="1" applyFill="1" applyBorder="1" applyAlignment="1">
      <alignment horizontal="center" vertical="center" wrapText="1"/>
    </xf>
    <xf numFmtId="0" fontId="94" fillId="0" borderId="28" xfId="45" applyFont="1" applyBorder="1" applyAlignment="1">
      <alignment vertical="center"/>
    </xf>
    <xf numFmtId="0" fontId="151" fillId="0" borderId="0" xfId="268" applyFont="1"/>
    <xf numFmtId="0" fontId="151" fillId="0" borderId="0" xfId="268" applyFont="1" applyAlignment="1">
      <alignment horizontal="center"/>
    </xf>
    <xf numFmtId="0" fontId="151" fillId="0" borderId="0" xfId="268" applyFont="1" applyAlignment="1">
      <alignment vertical="center"/>
    </xf>
    <xf numFmtId="4" fontId="151" fillId="0" borderId="0" xfId="268" applyNumberFormat="1" applyFont="1"/>
    <xf numFmtId="44" fontId="151" fillId="0" borderId="0" xfId="268" applyNumberFormat="1" applyFont="1"/>
    <xf numFmtId="0" fontId="152" fillId="0" borderId="0" xfId="268" applyFont="1" applyAlignment="1">
      <alignment horizontal="center" vertical="center" wrapText="1"/>
    </xf>
    <xf numFmtId="4" fontId="152" fillId="0" borderId="0" xfId="268" applyNumberFormat="1" applyFont="1" applyAlignment="1">
      <alignment horizontal="center" vertical="center" wrapText="1"/>
    </xf>
    <xf numFmtId="44" fontId="152" fillId="0" borderId="0" xfId="268" applyNumberFormat="1" applyFont="1" applyAlignment="1">
      <alignment horizontal="center" vertical="center" wrapText="1"/>
    </xf>
    <xf numFmtId="0" fontId="152" fillId="0" borderId="0" xfId="268" applyFont="1" applyAlignment="1">
      <alignment vertical="center"/>
    </xf>
    <xf numFmtId="44" fontId="152" fillId="0" borderId="0" xfId="268" applyNumberFormat="1" applyFont="1" applyAlignment="1">
      <alignment vertical="center"/>
    </xf>
    <xf numFmtId="4" fontId="151" fillId="0" borderId="0" xfId="268" applyNumberFormat="1" applyFont="1" applyAlignment="1">
      <alignment vertical="center"/>
    </xf>
    <xf numFmtId="44" fontId="151" fillId="0" borderId="0" xfId="268" applyNumberFormat="1" applyFont="1" applyAlignment="1">
      <alignment vertical="center"/>
    </xf>
    <xf numFmtId="192" fontId="155" fillId="0" borderId="0" xfId="269" applyNumberFormat="1" applyFont="1" applyAlignment="1">
      <alignment vertical="center"/>
    </xf>
    <xf numFmtId="0" fontId="153" fillId="31" borderId="219" xfId="208" applyFont="1" applyFill="1" applyBorder="1" applyAlignment="1">
      <alignment horizontal="center" vertical="center"/>
    </xf>
    <xf numFmtId="0" fontId="153" fillId="31" borderId="219" xfId="208" applyFont="1" applyFill="1" applyBorder="1" applyAlignment="1">
      <alignment horizontal="center" vertical="center" wrapText="1"/>
    </xf>
    <xf numFmtId="0" fontId="153" fillId="31" borderId="157" xfId="208" applyFont="1" applyFill="1" applyBorder="1" applyAlignment="1">
      <alignment horizontal="center" vertical="center" wrapText="1"/>
    </xf>
    <xf numFmtId="4" fontId="153" fillId="31" borderId="219" xfId="208" applyNumberFormat="1" applyFont="1" applyFill="1" applyBorder="1" applyAlignment="1">
      <alignment horizontal="center" vertical="center" wrapText="1"/>
    </xf>
    <xf numFmtId="44" fontId="153" fillId="31" borderId="219" xfId="208" applyNumberFormat="1" applyFont="1" applyFill="1" applyBorder="1" applyAlignment="1">
      <alignment horizontal="center" vertical="center" wrapText="1"/>
    </xf>
    <xf numFmtId="0" fontId="153" fillId="31" borderId="156" xfId="208" applyFont="1" applyFill="1" applyBorder="1" applyAlignment="1">
      <alignment horizontal="center" vertical="center"/>
    </xf>
    <xf numFmtId="0" fontId="155" fillId="0" borderId="0" xfId="268" applyFont="1" applyAlignment="1">
      <alignment vertical="center"/>
    </xf>
    <xf numFmtId="0" fontId="156" fillId="32" borderId="161" xfId="208" applyFont="1" applyFill="1" applyBorder="1" applyAlignment="1">
      <alignment vertical="center"/>
    </xf>
    <xf numFmtId="0" fontId="156" fillId="32" borderId="159" xfId="208" applyFont="1" applyFill="1" applyBorder="1" applyAlignment="1">
      <alignment vertical="center"/>
    </xf>
    <xf numFmtId="0" fontId="156" fillId="32" borderId="159" xfId="208" applyFont="1" applyFill="1" applyBorder="1" applyAlignment="1">
      <alignment vertical="center" wrapText="1"/>
    </xf>
    <xf numFmtId="44" fontId="156" fillId="32" borderId="159" xfId="208" applyNumberFormat="1" applyFont="1" applyFill="1" applyBorder="1" applyAlignment="1">
      <alignment vertical="center" wrapText="1"/>
    </xf>
    <xf numFmtId="0" fontId="153" fillId="32" borderId="160" xfId="208" applyFont="1" applyFill="1" applyBorder="1" applyAlignment="1">
      <alignment vertical="center"/>
    </xf>
    <xf numFmtId="0" fontId="150" fillId="20" borderId="218" xfId="208" applyFont="1" applyFill="1" applyBorder="1" applyAlignment="1">
      <alignment horizontal="center" vertical="center"/>
    </xf>
    <xf numFmtId="0" fontId="150" fillId="20" borderId="218" xfId="268" applyFont="1" applyFill="1" applyBorder="1" applyAlignment="1">
      <alignment vertical="center" wrapText="1"/>
    </xf>
    <xf numFmtId="44" fontId="150" fillId="0" borderId="218" xfId="270" applyFont="1" applyFill="1" applyBorder="1" applyAlignment="1" applyProtection="1">
      <alignment vertical="center"/>
      <protection locked="0"/>
    </xf>
    <xf numFmtId="4" fontId="150" fillId="20" borderId="218" xfId="271" applyNumberFormat="1" applyFont="1" applyFill="1" applyBorder="1" applyAlignment="1" applyProtection="1">
      <alignment horizontal="center" vertical="center"/>
      <protection locked="0"/>
    </xf>
    <xf numFmtId="44" fontId="150" fillId="20" borderId="218" xfId="268" applyNumberFormat="1" applyFont="1" applyFill="1" applyBorder="1" applyAlignment="1">
      <alignment vertical="center"/>
    </xf>
    <xf numFmtId="4" fontId="158" fillId="0" borderId="218" xfId="268" applyNumberFormat="1" applyFont="1" applyBorder="1" applyAlignment="1">
      <alignment vertical="center" wrapText="1"/>
    </xf>
    <xf numFmtId="44" fontId="155" fillId="0" borderId="0" xfId="268" applyNumberFormat="1" applyFont="1" applyAlignment="1">
      <alignment vertical="center"/>
    </xf>
    <xf numFmtId="44" fontId="159" fillId="0" borderId="0" xfId="268" applyNumberFormat="1" applyFont="1" applyAlignment="1">
      <alignment vertical="center"/>
    </xf>
    <xf numFmtId="0" fontId="151" fillId="0" borderId="0" xfId="268" applyFont="1" applyAlignment="1">
      <alignment vertical="center" wrapText="1"/>
    </xf>
    <xf numFmtId="0" fontId="150" fillId="20" borderId="219" xfId="208" applyFont="1" applyFill="1" applyBorder="1" applyAlignment="1">
      <alignment horizontal="center" vertical="center"/>
    </xf>
    <xf numFmtId="44" fontId="150" fillId="0" borderId="219" xfId="270" applyFont="1" applyFill="1" applyBorder="1" applyAlignment="1" applyProtection="1">
      <alignment vertical="center"/>
      <protection locked="0"/>
    </xf>
    <xf numFmtId="44" fontId="150" fillId="20" borderId="219" xfId="268" applyNumberFormat="1" applyFont="1" applyFill="1" applyBorder="1" applyAlignment="1">
      <alignment vertical="center"/>
    </xf>
    <xf numFmtId="4" fontId="158" fillId="0" borderId="219" xfId="268" applyNumberFormat="1" applyFont="1" applyBorder="1" applyAlignment="1">
      <alignment vertical="center" wrapText="1"/>
    </xf>
    <xf numFmtId="0" fontId="161" fillId="32" borderId="161" xfId="208" applyFont="1" applyFill="1" applyBorder="1" applyAlignment="1">
      <alignment vertical="center" wrapText="1"/>
    </xf>
    <xf numFmtId="0" fontId="161" fillId="32" borderId="159" xfId="208" applyFont="1" applyFill="1" applyBorder="1" applyAlignment="1">
      <alignment vertical="center" wrapText="1"/>
    </xf>
    <xf numFmtId="0" fontId="150" fillId="32" borderId="159" xfId="268" applyFont="1" applyFill="1" applyBorder="1" applyAlignment="1">
      <alignment vertical="center"/>
    </xf>
    <xf numFmtId="44" fontId="156" fillId="32" borderId="159" xfId="270" applyFont="1" applyFill="1" applyBorder="1" applyAlignment="1">
      <alignment vertical="center"/>
    </xf>
    <xf numFmtId="0" fontId="162" fillId="32" borderId="160" xfId="268" applyFont="1" applyFill="1" applyBorder="1" applyAlignment="1">
      <alignment vertical="center" wrapText="1"/>
    </xf>
    <xf numFmtId="0" fontId="161" fillId="0" borderId="158" xfId="208" applyFont="1" applyBorder="1" applyAlignment="1">
      <alignment horizontal="left" vertical="center" wrapText="1"/>
    </xf>
    <xf numFmtId="0" fontId="161" fillId="0" borderId="0" xfId="208" applyFont="1" applyAlignment="1">
      <alignment horizontal="left" vertical="center" wrapText="1"/>
    </xf>
    <xf numFmtId="44" fontId="161" fillId="0" borderId="0" xfId="208" applyNumberFormat="1" applyFont="1" applyAlignment="1">
      <alignment horizontal="left" vertical="center" wrapText="1"/>
    </xf>
    <xf numFmtId="0" fontId="161" fillId="0" borderId="0" xfId="208" applyFont="1" applyAlignment="1">
      <alignment vertical="center" wrapText="1"/>
    </xf>
    <xf numFmtId="0" fontId="162" fillId="31" borderId="159" xfId="268" applyFont="1" applyFill="1" applyBorder="1" applyAlignment="1">
      <alignment vertical="center"/>
    </xf>
    <xf numFmtId="44" fontId="153" fillId="31" borderId="159" xfId="270" applyFont="1" applyFill="1" applyBorder="1" applyAlignment="1">
      <alignment vertical="center"/>
    </xf>
    <xf numFmtId="44" fontId="162" fillId="31" borderId="160" xfId="268" applyNumberFormat="1" applyFont="1" applyFill="1" applyBorder="1"/>
    <xf numFmtId="44" fontId="152" fillId="0" borderId="0" xfId="268" applyNumberFormat="1" applyFont="1" applyAlignment="1">
      <alignment horizontal="center" vertical="center"/>
    </xf>
    <xf numFmtId="4" fontId="159" fillId="20" borderId="218" xfId="271" applyNumberFormat="1" applyFont="1" applyFill="1" applyBorder="1" applyAlignment="1" applyProtection="1">
      <alignment horizontal="center" vertical="center"/>
      <protection locked="0"/>
    </xf>
    <xf numFmtId="0" fontId="84" fillId="10" borderId="0" xfId="30" applyNumberFormat="1" applyFont="1" applyFill="1" applyBorder="1" applyAlignment="1">
      <alignment vertical="center"/>
    </xf>
    <xf numFmtId="4" fontId="84" fillId="10" borderId="0" xfId="30" applyNumberFormat="1" applyFont="1" applyFill="1" applyBorder="1" applyAlignment="1">
      <alignment vertical="center"/>
    </xf>
    <xf numFmtId="0" fontId="84" fillId="10" borderId="0" xfId="53" applyNumberFormat="1" applyFont="1" applyFill="1" applyBorder="1" applyAlignment="1">
      <alignment horizontal="center" vertical="center"/>
    </xf>
    <xf numFmtId="0" fontId="85" fillId="0" borderId="0" xfId="53" applyNumberFormat="1" applyFont="1" applyFill="1" applyBorder="1" applyAlignment="1">
      <alignment vertical="center"/>
    </xf>
    <xf numFmtId="49" fontId="84" fillId="10" borderId="0" xfId="53" applyNumberFormat="1" applyFont="1" applyFill="1" applyBorder="1" applyAlignment="1">
      <alignment vertical="center"/>
    </xf>
    <xf numFmtId="49" fontId="85" fillId="0" borderId="0" xfId="53" applyNumberFormat="1" applyFont="1" applyFill="1" applyBorder="1" applyAlignment="1">
      <alignment vertical="center"/>
    </xf>
    <xf numFmtId="181" fontId="96" fillId="0" borderId="29" xfId="50" applyNumberFormat="1" applyFont="1" applyFill="1" applyBorder="1" applyAlignment="1">
      <alignment vertical="center" wrapText="1"/>
    </xf>
    <xf numFmtId="4" fontId="89" fillId="13" borderId="33" xfId="58" applyNumberFormat="1" applyFont="1" applyFill="1" applyBorder="1" applyAlignment="1">
      <alignment horizontal="center" vertical="center"/>
    </xf>
    <xf numFmtId="4" fontId="89" fillId="13" borderId="24" xfId="58" applyNumberFormat="1" applyFont="1" applyFill="1" applyBorder="1" applyAlignment="1">
      <alignment horizontal="center" vertical="center"/>
    </xf>
    <xf numFmtId="4" fontId="86" fillId="0" borderId="29" xfId="50" applyNumberFormat="1" applyFont="1" applyFill="1" applyBorder="1" applyAlignment="1">
      <alignment horizontal="center" vertical="center" wrapText="1"/>
    </xf>
    <xf numFmtId="0" fontId="109" fillId="2" borderId="0" xfId="41" applyFont="1" applyFill="1" applyAlignment="1">
      <alignment horizontal="center" vertical="center"/>
    </xf>
    <xf numFmtId="4" fontId="98" fillId="13" borderId="0" xfId="41" applyNumberFormat="1" applyFont="1" applyFill="1" applyAlignment="1">
      <alignment horizontal="center" vertical="center" wrapText="1"/>
    </xf>
    <xf numFmtId="0" fontId="94" fillId="0" borderId="31" xfId="45" applyFont="1" applyBorder="1" applyAlignment="1">
      <alignment horizontal="center" vertical="center"/>
    </xf>
    <xf numFmtId="0" fontId="49" fillId="0" borderId="10" xfId="45" applyFont="1" applyBorder="1" applyAlignment="1">
      <alignment horizontal="center" vertical="center"/>
    </xf>
    <xf numFmtId="0" fontId="49" fillId="0" borderId="32" xfId="45" applyFont="1" applyBorder="1" applyAlignment="1">
      <alignment vertical="center"/>
    </xf>
    <xf numFmtId="181" fontId="49" fillId="0" borderId="33" xfId="83" applyNumberFormat="1" applyFont="1" applyBorder="1" applyAlignment="1">
      <alignment horizontal="center" vertical="center"/>
    </xf>
    <xf numFmtId="14" fontId="49" fillId="0" borderId="35" xfId="45" applyNumberFormat="1" applyFont="1" applyBorder="1" applyAlignment="1">
      <alignment horizontal="left" vertical="center"/>
    </xf>
    <xf numFmtId="0" fontId="118" fillId="0" borderId="0" xfId="53" applyFont="1"/>
    <xf numFmtId="4" fontId="51" fillId="0" borderId="94" xfId="105" applyNumberFormat="1" applyFont="1" applyFill="1" applyBorder="1" applyAlignment="1">
      <alignment horizontal="right" vertical="center" wrapText="1"/>
    </xf>
    <xf numFmtId="167" fontId="38" fillId="0" borderId="0" xfId="30" applyFont="1" applyFill="1" applyBorder="1" applyAlignment="1">
      <alignment vertical="center"/>
    </xf>
    <xf numFmtId="0" fontId="38" fillId="0" borderId="0" xfId="105" applyNumberFormat="1" applyFont="1" applyFill="1" applyBorder="1" applyAlignment="1">
      <alignment horizontal="left" vertical="center"/>
    </xf>
    <xf numFmtId="0" fontId="38" fillId="0" borderId="0" xfId="30" applyNumberFormat="1" applyFont="1" applyFill="1" applyBorder="1" applyAlignment="1">
      <alignment horizontal="left" vertical="center"/>
    </xf>
    <xf numFmtId="0" fontId="49" fillId="0" borderId="196" xfId="69" applyNumberFormat="1" applyFont="1" applyFill="1" applyBorder="1" applyAlignment="1"/>
    <xf numFmtId="0" fontId="49" fillId="0" borderId="5" xfId="69" applyNumberFormat="1" applyFont="1" applyFill="1" applyBorder="1" applyAlignment="1"/>
    <xf numFmtId="0" fontId="34" fillId="0" borderId="0" xfId="69" applyNumberFormat="1" applyFont="1" applyFill="1" applyBorder="1" applyAlignment="1"/>
    <xf numFmtId="0" fontId="143" fillId="19" borderId="171" xfId="69" applyFont="1" applyFill="1" applyBorder="1" applyAlignment="1">
      <alignment horizontal="left" vertical="center" wrapText="1"/>
    </xf>
    <xf numFmtId="0" fontId="144" fillId="19" borderId="173" xfId="69" applyFont="1" applyFill="1" applyBorder="1" applyAlignment="1">
      <alignment horizontal="right" vertical="center" wrapText="1"/>
    </xf>
    <xf numFmtId="0" fontId="84" fillId="21" borderId="148" xfId="69" applyFont="1" applyFill="1" applyBorder="1" applyAlignment="1">
      <alignment horizontal="center" vertical="center"/>
    </xf>
    <xf numFmtId="0" fontId="84" fillId="21" borderId="149" xfId="69" applyFont="1" applyFill="1" applyBorder="1" applyAlignment="1">
      <alignment horizontal="center" vertical="center"/>
    </xf>
    <xf numFmtId="0" fontId="84" fillId="21" borderId="150" xfId="69" applyFont="1" applyFill="1" applyBorder="1" applyAlignment="1">
      <alignment horizontal="center" vertical="center"/>
    </xf>
    <xf numFmtId="0" fontId="145" fillId="22" borderId="223" xfId="69" applyFont="1" applyFill="1" applyBorder="1" applyAlignment="1">
      <alignment horizontal="left" vertical="center"/>
    </xf>
    <xf numFmtId="166" fontId="145" fillId="19" borderId="224" xfId="251" applyFont="1" applyFill="1" applyBorder="1" applyAlignment="1">
      <alignment horizontal="center" vertical="center"/>
    </xf>
    <xf numFmtId="0" fontId="145" fillId="23" borderId="223" xfId="69" applyFont="1" applyFill="1" applyBorder="1" applyAlignment="1">
      <alignment horizontal="left" vertical="center"/>
    </xf>
    <xf numFmtId="166" fontId="145" fillId="23" borderId="224" xfId="251" applyFont="1" applyFill="1" applyBorder="1" applyAlignment="1">
      <alignment horizontal="center" vertical="center"/>
    </xf>
    <xf numFmtId="0" fontId="84" fillId="21" borderId="16" xfId="69" applyFont="1" applyFill="1" applyBorder="1" applyAlignment="1">
      <alignment horizontal="left" vertical="center"/>
    </xf>
    <xf numFmtId="166" fontId="84" fillId="21" borderId="19" xfId="251" applyFont="1" applyFill="1" applyBorder="1" applyAlignment="1">
      <alignment horizontal="center" vertical="center"/>
    </xf>
    <xf numFmtId="44" fontId="49" fillId="0" borderId="0" xfId="69" applyNumberFormat="1" applyFont="1" applyFill="1" applyBorder="1" applyAlignment="1"/>
    <xf numFmtId="44" fontId="49" fillId="0" borderId="196" xfId="69" applyNumberFormat="1" applyFont="1" applyFill="1" applyBorder="1" applyAlignment="1"/>
    <xf numFmtId="0" fontId="84" fillId="21" borderId="17" xfId="69" applyFont="1" applyFill="1" applyBorder="1" applyAlignment="1">
      <alignment horizontal="left" vertical="center"/>
    </xf>
    <xf numFmtId="166" fontId="84" fillId="21" borderId="18" xfId="251" applyFont="1" applyFill="1" applyBorder="1" applyAlignment="1">
      <alignment horizontal="left" vertical="center"/>
    </xf>
    <xf numFmtId="190" fontId="84" fillId="21" borderId="18" xfId="69" applyNumberFormat="1" applyFont="1" applyFill="1" applyBorder="1" applyAlignment="1">
      <alignment horizontal="center" vertical="center"/>
    </xf>
    <xf numFmtId="166" fontId="84" fillId="21" borderId="20" xfId="251" applyFont="1" applyFill="1" applyBorder="1" applyAlignment="1">
      <alignment horizontal="center" vertical="center"/>
    </xf>
    <xf numFmtId="0" fontId="49" fillId="0" borderId="197" xfId="69" applyNumberFormat="1" applyFont="1" applyFill="1" applyBorder="1" applyAlignment="1"/>
    <xf numFmtId="0" fontId="49" fillId="0" borderId="6" xfId="69" applyNumberFormat="1" applyFont="1" applyFill="1" applyBorder="1" applyAlignment="1"/>
    <xf numFmtId="0" fontId="49" fillId="0" borderId="12" xfId="69" applyNumberFormat="1" applyFont="1" applyFill="1" applyBorder="1" applyAlignment="1"/>
    <xf numFmtId="0" fontId="148" fillId="12" borderId="204" xfId="276" applyFont="1" applyFill="1" applyBorder="1" applyAlignment="1">
      <alignment vertical="center" wrapText="1"/>
    </xf>
    <xf numFmtId="0" fontId="135" fillId="19" borderId="225" xfId="276" applyFont="1" applyFill="1" applyBorder="1" applyAlignment="1">
      <alignment horizontal="left" vertical="center" wrapText="1"/>
    </xf>
    <xf numFmtId="0" fontId="135" fillId="19" borderId="226" xfId="276" applyFont="1" applyFill="1" applyBorder="1" applyAlignment="1">
      <alignment horizontal="center" vertical="center" wrapText="1"/>
    </xf>
    <xf numFmtId="185" fontId="135" fillId="19" borderId="226" xfId="276" applyNumberFormat="1" applyFont="1" applyFill="1" applyBorder="1" applyAlignment="1">
      <alignment horizontal="left" vertical="center" wrapText="1"/>
    </xf>
    <xf numFmtId="0" fontId="141" fillId="19" borderId="226" xfId="276" applyFont="1" applyFill="1" applyBorder="1" applyAlignment="1">
      <alignment horizontal="center" vertical="center" wrapText="1"/>
    </xf>
    <xf numFmtId="0" fontId="141" fillId="19" borderId="227" xfId="276" applyFont="1" applyFill="1" applyBorder="1" applyAlignment="1">
      <alignment horizontal="center" vertical="center" wrapText="1"/>
    </xf>
    <xf numFmtId="0" fontId="137" fillId="19" borderId="228" xfId="276" applyFont="1" applyFill="1" applyBorder="1"/>
    <xf numFmtId="0" fontId="166" fillId="0" borderId="0" xfId="276"/>
    <xf numFmtId="0" fontId="148" fillId="12" borderId="229" xfId="276" applyFont="1" applyFill="1" applyBorder="1" applyAlignment="1">
      <alignment vertical="center" wrapText="1"/>
    </xf>
    <xf numFmtId="0" fontId="135" fillId="19" borderId="220" xfId="276" applyFont="1" applyFill="1" applyBorder="1" applyAlignment="1">
      <alignment horizontal="left" vertical="center" wrapText="1"/>
    </xf>
    <xf numFmtId="0" fontId="135" fillId="19" borderId="221" xfId="276" applyFont="1" applyFill="1" applyBorder="1" applyAlignment="1">
      <alignment horizontal="center" vertical="center" wrapText="1"/>
    </xf>
    <xf numFmtId="185" fontId="135" fillId="19" borderId="221" xfId="276" applyNumberFormat="1" applyFont="1" applyFill="1" applyBorder="1" applyAlignment="1">
      <alignment horizontal="left" vertical="center" wrapText="1"/>
    </xf>
    <xf numFmtId="0" fontId="141" fillId="19" borderId="221" xfId="276" applyFont="1" applyFill="1" applyBorder="1" applyAlignment="1">
      <alignment horizontal="center" vertical="center" wrapText="1"/>
    </xf>
    <xf numFmtId="0" fontId="141" fillId="19" borderId="230" xfId="276" applyFont="1" applyFill="1" applyBorder="1" applyAlignment="1">
      <alignment horizontal="center" vertical="center" wrapText="1"/>
    </xf>
    <xf numFmtId="0" fontId="137" fillId="19" borderId="231" xfId="276" applyFont="1" applyFill="1" applyBorder="1"/>
    <xf numFmtId="0" fontId="141" fillId="19" borderId="232" xfId="276" applyFont="1" applyFill="1" applyBorder="1" applyAlignment="1">
      <alignment horizontal="center" vertical="center" wrapText="1"/>
    </xf>
    <xf numFmtId="0" fontId="166" fillId="0" borderId="15" xfId="276" applyBorder="1" applyAlignment="1">
      <alignment horizontal="center"/>
    </xf>
    <xf numFmtId="0" fontId="141" fillId="19" borderId="236" xfId="276" applyFont="1" applyFill="1" applyBorder="1"/>
    <xf numFmtId="0" fontId="149" fillId="19" borderId="203" xfId="276" applyFont="1" applyFill="1" applyBorder="1" applyAlignment="1">
      <alignment horizontal="center"/>
    </xf>
    <xf numFmtId="185" fontId="149" fillId="19" borderId="203" xfId="276" applyNumberFormat="1" applyFont="1" applyFill="1" applyBorder="1" applyAlignment="1">
      <alignment horizontal="center"/>
    </xf>
    <xf numFmtId="0" fontId="141" fillId="19" borderId="203" xfId="276" applyFont="1" applyFill="1" applyBorder="1" applyAlignment="1">
      <alignment horizontal="center"/>
    </xf>
    <xf numFmtId="0" fontId="149" fillId="19" borderId="237" xfId="276" applyFont="1" applyFill="1" applyBorder="1"/>
    <xf numFmtId="0" fontId="166" fillId="0" borderId="15" xfId="276" applyBorder="1"/>
    <xf numFmtId="0" fontId="141" fillId="19" borderId="230" xfId="276" applyFont="1" applyFill="1" applyBorder="1"/>
    <xf numFmtId="0" fontId="149" fillId="19" borderId="0" xfId="276" applyFont="1" applyFill="1" applyAlignment="1">
      <alignment horizontal="center"/>
    </xf>
    <xf numFmtId="185" fontId="149" fillId="19" borderId="0" xfId="276" applyNumberFormat="1" applyFont="1" applyFill="1" applyAlignment="1">
      <alignment horizontal="center"/>
    </xf>
    <xf numFmtId="0" fontId="141" fillId="19" borderId="0" xfId="276" applyFont="1" applyFill="1" applyAlignment="1">
      <alignment horizontal="center"/>
    </xf>
    <xf numFmtId="0" fontId="149" fillId="19" borderId="231" xfId="276" applyFont="1" applyFill="1" applyBorder="1"/>
    <xf numFmtId="43" fontId="0" fillId="0" borderId="15" xfId="277" applyFont="1" applyBorder="1" applyAlignment="1"/>
    <xf numFmtId="0" fontId="138" fillId="21" borderId="204" xfId="276" applyFont="1" applyFill="1" applyBorder="1" applyAlignment="1">
      <alignment horizontal="center" vertical="center"/>
    </xf>
    <xf numFmtId="0" fontId="138" fillId="21" borderId="205" xfId="276" applyFont="1" applyFill="1" applyBorder="1" applyAlignment="1">
      <alignment horizontal="center" vertical="center" wrapText="1"/>
    </xf>
    <xf numFmtId="185" fontId="138" fillId="21" borderId="206" xfId="276" applyNumberFormat="1" applyFont="1" applyFill="1" applyBorder="1" applyAlignment="1">
      <alignment horizontal="center" vertical="center" wrapText="1"/>
    </xf>
    <xf numFmtId="0" fontId="141" fillId="19" borderId="238" xfId="276" applyFont="1" applyFill="1" applyBorder="1" applyAlignment="1">
      <alignment vertical="center" wrapText="1"/>
    </xf>
    <xf numFmtId="185" fontId="141" fillId="19" borderId="222" xfId="276" applyNumberFormat="1" applyFont="1" applyFill="1" applyBorder="1" applyAlignment="1">
      <alignment horizontal="center" vertical="center" wrapText="1"/>
    </xf>
    <xf numFmtId="185" fontId="141" fillId="19" borderId="208" xfId="276" applyNumberFormat="1" applyFont="1" applyFill="1" applyBorder="1" applyAlignment="1">
      <alignment vertical="center" wrapText="1"/>
    </xf>
    <xf numFmtId="0" fontId="141" fillId="19" borderId="196" xfId="276" applyFont="1" applyFill="1" applyBorder="1" applyAlignment="1">
      <alignment horizontal="center"/>
    </xf>
    <xf numFmtId="0" fontId="141" fillId="19" borderId="5" xfId="276" applyFont="1" applyFill="1" applyBorder="1" applyAlignment="1">
      <alignment horizontal="center"/>
    </xf>
    <xf numFmtId="185" fontId="141" fillId="19" borderId="213" xfId="276" applyNumberFormat="1" applyFont="1" applyFill="1" applyBorder="1" applyAlignment="1">
      <alignment vertical="center" wrapText="1"/>
    </xf>
    <xf numFmtId="0" fontId="138" fillId="36" borderId="239" xfId="276" applyFont="1" applyFill="1" applyBorder="1" applyAlignment="1">
      <alignment vertical="center" wrapText="1"/>
    </xf>
    <xf numFmtId="185" fontId="138" fillId="36" borderId="240" xfId="276" applyNumberFormat="1" applyFont="1" applyFill="1" applyBorder="1" applyAlignment="1">
      <alignment horizontal="center" vertical="center" wrapText="1"/>
    </xf>
    <xf numFmtId="43" fontId="138" fillId="29" borderId="20" xfId="277" applyFont="1" applyFill="1" applyBorder="1" applyAlignment="1">
      <alignment vertical="center" wrapText="1"/>
    </xf>
    <xf numFmtId="0" fontId="149" fillId="19" borderId="230" xfId="276" applyFont="1" applyFill="1" applyBorder="1"/>
    <xf numFmtId="0" fontId="168" fillId="19" borderId="0" xfId="276" applyFont="1" applyFill="1" applyAlignment="1">
      <alignment horizontal="left"/>
    </xf>
    <xf numFmtId="0" fontId="141" fillId="19" borderId="0" xfId="276" applyFont="1" applyFill="1" applyAlignment="1">
      <alignment horizontal="left"/>
    </xf>
    <xf numFmtId="0" fontId="141" fillId="19" borderId="197" xfId="276" applyFont="1" applyFill="1" applyBorder="1" applyAlignment="1">
      <alignment horizontal="center"/>
    </xf>
    <xf numFmtId="0" fontId="141" fillId="19" borderId="12" xfId="276" applyFont="1" applyFill="1" applyBorder="1" applyAlignment="1">
      <alignment horizontal="center"/>
    </xf>
    <xf numFmtId="0" fontId="149" fillId="19" borderId="231" xfId="276" applyFont="1" applyFill="1" applyBorder="1" applyAlignment="1">
      <alignment horizontal="left"/>
    </xf>
    <xf numFmtId="0" fontId="138" fillId="21" borderId="241" xfId="276" applyFont="1" applyFill="1" applyBorder="1" applyAlignment="1">
      <alignment horizontal="center" vertical="center"/>
    </xf>
    <xf numFmtId="0" fontId="138" fillId="21" borderId="242" xfId="276" applyFont="1" applyFill="1" applyBorder="1" applyAlignment="1">
      <alignment horizontal="center" vertical="center" wrapText="1"/>
    </xf>
    <xf numFmtId="185" fontId="138" fillId="21" borderId="243" xfId="276" applyNumberFormat="1" applyFont="1" applyFill="1" applyBorder="1" applyAlignment="1">
      <alignment horizontal="center" vertical="center" wrapText="1"/>
    </xf>
    <xf numFmtId="0" fontId="169" fillId="5" borderId="198" xfId="278" applyFont="1" applyFill="1" applyBorder="1" applyAlignment="1">
      <alignment vertical="center" wrapText="1"/>
    </xf>
    <xf numFmtId="43" fontId="169" fillId="5" borderId="199" xfId="277" applyFont="1" applyFill="1" applyBorder="1" applyAlignment="1">
      <alignment horizontal="center" vertical="center" wrapText="1"/>
    </xf>
    <xf numFmtId="0" fontId="138" fillId="29" borderId="244" xfId="278" applyFont="1" applyFill="1" applyBorder="1" applyAlignment="1">
      <alignment vertical="center" wrapText="1"/>
    </xf>
    <xf numFmtId="43" fontId="138" fillId="29" borderId="8" xfId="277" applyFont="1" applyFill="1" applyBorder="1" applyAlignment="1">
      <alignment horizontal="center" vertical="center" wrapText="1"/>
    </xf>
    <xf numFmtId="43" fontId="138" fillId="29" borderId="245" xfId="277" applyFont="1" applyFill="1" applyBorder="1" applyAlignment="1">
      <alignment vertical="center" wrapText="1"/>
    </xf>
    <xf numFmtId="0" fontId="141" fillId="19" borderId="203" xfId="276" applyFont="1" applyFill="1" applyBorder="1" applyAlignment="1">
      <alignment horizontal="left"/>
    </xf>
    <xf numFmtId="0" fontId="149" fillId="19" borderId="237" xfId="276" applyFont="1" applyFill="1" applyBorder="1" applyAlignment="1">
      <alignment horizontal="left"/>
    </xf>
    <xf numFmtId="0" fontId="143" fillId="5" borderId="198" xfId="279" applyFont="1" applyFill="1" applyBorder="1" applyAlignment="1">
      <alignment vertical="center" wrapText="1"/>
    </xf>
    <xf numFmtId="43" fontId="143" fillId="5" borderId="199" xfId="280" applyFont="1" applyFill="1" applyBorder="1" applyAlignment="1">
      <alignment horizontal="center" vertical="center" wrapText="1"/>
    </xf>
    <xf numFmtId="43" fontId="143" fillId="5" borderId="200" xfId="280" applyFont="1" applyFill="1" applyBorder="1" applyAlignment="1">
      <alignment vertical="center" wrapText="1"/>
    </xf>
    <xf numFmtId="0" fontId="143" fillId="5" borderId="201" xfId="279" applyFont="1" applyFill="1" applyBorder="1" applyAlignment="1">
      <alignment vertical="center" wrapText="1"/>
    </xf>
    <xf numFmtId="43" fontId="143" fillId="5" borderId="30" xfId="280" applyFont="1" applyFill="1" applyBorder="1" applyAlignment="1">
      <alignment horizontal="center" vertical="center" wrapText="1"/>
    </xf>
    <xf numFmtId="43" fontId="143" fillId="5" borderId="202" xfId="280" applyFont="1" applyFill="1" applyBorder="1" applyAlignment="1">
      <alignment vertical="center" wrapText="1"/>
    </xf>
    <xf numFmtId="0" fontId="84" fillId="29" borderId="16" xfId="279" applyFont="1" applyFill="1" applyBorder="1" applyAlignment="1">
      <alignment vertical="center" wrapText="1"/>
    </xf>
    <xf numFmtId="43" fontId="84" fillId="29" borderId="15" xfId="280" applyFont="1" applyFill="1" applyBorder="1" applyAlignment="1">
      <alignment horizontal="center" vertical="center" wrapText="1"/>
    </xf>
    <xf numFmtId="43" fontId="84" fillId="29" borderId="19" xfId="280" applyFont="1" applyFill="1" applyBorder="1" applyAlignment="1">
      <alignment vertical="center" wrapText="1"/>
    </xf>
    <xf numFmtId="185" fontId="141" fillId="19" borderId="0" xfId="276" applyNumberFormat="1" applyFont="1" applyFill="1" applyAlignment="1">
      <alignment horizontal="center"/>
    </xf>
    <xf numFmtId="0" fontId="141" fillId="19" borderId="231" xfId="276" applyFont="1" applyFill="1" applyBorder="1"/>
    <xf numFmtId="185" fontId="170" fillId="19" borderId="246" xfId="276" applyNumberFormat="1" applyFont="1" applyFill="1" applyBorder="1" applyAlignment="1">
      <alignment vertical="center" wrapText="1"/>
    </xf>
    <xf numFmtId="0" fontId="138" fillId="36" borderId="209" xfId="276" applyFont="1" applyFill="1" applyBorder="1" applyAlignment="1">
      <alignment vertical="center" wrapText="1"/>
    </xf>
    <xf numFmtId="185" fontId="138" fillId="36" borderId="210" xfId="276" applyNumberFormat="1" applyFont="1" applyFill="1" applyBorder="1" applyAlignment="1">
      <alignment horizontal="center" vertical="center" wrapText="1"/>
    </xf>
    <xf numFmtId="185" fontId="138" fillId="36" borderId="211" xfId="276" applyNumberFormat="1" applyFont="1" applyFill="1" applyBorder="1" applyAlignment="1">
      <alignment vertical="center" wrapText="1"/>
    </xf>
    <xf numFmtId="0" fontId="141" fillId="19" borderId="207" xfId="276" applyFont="1" applyFill="1" applyBorder="1" applyAlignment="1">
      <alignment vertical="center" wrapText="1"/>
    </xf>
    <xf numFmtId="185" fontId="141" fillId="19" borderId="194" xfId="276" applyNumberFormat="1" applyFont="1" applyFill="1" applyBorder="1" applyAlignment="1">
      <alignment horizontal="center" vertical="center" wrapText="1"/>
    </xf>
    <xf numFmtId="185" fontId="141" fillId="19" borderId="211" xfId="276" applyNumberFormat="1" applyFont="1" applyFill="1" applyBorder="1" applyAlignment="1">
      <alignment vertical="center" wrapText="1"/>
    </xf>
    <xf numFmtId="0" fontId="138" fillId="36" borderId="229" xfId="276" applyFont="1" applyFill="1" applyBorder="1" applyAlignment="1">
      <alignment vertical="center" wrapText="1"/>
    </xf>
    <xf numFmtId="185" fontId="138" fillId="36" borderId="108" xfId="276" applyNumberFormat="1" applyFont="1" applyFill="1" applyBorder="1" applyAlignment="1">
      <alignment horizontal="center" vertical="center" wrapText="1"/>
    </xf>
    <xf numFmtId="185" fontId="138" fillId="36" borderId="247" xfId="276" applyNumberFormat="1" applyFont="1" applyFill="1" applyBorder="1" applyAlignment="1">
      <alignment vertical="center" wrapText="1"/>
    </xf>
    <xf numFmtId="43" fontId="166" fillId="0" borderId="0" xfId="276" applyNumberFormat="1"/>
    <xf numFmtId="185" fontId="141" fillId="19" borderId="246" xfId="276" applyNumberFormat="1" applyFont="1" applyFill="1" applyBorder="1" applyAlignment="1">
      <alignment vertical="center" wrapText="1"/>
    </xf>
    <xf numFmtId="0" fontId="141" fillId="5" borderId="155" xfId="278" applyFont="1" applyFill="1" applyBorder="1" applyAlignment="1">
      <alignment vertical="center" wrapText="1"/>
    </xf>
    <xf numFmtId="0" fontId="149" fillId="19" borderId="232" xfId="276" applyFont="1" applyFill="1" applyBorder="1"/>
    <xf numFmtId="0" fontId="149" fillId="19" borderId="248" xfId="276" applyFont="1" applyFill="1" applyBorder="1" applyAlignment="1">
      <alignment horizontal="center"/>
    </xf>
    <xf numFmtId="185" fontId="149" fillId="19" borderId="248" xfId="276" applyNumberFormat="1" applyFont="1" applyFill="1" applyBorder="1" applyAlignment="1">
      <alignment horizontal="center"/>
    </xf>
    <xf numFmtId="0" fontId="141" fillId="19" borderId="248" xfId="276" applyFont="1" applyFill="1" applyBorder="1" applyAlignment="1">
      <alignment horizontal="center"/>
    </xf>
    <xf numFmtId="0" fontId="149" fillId="19" borderId="249" xfId="276" applyFont="1" applyFill="1" applyBorder="1"/>
    <xf numFmtId="0" fontId="141" fillId="19" borderId="209" xfId="276" applyFont="1" applyFill="1" applyBorder="1" applyAlignment="1">
      <alignment vertical="center" wrapText="1"/>
    </xf>
    <xf numFmtId="185" fontId="141" fillId="19" borderId="210" xfId="276" applyNumberFormat="1" applyFont="1" applyFill="1" applyBorder="1" applyAlignment="1">
      <alignment horizontal="center" vertical="center" wrapText="1"/>
    </xf>
    <xf numFmtId="0" fontId="137" fillId="19" borderId="250" xfId="276" applyFont="1" applyFill="1" applyBorder="1"/>
    <xf numFmtId="0" fontId="137" fillId="19" borderId="251" xfId="276" applyFont="1" applyFill="1" applyBorder="1"/>
    <xf numFmtId="0" fontId="141" fillId="19" borderId="0" xfId="276" applyFont="1" applyFill="1" applyAlignment="1">
      <alignment horizontal="center" vertical="center" wrapText="1"/>
    </xf>
    <xf numFmtId="185" fontId="141" fillId="19" borderId="208" xfId="276" applyNumberFormat="1" applyFont="1" applyFill="1" applyBorder="1" applyAlignment="1">
      <alignment horizontal="center" vertical="center" wrapText="1"/>
    </xf>
    <xf numFmtId="185" fontId="141" fillId="30" borderId="211" xfId="276" applyNumberFormat="1" applyFont="1" applyFill="1" applyBorder="1" applyAlignment="1">
      <alignment horizontal="center" vertical="center" wrapText="1"/>
    </xf>
    <xf numFmtId="0" fontId="171" fillId="19" borderId="207" xfId="276" applyFont="1" applyFill="1" applyBorder="1" applyAlignment="1">
      <alignment vertical="center" wrapText="1"/>
    </xf>
    <xf numFmtId="185" fontId="171" fillId="19" borderId="194" xfId="276" applyNumberFormat="1" applyFont="1" applyFill="1" applyBorder="1" applyAlignment="1">
      <alignment horizontal="center" vertical="center" wrapText="1"/>
    </xf>
    <xf numFmtId="185" fontId="171" fillId="19" borderId="208" xfId="276" applyNumberFormat="1" applyFont="1" applyFill="1" applyBorder="1" applyAlignment="1">
      <alignment horizontal="center" vertical="center" wrapText="1"/>
    </xf>
    <xf numFmtId="0" fontId="171" fillId="19" borderId="209" xfId="276" applyFont="1" applyFill="1" applyBorder="1" applyAlignment="1">
      <alignment vertical="center" wrapText="1"/>
    </xf>
    <xf numFmtId="185" fontId="171" fillId="19" borderId="210" xfId="276" applyNumberFormat="1" applyFont="1" applyFill="1" applyBorder="1" applyAlignment="1">
      <alignment horizontal="center" vertical="center" wrapText="1"/>
    </xf>
    <xf numFmtId="185" fontId="171" fillId="19" borderId="211" xfId="276" applyNumberFormat="1" applyFont="1" applyFill="1" applyBorder="1" applyAlignment="1">
      <alignment horizontal="center" vertical="center" wrapText="1"/>
    </xf>
    <xf numFmtId="0" fontId="141" fillId="19" borderId="212" xfId="276" applyFont="1" applyFill="1" applyBorder="1" applyAlignment="1">
      <alignment vertical="center" wrapText="1"/>
    </xf>
    <xf numFmtId="185" fontId="141" fillId="19" borderId="195" xfId="276" applyNumberFormat="1" applyFont="1" applyFill="1" applyBorder="1" applyAlignment="1">
      <alignment horizontal="center" vertical="center" wrapText="1"/>
    </xf>
    <xf numFmtId="185" fontId="141" fillId="19" borderId="213" xfId="276" applyNumberFormat="1" applyFont="1" applyFill="1" applyBorder="1" applyAlignment="1">
      <alignment horizontal="center" vertical="center" wrapText="1"/>
    </xf>
    <xf numFmtId="0" fontId="141" fillId="19" borderId="0" xfId="276" applyFont="1" applyFill="1"/>
    <xf numFmtId="185" fontId="141" fillId="19" borderId="246" xfId="276" applyNumberFormat="1" applyFont="1" applyFill="1" applyBorder="1" applyAlignment="1">
      <alignment horizontal="center" vertical="center" wrapText="1"/>
    </xf>
    <xf numFmtId="191" fontId="141" fillId="19" borderId="213" xfId="276" applyNumberFormat="1" applyFont="1" applyFill="1" applyBorder="1" applyAlignment="1">
      <alignment horizontal="center" vertical="center" wrapText="1"/>
    </xf>
    <xf numFmtId="0" fontId="147" fillId="19" borderId="230" xfId="276" applyFont="1" applyFill="1" applyBorder="1"/>
    <xf numFmtId="44" fontId="141" fillId="19" borderId="0" xfId="276" applyNumberFormat="1" applyFont="1" applyFill="1"/>
    <xf numFmtId="0" fontId="147" fillId="19" borderId="231" xfId="276" applyFont="1" applyFill="1" applyBorder="1"/>
    <xf numFmtId="0" fontId="141" fillId="19" borderId="214" xfId="276" applyFont="1" applyFill="1" applyBorder="1" applyAlignment="1">
      <alignment vertical="center" wrapText="1"/>
    </xf>
    <xf numFmtId="185" fontId="141" fillId="19" borderId="215" xfId="276" applyNumberFormat="1" applyFont="1" applyFill="1" applyBorder="1" applyAlignment="1">
      <alignment horizontal="center" vertical="center" wrapText="1"/>
    </xf>
    <xf numFmtId="185" fontId="141" fillId="19" borderId="216" xfId="276" applyNumberFormat="1" applyFont="1" applyFill="1" applyBorder="1" applyAlignment="1">
      <alignment horizontal="center" vertical="center" wrapText="1"/>
    </xf>
    <xf numFmtId="0" fontId="147" fillId="19" borderId="0" xfId="276" applyFont="1" applyFill="1"/>
    <xf numFmtId="0" fontId="138" fillId="21" borderId="206" xfId="276" applyFont="1" applyFill="1" applyBorder="1" applyAlignment="1">
      <alignment horizontal="center" vertical="center" wrapText="1"/>
    </xf>
    <xf numFmtId="0" fontId="141" fillId="19" borderId="252" xfId="276" applyFont="1" applyFill="1" applyBorder="1" applyAlignment="1">
      <alignment vertical="center" wrapText="1"/>
    </xf>
    <xf numFmtId="185" fontId="138" fillId="34" borderId="256" xfId="276" applyNumberFormat="1" applyFont="1" applyFill="1" applyBorder="1" applyAlignment="1">
      <alignment horizontal="center" vertical="center" wrapText="1"/>
    </xf>
    <xf numFmtId="0" fontId="141" fillId="19" borderId="257" xfId="276" applyFont="1" applyFill="1" applyBorder="1" applyAlignment="1">
      <alignment vertical="center" wrapText="1"/>
    </xf>
    <xf numFmtId="185" fontId="141" fillId="19" borderId="143" xfId="276" applyNumberFormat="1" applyFont="1" applyFill="1" applyBorder="1" applyAlignment="1">
      <alignment horizontal="center" vertical="center" wrapText="1"/>
    </xf>
    <xf numFmtId="185" fontId="141" fillId="19" borderId="258" xfId="276" applyNumberFormat="1" applyFont="1" applyFill="1" applyBorder="1" applyAlignment="1">
      <alignment horizontal="center" vertical="center" wrapText="1"/>
    </xf>
    <xf numFmtId="0" fontId="147" fillId="0" borderId="230" xfId="276" applyFont="1" applyBorder="1"/>
    <xf numFmtId="0" fontId="147" fillId="0" borderId="231" xfId="276" applyFont="1" applyBorder="1"/>
    <xf numFmtId="0" fontId="138" fillId="21" borderId="217" xfId="276" applyFont="1" applyFill="1" applyBorder="1" applyAlignment="1">
      <alignment horizontal="center" vertical="center"/>
    </xf>
    <xf numFmtId="0" fontId="138" fillId="21" borderId="192" xfId="276" applyFont="1" applyFill="1" applyBorder="1" applyAlignment="1">
      <alignment horizontal="center" vertical="center" wrapText="1"/>
    </xf>
    <xf numFmtId="0" fontId="138" fillId="21" borderId="193" xfId="276" applyFont="1" applyFill="1" applyBorder="1" applyAlignment="1">
      <alignment horizontal="center" vertical="center" wrapText="1"/>
    </xf>
    <xf numFmtId="0" fontId="141" fillId="19" borderId="259" xfId="276" applyFont="1" applyFill="1" applyBorder="1" applyAlignment="1">
      <alignment vertical="center"/>
    </xf>
    <xf numFmtId="185" fontId="141" fillId="37" borderId="195" xfId="276" applyNumberFormat="1" applyFont="1" applyFill="1" applyBorder="1" applyAlignment="1">
      <alignment horizontal="center" vertical="center" wrapText="1"/>
    </xf>
    <xf numFmtId="185" fontId="141" fillId="37" borderId="260" xfId="276" applyNumberFormat="1" applyFont="1" applyFill="1" applyBorder="1" applyAlignment="1">
      <alignment horizontal="center" vertical="center" wrapText="1"/>
    </xf>
    <xf numFmtId="0" fontId="141" fillId="19" borderId="171" xfId="276" applyFont="1" applyFill="1" applyBorder="1" applyAlignment="1">
      <alignment vertical="center"/>
    </xf>
    <xf numFmtId="0" fontId="141" fillId="19" borderId="261" xfId="276" applyFont="1" applyFill="1" applyBorder="1" applyAlignment="1">
      <alignment vertical="center"/>
    </xf>
    <xf numFmtId="185" fontId="138" fillId="34" borderId="265" xfId="276" applyNumberFormat="1" applyFont="1" applyFill="1" applyBorder="1" applyAlignment="1">
      <alignment horizontal="center" vertical="center" wrapText="1"/>
    </xf>
    <xf numFmtId="0" fontId="147" fillId="0" borderId="0" xfId="276" applyFont="1"/>
    <xf numFmtId="0" fontId="138" fillId="0" borderId="0" xfId="276" applyFont="1" applyAlignment="1">
      <alignment horizontal="center" vertical="center" wrapText="1"/>
    </xf>
    <xf numFmtId="0" fontId="172" fillId="0" borderId="0" xfId="276" applyFont="1" applyAlignment="1">
      <alignment horizontal="center" vertical="center" wrapText="1"/>
    </xf>
    <xf numFmtId="185" fontId="138" fillId="0" borderId="0" xfId="276" applyNumberFormat="1" applyFont="1" applyAlignment="1">
      <alignment horizontal="center" vertical="center" wrapText="1"/>
    </xf>
    <xf numFmtId="0" fontId="169" fillId="0" borderId="0" xfId="276" applyFont="1" applyAlignment="1">
      <alignment horizontal="center" vertical="center" wrapText="1"/>
    </xf>
    <xf numFmtId="0" fontId="147" fillId="19" borderId="232" xfId="276" applyFont="1" applyFill="1" applyBorder="1"/>
    <xf numFmtId="0" fontId="147" fillId="19" borderId="248" xfId="276" applyFont="1" applyFill="1" applyBorder="1"/>
    <xf numFmtId="0" fontId="147" fillId="19" borderId="249" xfId="276" applyFont="1" applyFill="1" applyBorder="1"/>
    <xf numFmtId="4" fontId="51" fillId="0" borderId="94" xfId="105" applyNumberFormat="1" applyFont="1" applyFill="1" applyBorder="1" applyAlignment="1">
      <alignment horizontal="center" vertical="center" wrapText="1"/>
    </xf>
    <xf numFmtId="0" fontId="118" fillId="0" borderId="0" xfId="69" applyFont="1"/>
    <xf numFmtId="188" fontId="119" fillId="0" borderId="0" xfId="208" applyNumberFormat="1" applyFont="1" applyAlignment="1">
      <alignment horizontal="left" vertical="center"/>
    </xf>
    <xf numFmtId="189" fontId="119" fillId="0" borderId="0" xfId="208" applyNumberFormat="1" applyFont="1" applyAlignment="1">
      <alignment horizontal="left" vertical="center"/>
    </xf>
    <xf numFmtId="0" fontId="98" fillId="13" borderId="26" xfId="105" applyNumberFormat="1" applyFont="1" applyFill="1" applyBorder="1" applyAlignment="1">
      <alignment horizontal="center" vertical="center" wrapText="1"/>
    </xf>
    <xf numFmtId="0" fontId="98" fillId="13" borderId="7" xfId="105" applyNumberFormat="1" applyFont="1" applyFill="1" applyBorder="1" applyAlignment="1">
      <alignment horizontal="center" vertical="center" wrapText="1"/>
    </xf>
    <xf numFmtId="0" fontId="98" fillId="13" borderId="28" xfId="105" applyNumberFormat="1" applyFont="1" applyFill="1" applyBorder="1" applyAlignment="1">
      <alignment horizontal="center" vertical="center" wrapText="1"/>
    </xf>
    <xf numFmtId="4" fontId="51" fillId="0" borderId="94" xfId="105" applyNumberFormat="1" applyFont="1" applyFill="1" applyBorder="1" applyAlignment="1">
      <alignment horizontal="left" vertical="center"/>
    </xf>
    <xf numFmtId="43" fontId="51" fillId="0" borderId="0" xfId="280" applyFont="1" applyFill="1" applyBorder="1" applyAlignment="1">
      <alignment horizontal="center" vertical="center"/>
    </xf>
    <xf numFmtId="4" fontId="146" fillId="0" borderId="94" xfId="105" applyNumberFormat="1" applyFont="1" applyFill="1" applyBorder="1" applyAlignment="1">
      <alignment horizontal="center" vertical="center" wrapText="1"/>
    </xf>
    <xf numFmtId="4" fontId="51" fillId="0" borderId="0" xfId="53" applyNumberFormat="1" applyFont="1" applyFill="1" applyBorder="1" applyAlignment="1">
      <alignment horizontal="center" vertical="center"/>
    </xf>
    <xf numFmtId="0" fontId="51" fillId="39" borderId="94" xfId="53" applyNumberFormat="1" applyFont="1" applyFill="1" applyBorder="1" applyAlignment="1">
      <alignment vertical="center"/>
    </xf>
    <xf numFmtId="0" fontId="51" fillId="0" borderId="0" xfId="53" applyNumberFormat="1" applyFont="1" applyFill="1" applyBorder="1" applyAlignment="1">
      <alignment horizontal="left" vertical="center"/>
    </xf>
    <xf numFmtId="0" fontId="51" fillId="0" borderId="94" xfId="53" applyNumberFormat="1" applyFont="1" applyFill="1" applyBorder="1" applyAlignment="1">
      <alignment vertical="center" wrapText="1"/>
    </xf>
    <xf numFmtId="0" fontId="51" fillId="5" borderId="94" xfId="53" applyNumberFormat="1" applyFont="1" applyFill="1" applyBorder="1" applyAlignment="1">
      <alignment vertical="center"/>
    </xf>
    <xf numFmtId="2" fontId="51" fillId="0" borderId="0" xfId="53" applyNumberFormat="1" applyFont="1" applyFill="1" applyBorder="1" applyAlignment="1">
      <alignment horizontal="center" vertical="center"/>
    </xf>
    <xf numFmtId="0" fontId="173" fillId="5" borderId="94" xfId="53" applyNumberFormat="1" applyFont="1" applyFill="1" applyBorder="1" applyAlignment="1">
      <alignment vertical="center"/>
    </xf>
    <xf numFmtId="4" fontId="51" fillId="5" borderId="94" xfId="105" applyNumberFormat="1" applyFont="1" applyFill="1" applyBorder="1" applyAlignment="1">
      <alignment horizontal="center" vertical="center" wrapText="1"/>
    </xf>
    <xf numFmtId="0" fontId="38" fillId="0" borderId="0" xfId="105" applyNumberFormat="1" applyFont="1" applyFill="1" applyBorder="1" applyAlignment="1">
      <alignment vertical="center"/>
    </xf>
    <xf numFmtId="43" fontId="38" fillId="0" borderId="0" xfId="280" applyFont="1" applyFill="1" applyBorder="1" applyAlignment="1">
      <alignment vertical="center"/>
    </xf>
    <xf numFmtId="0" fontId="38" fillId="0" borderId="0" xfId="105" applyNumberFormat="1" applyFont="1" applyFill="1" applyBorder="1" applyAlignment="1">
      <alignment horizontal="right" vertical="center"/>
    </xf>
    <xf numFmtId="0" fontId="39" fillId="0" borderId="0" xfId="105" applyNumberFormat="1" applyFont="1" applyFill="1" applyBorder="1" applyAlignment="1">
      <alignment vertical="center"/>
    </xf>
    <xf numFmtId="44" fontId="38" fillId="0" borderId="0" xfId="30" applyNumberFormat="1" applyFont="1" applyFill="1" applyBorder="1" applyAlignment="1">
      <alignment vertical="center"/>
    </xf>
    <xf numFmtId="0" fontId="176" fillId="0" borderId="0" xfId="290" applyFont="1"/>
    <xf numFmtId="0" fontId="174" fillId="0" borderId="0" xfId="290" applyFont="1"/>
    <xf numFmtId="0" fontId="51" fillId="28" borderId="0" xfId="53" applyNumberFormat="1" applyFont="1" applyFill="1" applyBorder="1" applyAlignment="1">
      <alignment horizontal="center" vertical="center"/>
    </xf>
    <xf numFmtId="0" fontId="177" fillId="12" borderId="204" xfId="276" applyFont="1" applyFill="1" applyBorder="1" applyAlignment="1">
      <alignment vertical="center" wrapText="1"/>
    </xf>
    <xf numFmtId="185" fontId="179" fillId="19" borderId="226" xfId="276" applyNumberFormat="1" applyFont="1" applyFill="1" applyBorder="1" applyAlignment="1">
      <alignment horizontal="left" vertical="center" wrapText="1"/>
    </xf>
    <xf numFmtId="0" fontId="143" fillId="19" borderId="226" xfId="276" applyFont="1" applyFill="1" applyBorder="1" applyAlignment="1">
      <alignment horizontal="center" vertical="center" wrapText="1"/>
    </xf>
    <xf numFmtId="43" fontId="143" fillId="19" borderId="226" xfId="289" applyFont="1" applyFill="1" applyBorder="1" applyAlignment="1">
      <alignment horizontal="center" vertical="center" wrapText="1"/>
    </xf>
    <xf numFmtId="0" fontId="9" fillId="0" borderId="0" xfId="290" applyFont="1"/>
    <xf numFmtId="0" fontId="177" fillId="12" borderId="229" xfId="276" applyFont="1" applyFill="1" applyBorder="1" applyAlignment="1">
      <alignment vertical="center" wrapText="1"/>
    </xf>
    <xf numFmtId="185" fontId="179" fillId="19" borderId="221" xfId="276" applyNumberFormat="1" applyFont="1" applyFill="1" applyBorder="1" applyAlignment="1">
      <alignment horizontal="left" vertical="center" wrapText="1"/>
    </xf>
    <xf numFmtId="0" fontId="143" fillId="19" borderId="221" xfId="276" applyFont="1" applyFill="1" applyBorder="1" applyAlignment="1">
      <alignment horizontal="center" vertical="center" wrapText="1"/>
    </xf>
    <xf numFmtId="43" fontId="143" fillId="19" borderId="221" xfId="289" applyFont="1" applyFill="1" applyBorder="1" applyAlignment="1">
      <alignment horizontal="center" vertical="center" wrapText="1"/>
    </xf>
    <xf numFmtId="43" fontId="143" fillId="19" borderId="0" xfId="289" applyFont="1" applyFill="1" applyBorder="1" applyAlignment="1">
      <alignment horizontal="center" vertical="center" wrapText="1"/>
    </xf>
    <xf numFmtId="0" fontId="143" fillId="19" borderId="0" xfId="276" applyFont="1" applyFill="1" applyAlignment="1">
      <alignment horizontal="center" vertical="center" wrapText="1"/>
    </xf>
    <xf numFmtId="0" fontId="136" fillId="0" borderId="0" xfId="290" applyFont="1"/>
    <xf numFmtId="0" fontId="164" fillId="0" borderId="0" xfId="290" applyFont="1"/>
    <xf numFmtId="0" fontId="164" fillId="7" borderId="244" xfId="290" applyFont="1" applyFill="1" applyBorder="1" applyAlignment="1">
      <alignment horizontal="center" vertical="center" wrapText="1"/>
    </xf>
    <xf numFmtId="0" fontId="74" fillId="0" borderId="148" xfId="290" applyFont="1" applyBorder="1" applyAlignment="1">
      <alignment horizontal="center"/>
    </xf>
    <xf numFmtId="167" fontId="164" fillId="0" borderId="275" xfId="52" applyFont="1" applyBorder="1" applyAlignment="1">
      <alignment horizontal="center"/>
    </xf>
    <xf numFmtId="43" fontId="164" fillId="20" borderId="272" xfId="289" applyFont="1" applyFill="1" applyBorder="1" applyAlignment="1">
      <alignment horizontal="center"/>
    </xf>
    <xf numFmtId="43" fontId="164" fillId="20" borderId="276" xfId="289" applyFont="1" applyFill="1" applyBorder="1" applyAlignment="1">
      <alignment horizontal="center"/>
    </xf>
    <xf numFmtId="0" fontId="74" fillId="0" borderId="274" xfId="290" applyFont="1" applyBorder="1" applyAlignment="1">
      <alignment horizontal="center" vertical="center"/>
    </xf>
    <xf numFmtId="167" fontId="164" fillId="0" borderId="272" xfId="52" applyFont="1" applyBorder="1" applyAlignment="1">
      <alignment horizontal="center"/>
    </xf>
    <xf numFmtId="0" fontId="74" fillId="0" borderId="271" xfId="290" applyFont="1" applyBorder="1" applyAlignment="1">
      <alignment horizontal="center"/>
    </xf>
    <xf numFmtId="43" fontId="164" fillId="20" borderId="273" xfId="289" applyFont="1" applyFill="1" applyBorder="1" applyAlignment="1">
      <alignment horizontal="center"/>
    </xf>
    <xf numFmtId="43" fontId="164" fillId="20" borderId="278" xfId="289" applyFont="1" applyFill="1" applyBorder="1" applyAlignment="1">
      <alignment horizontal="center"/>
    </xf>
    <xf numFmtId="0" fontId="74" fillId="0" borderId="277" xfId="290" applyFont="1" applyBorder="1" applyAlignment="1">
      <alignment horizontal="center"/>
    </xf>
    <xf numFmtId="43" fontId="9" fillId="0" borderId="0" xfId="290" applyNumberFormat="1" applyFont="1"/>
    <xf numFmtId="167" fontId="9" fillId="0" borderId="0" xfId="290" applyNumberFormat="1" applyFont="1"/>
    <xf numFmtId="43" fontId="164" fillId="20" borderId="280" xfId="289" applyFont="1" applyFill="1" applyBorder="1" applyAlignment="1">
      <alignment horizontal="center"/>
    </xf>
    <xf numFmtId="43" fontId="164" fillId="20" borderId="281" xfId="289" applyFont="1" applyFill="1" applyBorder="1" applyAlignment="1">
      <alignment horizontal="center"/>
    </xf>
    <xf numFmtId="167" fontId="136" fillId="0" borderId="0" xfId="52" applyFont="1"/>
    <xf numFmtId="167" fontId="9" fillId="0" borderId="0" xfId="52" applyFont="1"/>
    <xf numFmtId="43" fontId="136" fillId="0" borderId="0" xfId="289" applyFont="1" applyBorder="1"/>
    <xf numFmtId="43" fontId="9" fillId="0" borderId="0" xfId="289" applyFont="1" applyBorder="1"/>
    <xf numFmtId="0" fontId="51" fillId="0" borderId="94" xfId="53" quotePrefix="1" applyNumberFormat="1" applyFont="1" applyFill="1" applyBorder="1" applyAlignment="1">
      <alignment horizontal="left" vertical="center" wrapText="1"/>
    </xf>
    <xf numFmtId="0" fontId="131" fillId="40" borderId="266" xfId="290" applyFont="1" applyFill="1" applyBorder="1" applyAlignment="1">
      <alignment horizontal="center" vertical="center" wrapText="1"/>
    </xf>
    <xf numFmtId="0" fontId="74" fillId="41" borderId="277" xfId="290" applyFont="1" applyFill="1" applyBorder="1"/>
    <xf numFmtId="0" fontId="178" fillId="19" borderId="225" xfId="276" applyFont="1" applyFill="1" applyBorder="1" applyAlignment="1">
      <alignment horizontal="right" vertical="center" wrapText="1"/>
    </xf>
    <xf numFmtId="0" fontId="178" fillId="19" borderId="220" xfId="276" applyFont="1" applyFill="1" applyBorder="1" applyAlignment="1">
      <alignment horizontal="right" vertical="center" wrapText="1"/>
    </xf>
    <xf numFmtId="0" fontId="164" fillId="0" borderId="272" xfId="290" applyFont="1" applyBorder="1" applyAlignment="1">
      <alignment horizontal="right" vertical="center"/>
    </xf>
    <xf numFmtId="0" fontId="136" fillId="0" borderId="0" xfId="290" applyFont="1" applyAlignment="1">
      <alignment horizontal="right"/>
    </xf>
    <xf numFmtId="0" fontId="9" fillId="0" borderId="0" xfId="290" applyFont="1" applyAlignment="1">
      <alignment horizontal="right"/>
    </xf>
    <xf numFmtId="0" fontId="49" fillId="0" borderId="0" xfId="208" applyFont="1" applyAlignment="1">
      <alignment horizontal="right"/>
    </xf>
    <xf numFmtId="0" fontId="74" fillId="43" borderId="271" xfId="290" applyFont="1" applyFill="1" applyBorder="1"/>
    <xf numFmtId="0" fontId="74" fillId="44" borderId="271" xfId="290" applyFont="1" applyFill="1" applyBorder="1"/>
    <xf numFmtId="0" fontId="164" fillId="44" borderId="272" xfId="290" applyFont="1" applyFill="1" applyBorder="1" applyAlignment="1">
      <alignment horizontal="right" vertical="center"/>
    </xf>
    <xf numFmtId="167" fontId="164" fillId="44" borderId="272" xfId="52" applyFont="1" applyFill="1" applyBorder="1" applyAlignment="1">
      <alignment horizontal="center"/>
    </xf>
    <xf numFmtId="0" fontId="164" fillId="43" borderId="272" xfId="290" applyFont="1" applyFill="1" applyBorder="1" applyAlignment="1">
      <alignment horizontal="right" vertical="center"/>
    </xf>
    <xf numFmtId="167" fontId="164" fillId="43" borderId="272" xfId="52" applyFont="1" applyFill="1" applyBorder="1" applyAlignment="1">
      <alignment horizontal="center"/>
    </xf>
    <xf numFmtId="0" fontId="74" fillId="45" borderId="277" xfId="290" applyFont="1" applyFill="1" applyBorder="1"/>
    <xf numFmtId="0" fontId="164" fillId="45" borderId="145" xfId="290" applyFont="1" applyFill="1" applyBorder="1" applyAlignment="1">
      <alignment horizontal="right" vertical="center"/>
    </xf>
    <xf numFmtId="167" fontId="164" fillId="45" borderId="145" xfId="52" applyFont="1" applyFill="1" applyBorder="1" applyAlignment="1">
      <alignment horizontal="center"/>
    </xf>
    <xf numFmtId="167" fontId="164" fillId="45" borderId="272" xfId="52" applyFont="1" applyFill="1" applyBorder="1" applyAlignment="1">
      <alignment horizontal="center"/>
    </xf>
    <xf numFmtId="0" fontId="164" fillId="41" borderId="145" xfId="290" applyFont="1" applyFill="1" applyBorder="1" applyAlignment="1">
      <alignment horizontal="right" vertical="center"/>
    </xf>
    <xf numFmtId="167" fontId="164" fillId="41" borderId="145" xfId="52" applyFont="1" applyFill="1" applyBorder="1" applyAlignment="1">
      <alignment horizontal="center"/>
    </xf>
    <xf numFmtId="0" fontId="74" fillId="33" borderId="274" xfId="290" applyFont="1" applyFill="1" applyBorder="1"/>
    <xf numFmtId="0" fontId="74" fillId="33" borderId="271" xfId="290" applyFont="1" applyFill="1" applyBorder="1"/>
    <xf numFmtId="0" fontId="6" fillId="0" borderId="0" xfId="290" applyFont="1"/>
    <xf numFmtId="43" fontId="176" fillId="0" borderId="0" xfId="290" applyNumberFormat="1" applyFont="1"/>
    <xf numFmtId="0" fontId="176" fillId="33" borderId="0" xfId="290" applyFont="1" applyFill="1"/>
    <xf numFmtId="43" fontId="176" fillId="33" borderId="0" xfId="290" applyNumberFormat="1" applyFont="1" applyFill="1"/>
    <xf numFmtId="0" fontId="74" fillId="11" borderId="271" xfId="290" applyFont="1" applyFill="1" applyBorder="1"/>
    <xf numFmtId="0" fontId="164" fillId="11" borderId="272" xfId="290" applyFont="1" applyFill="1" applyBorder="1" applyAlignment="1">
      <alignment horizontal="right" vertical="center"/>
    </xf>
    <xf numFmtId="167" fontId="164" fillId="11" borderId="272" xfId="52" applyFont="1" applyFill="1" applyBorder="1" applyAlignment="1">
      <alignment horizontal="center"/>
    </xf>
    <xf numFmtId="0" fontId="74" fillId="46" borderId="271" xfId="290" applyFont="1" applyFill="1" applyBorder="1"/>
    <xf numFmtId="0" fontId="164" fillId="46" borderId="272" xfId="290" applyFont="1" applyFill="1" applyBorder="1" applyAlignment="1">
      <alignment horizontal="right" vertical="center"/>
    </xf>
    <xf numFmtId="167" fontId="164" fillId="46" borderId="272" xfId="52" applyFont="1" applyFill="1" applyBorder="1" applyAlignment="1">
      <alignment horizontal="center"/>
    </xf>
    <xf numFmtId="0" fontId="74" fillId="0" borderId="271" xfId="290" applyFont="1" applyBorder="1"/>
    <xf numFmtId="167" fontId="164" fillId="0" borderId="272" xfId="52" applyFont="1" applyFill="1" applyBorder="1" applyAlignment="1">
      <alignment horizontal="center"/>
    </xf>
    <xf numFmtId="0" fontId="74" fillId="42" borderId="274" xfId="290" applyFont="1" applyFill="1" applyBorder="1"/>
    <xf numFmtId="0" fontId="164" fillId="42" borderId="275" xfId="290" applyFont="1" applyFill="1" applyBorder="1" applyAlignment="1">
      <alignment horizontal="right" vertical="center"/>
    </xf>
    <xf numFmtId="167" fontId="164" fillId="42" borderId="275" xfId="52" applyFont="1" applyFill="1" applyBorder="1" applyAlignment="1">
      <alignment horizontal="center"/>
    </xf>
    <xf numFmtId="43" fontId="164" fillId="20" borderId="275" xfId="289" applyFont="1" applyFill="1" applyBorder="1" applyAlignment="1">
      <alignment horizontal="center"/>
    </xf>
    <xf numFmtId="0" fontId="74" fillId="41" borderId="282" xfId="290" applyFont="1" applyFill="1" applyBorder="1"/>
    <xf numFmtId="0" fontId="164" fillId="41" borderId="283" xfId="290" applyFont="1" applyFill="1" applyBorder="1" applyAlignment="1">
      <alignment horizontal="right" vertical="center"/>
    </xf>
    <xf numFmtId="167" fontId="164" fillId="41" borderId="283" xfId="52" applyFont="1" applyFill="1" applyBorder="1" applyAlignment="1">
      <alignment horizontal="center"/>
    </xf>
    <xf numFmtId="43" fontId="164" fillId="20" borderId="284" xfId="289" applyFont="1" applyFill="1" applyBorder="1" applyAlignment="1">
      <alignment horizontal="center"/>
    </xf>
    <xf numFmtId="43" fontId="164" fillId="20" borderId="285" xfId="289" applyFont="1" applyFill="1" applyBorder="1" applyAlignment="1">
      <alignment horizontal="center"/>
    </xf>
    <xf numFmtId="0" fontId="74" fillId="46" borderId="279" xfId="290" applyFont="1" applyFill="1" applyBorder="1"/>
    <xf numFmtId="167" fontId="164" fillId="46" borderId="280" xfId="52" applyFont="1" applyFill="1" applyBorder="1" applyAlignment="1">
      <alignment horizontal="center"/>
    </xf>
    <xf numFmtId="0" fontId="176" fillId="47" borderId="0" xfId="290" applyFont="1" applyFill="1"/>
    <xf numFmtId="43" fontId="176" fillId="47" borderId="0" xfId="290" applyNumberFormat="1" applyFont="1" applyFill="1"/>
    <xf numFmtId="0" fontId="176" fillId="48" borderId="0" xfId="290" applyFont="1" applyFill="1"/>
    <xf numFmtId="43" fontId="176" fillId="48" borderId="0" xfId="290" applyNumberFormat="1" applyFont="1" applyFill="1"/>
    <xf numFmtId="0" fontId="176" fillId="44" borderId="0" xfId="290" applyFont="1" applyFill="1"/>
    <xf numFmtId="43" fontId="176" fillId="44" borderId="0" xfId="290" applyNumberFormat="1" applyFont="1" applyFill="1"/>
    <xf numFmtId="0" fontId="176" fillId="43" borderId="0" xfId="290" applyFont="1" applyFill="1"/>
    <xf numFmtId="43" fontId="176" fillId="43" borderId="0" xfId="290" applyNumberFormat="1" applyFont="1" applyFill="1"/>
    <xf numFmtId="43" fontId="176" fillId="0" borderId="0" xfId="290" applyNumberFormat="1" applyFont="1" applyAlignment="1">
      <alignment horizontal="right"/>
    </xf>
    <xf numFmtId="167" fontId="176" fillId="0" borderId="0" xfId="290" applyNumberFormat="1" applyFont="1" applyAlignment="1">
      <alignment horizontal="right"/>
    </xf>
    <xf numFmtId="0" fontId="176" fillId="0" borderId="0" xfId="290" applyFont="1" applyAlignment="1">
      <alignment horizontal="right"/>
    </xf>
    <xf numFmtId="0" fontId="176" fillId="7" borderId="0" xfId="290" applyFont="1" applyFill="1"/>
    <xf numFmtId="0" fontId="183" fillId="46" borderId="0" xfId="290" applyFont="1" applyFill="1"/>
    <xf numFmtId="167" fontId="183" fillId="46" borderId="0" xfId="290" applyNumberFormat="1" applyFont="1" applyFill="1"/>
    <xf numFmtId="0" fontId="187" fillId="51" borderId="15" xfId="0" applyFont="1" applyFill="1" applyBorder="1" applyAlignment="1">
      <alignment vertical="center"/>
    </xf>
    <xf numFmtId="0" fontId="137" fillId="0" borderId="15" xfId="0" applyFont="1" applyBorder="1" applyAlignment="1">
      <alignment vertical="center" wrapText="1"/>
    </xf>
    <xf numFmtId="167" fontId="137" fillId="11" borderId="25" xfId="30" applyFont="1" applyFill="1" applyBorder="1" applyAlignment="1">
      <alignment vertical="center" wrapText="1"/>
    </xf>
    <xf numFmtId="167" fontId="137" fillId="0" borderId="15" xfId="30" applyFont="1" applyBorder="1" applyAlignment="1">
      <alignment vertical="center" wrapText="1"/>
    </xf>
    <xf numFmtId="9" fontId="137" fillId="11" borderId="25" xfId="30" applyNumberFormat="1" applyFont="1" applyFill="1" applyBorder="1" applyAlignment="1">
      <alignment vertical="center" wrapText="1"/>
    </xf>
    <xf numFmtId="2" fontId="137" fillId="11" borderId="25" xfId="30" applyNumberFormat="1" applyFont="1" applyFill="1" applyBorder="1" applyAlignment="1">
      <alignment vertical="center" wrapText="1"/>
    </xf>
    <xf numFmtId="167" fontId="137" fillId="0" borderId="23" xfId="30" applyFont="1" applyBorder="1" applyAlignment="1">
      <alignment vertical="center" wrapText="1"/>
    </xf>
    <xf numFmtId="166" fontId="187" fillId="0" borderId="0" xfId="237" applyFont="1" applyFill="1" applyBorder="1" applyAlignment="1">
      <alignment horizontal="center" vertical="center" wrapText="1"/>
    </xf>
    <xf numFmtId="166" fontId="187" fillId="0" borderId="0" xfId="237" applyFont="1" applyFill="1" applyBorder="1" applyAlignment="1">
      <alignment horizontal="center" vertical="center"/>
    </xf>
    <xf numFmtId="166" fontId="137" fillId="0" borderId="0" xfId="237" applyFont="1" applyFill="1" applyBorder="1" applyAlignment="1">
      <alignment horizontal="left" vertical="center" wrapText="1"/>
    </xf>
    <xf numFmtId="166" fontId="137" fillId="0" borderId="0" xfId="237" applyFont="1" applyFill="1" applyBorder="1" applyAlignment="1">
      <alignment horizontal="center" vertical="center"/>
    </xf>
    <xf numFmtId="2" fontId="137" fillId="11" borderId="7" xfId="30" applyNumberFormat="1" applyFont="1" applyFill="1" applyBorder="1" applyAlignment="1">
      <alignment vertical="center" wrapText="1"/>
    </xf>
    <xf numFmtId="167" fontId="137" fillId="11" borderId="7" xfId="30" applyFont="1" applyFill="1" applyBorder="1" applyAlignment="1">
      <alignment vertical="center" wrapText="1"/>
    </xf>
    <xf numFmtId="167" fontId="137" fillId="0" borderId="8" xfId="30" applyFont="1" applyBorder="1" applyAlignment="1">
      <alignment vertical="center" wrapText="1"/>
    </xf>
    <xf numFmtId="167" fontId="137" fillId="0" borderId="31" xfId="30" applyFont="1" applyBorder="1" applyAlignment="1">
      <alignment vertical="center" wrapText="1"/>
    </xf>
    <xf numFmtId="0" fontId="36" fillId="5" borderId="178" xfId="57" applyFont="1" applyFill="1" applyBorder="1"/>
    <xf numFmtId="0" fontId="34" fillId="5" borderId="179" xfId="57" applyFill="1" applyBorder="1"/>
    <xf numFmtId="0" fontId="36" fillId="5" borderId="180" xfId="57" applyFont="1" applyFill="1" applyBorder="1" applyAlignment="1">
      <alignment horizontal="center"/>
    </xf>
    <xf numFmtId="0" fontId="36" fillId="5" borderId="182" xfId="57" applyFont="1" applyFill="1" applyBorder="1" applyAlignment="1">
      <alignment horizontal="center"/>
    </xf>
    <xf numFmtId="0" fontId="34" fillId="5" borderId="183" xfId="57" applyFill="1" applyBorder="1" applyAlignment="1">
      <alignment horizontal="center" vertical="center"/>
    </xf>
    <xf numFmtId="0" fontId="34" fillId="5" borderId="184" xfId="57" applyFill="1" applyBorder="1" applyAlignment="1">
      <alignment horizontal="center"/>
    </xf>
    <xf numFmtId="0" fontId="34" fillId="5" borderId="185" xfId="57" applyFill="1" applyBorder="1" applyAlignment="1">
      <alignment horizontal="center" vertical="center"/>
    </xf>
    <xf numFmtId="0" fontId="36" fillId="5" borderId="184" xfId="57" applyFont="1" applyFill="1" applyBorder="1" applyAlignment="1">
      <alignment horizontal="center"/>
    </xf>
    <xf numFmtId="0" fontId="36" fillId="5" borderId="185" xfId="57" applyFont="1" applyFill="1" applyBorder="1" applyAlignment="1">
      <alignment horizontal="center" vertical="center"/>
    </xf>
    <xf numFmtId="0" fontId="36" fillId="5" borderId="186" xfId="57" applyFont="1" applyFill="1" applyBorder="1" applyAlignment="1">
      <alignment horizontal="center"/>
    </xf>
    <xf numFmtId="0" fontId="36" fillId="5" borderId="187" xfId="57" applyFont="1" applyFill="1" applyBorder="1" applyAlignment="1">
      <alignment horizontal="center" vertical="center"/>
    </xf>
    <xf numFmtId="0" fontId="142" fillId="25" borderId="190" xfId="57" applyFont="1" applyFill="1" applyBorder="1" applyAlignment="1">
      <alignment horizontal="left" vertical="center"/>
    </xf>
    <xf numFmtId="0" fontId="142" fillId="25" borderId="190" xfId="57" applyFont="1" applyFill="1" applyBorder="1" applyAlignment="1">
      <alignment horizontal="left" vertical="center" wrapText="1"/>
    </xf>
    <xf numFmtId="1" fontId="142" fillId="25" borderId="190" xfId="57" applyNumberFormat="1" applyFont="1" applyFill="1" applyBorder="1" applyAlignment="1">
      <alignment horizontal="center" vertical="center"/>
    </xf>
    <xf numFmtId="2" fontId="142" fillId="25" borderId="190" xfId="57" applyNumberFormat="1" applyFont="1" applyFill="1" applyBorder="1" applyAlignment="1">
      <alignment horizontal="center" vertical="center"/>
    </xf>
    <xf numFmtId="0" fontId="34" fillId="26" borderId="191" xfId="57" applyFill="1" applyBorder="1" applyAlignment="1">
      <alignment horizontal="left" vertical="center"/>
    </xf>
    <xf numFmtId="0" fontId="34" fillId="26" borderId="191" xfId="57" applyFill="1" applyBorder="1" applyAlignment="1">
      <alignment horizontal="left" vertical="center" wrapText="1"/>
    </xf>
    <xf numFmtId="1" fontId="34" fillId="26" borderId="191" xfId="57" applyNumberFormat="1" applyFill="1" applyBorder="1" applyAlignment="1">
      <alignment horizontal="center" vertical="center"/>
    </xf>
    <xf numFmtId="2" fontId="34" fillId="26" borderId="191" xfId="57" applyNumberFormat="1" applyFill="1" applyBorder="1" applyAlignment="1">
      <alignment horizontal="center" vertical="center"/>
    </xf>
    <xf numFmtId="0" fontId="34" fillId="53" borderId="190" xfId="57" applyFill="1" applyBorder="1" applyAlignment="1">
      <alignment horizontal="left" vertical="center" wrapText="1"/>
    </xf>
    <xf numFmtId="0" fontId="34" fillId="27" borderId="190" xfId="57" applyFill="1" applyBorder="1" applyAlignment="1">
      <alignment horizontal="left" vertical="center"/>
    </xf>
    <xf numFmtId="0" fontId="34" fillId="27" borderId="190" xfId="57" applyFill="1" applyBorder="1" applyAlignment="1">
      <alignment horizontal="left" vertical="center" wrapText="1"/>
    </xf>
    <xf numFmtId="1" fontId="34" fillId="27" borderId="190" xfId="57" applyNumberFormat="1" applyFill="1" applyBorder="1" applyAlignment="1">
      <alignment horizontal="center" vertical="center"/>
    </xf>
    <xf numFmtId="2" fontId="34" fillId="27" borderId="190" xfId="57" applyNumberFormat="1" applyFill="1" applyBorder="1" applyAlignment="1">
      <alignment horizontal="center" vertical="center"/>
    </xf>
    <xf numFmtId="0" fontId="34" fillId="5" borderId="190" xfId="57" applyFill="1" applyBorder="1" applyAlignment="1">
      <alignment horizontal="left" vertical="center"/>
    </xf>
    <xf numFmtId="0" fontId="34" fillId="5" borderId="190" xfId="57" applyFill="1" applyBorder="1" applyAlignment="1">
      <alignment horizontal="left" vertical="center" wrapText="1"/>
    </xf>
    <xf numFmtId="1" fontId="34" fillId="5" borderId="190" xfId="57" applyNumberFormat="1" applyFill="1" applyBorder="1" applyAlignment="1">
      <alignment horizontal="center" vertical="center"/>
    </xf>
    <xf numFmtId="2" fontId="34" fillId="5" borderId="190" xfId="57" applyNumberFormat="1" applyFill="1" applyBorder="1" applyAlignment="1">
      <alignment horizontal="center" vertical="center"/>
    </xf>
    <xf numFmtId="0" fontId="34" fillId="54" borderId="190" xfId="57" applyFill="1" applyBorder="1" applyAlignment="1">
      <alignment horizontal="left" vertical="center"/>
    </xf>
    <xf numFmtId="0" fontId="34" fillId="54" borderId="190" xfId="57" applyFill="1" applyBorder="1" applyAlignment="1">
      <alignment horizontal="left" vertical="center" wrapText="1"/>
    </xf>
    <xf numFmtId="1" fontId="34" fillId="54" borderId="190" xfId="57" applyNumberFormat="1" applyFill="1" applyBorder="1" applyAlignment="1">
      <alignment horizontal="center" vertical="center"/>
    </xf>
    <xf numFmtId="2" fontId="34" fillId="54" borderId="190" xfId="57" applyNumberFormat="1" applyFill="1" applyBorder="1" applyAlignment="1">
      <alignment horizontal="center" vertical="center"/>
    </xf>
    <xf numFmtId="0" fontId="34" fillId="50" borderId="190" xfId="57" applyFill="1" applyBorder="1" applyAlignment="1">
      <alignment horizontal="left" vertical="center"/>
    </xf>
    <xf numFmtId="0" fontId="34" fillId="50" borderId="190" xfId="57" applyFill="1" applyBorder="1" applyAlignment="1">
      <alignment horizontal="left" vertical="center" wrapText="1"/>
    </xf>
    <xf numFmtId="1" fontId="34" fillId="50" borderId="190" xfId="57" applyNumberFormat="1" applyFill="1" applyBorder="1" applyAlignment="1">
      <alignment horizontal="center" vertical="center"/>
    </xf>
    <xf numFmtId="2" fontId="34" fillId="50" borderId="190" xfId="57" applyNumberFormat="1" applyFill="1" applyBorder="1" applyAlignment="1">
      <alignment horizontal="center" vertical="center"/>
    </xf>
    <xf numFmtId="0" fontId="34" fillId="49" borderId="151" xfId="57" applyFill="1" applyBorder="1"/>
    <xf numFmtId="2" fontId="34" fillId="49" borderId="4" xfId="57" applyNumberFormat="1" applyFill="1" applyBorder="1"/>
    <xf numFmtId="2" fontId="34" fillId="49" borderId="154" xfId="57" applyNumberFormat="1" applyFill="1" applyBorder="1"/>
    <xf numFmtId="0" fontId="34" fillId="53" borderId="286" xfId="57" applyFill="1" applyBorder="1" applyAlignment="1">
      <alignment horizontal="left" vertical="center" wrapText="1"/>
    </xf>
    <xf numFmtId="0" fontId="34" fillId="53" borderId="288" xfId="57" applyFill="1" applyBorder="1" applyAlignment="1">
      <alignment horizontal="left" vertical="center" wrapText="1"/>
    </xf>
    <xf numFmtId="0" fontId="34" fillId="55" borderId="0" xfId="57" applyFill="1"/>
    <xf numFmtId="0" fontId="34" fillId="44" borderId="0" xfId="57" applyFill="1"/>
    <xf numFmtId="0" fontId="34" fillId="56" borderId="151" xfId="57" applyFill="1" applyBorder="1"/>
    <xf numFmtId="2" fontId="34" fillId="56" borderId="154" xfId="57" applyNumberFormat="1" applyFill="1" applyBorder="1"/>
    <xf numFmtId="2" fontId="34" fillId="49" borderId="153" xfId="57" applyNumberFormat="1" applyFill="1" applyBorder="1"/>
    <xf numFmtId="2" fontId="78" fillId="25" borderId="190" xfId="57" applyNumberFormat="1" applyFont="1" applyFill="1" applyBorder="1" applyAlignment="1">
      <alignment horizontal="center" vertical="center" wrapText="1"/>
    </xf>
    <xf numFmtId="0" fontId="34" fillId="0" borderId="287" xfId="57" applyBorder="1" applyAlignment="1">
      <alignment horizontal="center" vertical="center" wrapText="1"/>
    </xf>
    <xf numFmtId="0" fontId="34" fillId="0" borderId="291" xfId="57" applyBorder="1" applyAlignment="1">
      <alignment horizontal="center" vertical="center" wrapText="1"/>
    </xf>
    <xf numFmtId="2" fontId="34" fillId="0" borderId="190" xfId="57" applyNumberFormat="1" applyBorder="1" applyAlignment="1">
      <alignment horizontal="center" vertical="center" wrapText="1"/>
    </xf>
    <xf numFmtId="0" fontId="34" fillId="0" borderId="289" xfId="57" applyBorder="1" applyAlignment="1">
      <alignment horizontal="center" vertical="center" wrapText="1"/>
    </xf>
    <xf numFmtId="0" fontId="34" fillId="0" borderId="290" xfId="57" applyBorder="1" applyAlignment="1">
      <alignment horizontal="center" vertical="center" wrapText="1"/>
    </xf>
    <xf numFmtId="0" fontId="34" fillId="0" borderId="292" xfId="57" applyBorder="1" applyAlignment="1">
      <alignment horizontal="center" vertical="center" wrapText="1"/>
    </xf>
    <xf numFmtId="2" fontId="34" fillId="0" borderId="287" xfId="57" applyNumberFormat="1" applyBorder="1" applyAlignment="1">
      <alignment horizontal="center" vertical="center" wrapText="1"/>
    </xf>
    <xf numFmtId="2" fontId="34" fillId="0" borderId="290" xfId="57" applyNumberFormat="1" applyBorder="1" applyAlignment="1">
      <alignment horizontal="center" vertical="center" wrapText="1"/>
    </xf>
    <xf numFmtId="0" fontId="34" fillId="57" borderId="0" xfId="57" applyFill="1"/>
    <xf numFmtId="0" fontId="34" fillId="33" borderId="0" xfId="57" applyFill="1"/>
    <xf numFmtId="0" fontId="34" fillId="7" borderId="0" xfId="57" applyFill="1"/>
    <xf numFmtId="0" fontId="36" fillId="7" borderId="0" xfId="57" applyFont="1" applyFill="1"/>
    <xf numFmtId="0" fontId="188" fillId="0" borderId="0" xfId="302" applyFont="1" applyAlignment="1">
      <alignment vertical="center"/>
    </xf>
    <xf numFmtId="0" fontId="175" fillId="0" borderId="0" xfId="302" applyFont="1" applyAlignment="1">
      <alignment vertical="center"/>
    </xf>
    <xf numFmtId="0" fontId="189" fillId="0" borderId="0" xfId="302" applyFont="1" applyAlignment="1">
      <alignment vertical="center"/>
    </xf>
    <xf numFmtId="0" fontId="188" fillId="18" borderId="0" xfId="302" applyFont="1" applyFill="1" applyAlignment="1">
      <alignment vertical="center"/>
    </xf>
    <xf numFmtId="0" fontId="184" fillId="0" borderId="24" xfId="302" applyFont="1" applyBorder="1" applyAlignment="1">
      <alignment vertical="center"/>
    </xf>
    <xf numFmtId="0" fontId="137" fillId="0" borderId="24" xfId="302" applyFont="1" applyBorder="1" applyAlignment="1">
      <alignment vertical="center"/>
    </xf>
    <xf numFmtId="0" fontId="185" fillId="0" borderId="0" xfId="302" applyFont="1" applyAlignment="1">
      <alignment vertical="center"/>
    </xf>
    <xf numFmtId="0" fontId="186" fillId="0" borderId="0" xfId="302" applyFont="1" applyAlignment="1">
      <alignment vertical="center"/>
    </xf>
    <xf numFmtId="0" fontId="184" fillId="0" borderId="0" xfId="302" applyFont="1" applyAlignment="1">
      <alignment vertical="center"/>
    </xf>
    <xf numFmtId="0" fontId="137" fillId="0" borderId="0" xfId="302" applyFont="1" applyAlignment="1">
      <alignment vertical="center"/>
    </xf>
    <xf numFmtId="0" fontId="187" fillId="51" borderId="15" xfId="302" applyFont="1" applyFill="1" applyBorder="1" applyAlignment="1">
      <alignment vertical="center"/>
    </xf>
    <xf numFmtId="0" fontId="187" fillId="51" borderId="23" xfId="302" applyFont="1" applyFill="1" applyBorder="1" applyAlignment="1">
      <alignment horizontal="center" vertical="center" wrapText="1"/>
    </xf>
    <xf numFmtId="0" fontId="137" fillId="0" borderId="15" xfId="302" applyFont="1" applyBorder="1" applyAlignment="1">
      <alignment vertical="center" wrapText="1"/>
    </xf>
    <xf numFmtId="43" fontId="137" fillId="11" borderId="25" xfId="303" applyFont="1" applyFill="1" applyBorder="1" applyAlignment="1">
      <alignment vertical="center" wrapText="1"/>
    </xf>
    <xf numFmtId="43" fontId="137" fillId="0" borderId="0" xfId="303" applyFont="1" applyBorder="1" applyAlignment="1">
      <alignment horizontal="center" vertical="center" wrapText="1"/>
    </xf>
    <xf numFmtId="0" fontId="137" fillId="0" borderId="0" xfId="302" applyFont="1" applyAlignment="1">
      <alignment horizontal="center" vertical="center"/>
    </xf>
    <xf numFmtId="0" fontId="165" fillId="0" borderId="0" xfId="302" applyFont="1" applyAlignment="1">
      <alignment vertical="center"/>
    </xf>
    <xf numFmtId="44" fontId="192" fillId="52" borderId="293" xfId="304" applyFont="1" applyFill="1" applyBorder="1" applyAlignment="1">
      <alignment horizontal="center" vertical="center"/>
    </xf>
    <xf numFmtId="43" fontId="187" fillId="51" borderId="15" xfId="303" applyFont="1" applyFill="1" applyBorder="1" applyAlignment="1">
      <alignment horizontal="center" vertical="center" wrapText="1"/>
    </xf>
    <xf numFmtId="0" fontId="185" fillId="20" borderId="294" xfId="302" applyFont="1" applyFill="1" applyBorder="1" applyAlignment="1">
      <alignment horizontal="center" vertical="center"/>
    </xf>
    <xf numFmtId="43" fontId="137" fillId="0" borderId="15" xfId="303" applyFont="1" applyBorder="1" applyAlignment="1">
      <alignment vertical="center" wrapText="1"/>
    </xf>
    <xf numFmtId="0" fontId="185" fillId="0" borderId="294" xfId="302" applyFont="1" applyBorder="1" applyAlignment="1">
      <alignment horizontal="center" vertical="center"/>
    </xf>
    <xf numFmtId="0" fontId="185" fillId="0" borderId="0" xfId="302" applyFont="1" applyAlignment="1">
      <alignment horizontal="center" vertical="center"/>
    </xf>
    <xf numFmtId="0" fontId="190" fillId="0" borderId="0" xfId="302" applyFont="1" applyAlignment="1">
      <alignment vertical="center"/>
    </xf>
    <xf numFmtId="0" fontId="191" fillId="52" borderId="79" xfId="302" applyFont="1" applyFill="1" applyBorder="1" applyAlignment="1">
      <alignment horizontal="center" vertical="center" wrapText="1"/>
    </xf>
    <xf numFmtId="0" fontId="148" fillId="18" borderId="15" xfId="302" applyFont="1" applyFill="1" applyBorder="1" applyAlignment="1">
      <alignment vertical="center" wrapText="1"/>
    </xf>
    <xf numFmtId="14" fontId="135" fillId="5" borderId="23" xfId="302" applyNumberFormat="1" applyFont="1" applyFill="1" applyBorder="1" applyAlignment="1">
      <alignment vertical="center" wrapText="1"/>
    </xf>
    <xf numFmtId="0" fontId="135" fillId="5" borderId="25" xfId="302" applyFont="1" applyFill="1" applyBorder="1" applyAlignment="1">
      <alignment vertical="center" wrapText="1"/>
    </xf>
    <xf numFmtId="0" fontId="135" fillId="5" borderId="26" xfId="302" applyFont="1" applyFill="1" applyBorder="1" applyAlignment="1">
      <alignment vertical="center" wrapText="1"/>
    </xf>
    <xf numFmtId="0" fontId="135" fillId="5" borderId="33" xfId="302" applyFont="1" applyFill="1" applyBorder="1" applyAlignment="1">
      <alignment horizontal="center" vertical="center" wrapText="1"/>
    </xf>
    <xf numFmtId="0" fontId="135" fillId="5" borderId="24" xfId="302" applyFont="1" applyFill="1" applyBorder="1" applyAlignment="1">
      <alignment vertical="center" wrapText="1"/>
    </xf>
    <xf numFmtId="0" fontId="135" fillId="5" borderId="35" xfId="302" applyFont="1" applyFill="1" applyBorder="1" applyAlignment="1">
      <alignment vertical="center" wrapText="1"/>
    </xf>
    <xf numFmtId="43" fontId="165" fillId="0" borderId="0" xfId="302" applyNumberFormat="1" applyFont="1" applyAlignment="1">
      <alignment vertical="center"/>
    </xf>
    <xf numFmtId="0" fontId="175" fillId="7" borderId="31" xfId="302" applyFont="1" applyFill="1" applyBorder="1" applyAlignment="1">
      <alignment vertical="center"/>
    </xf>
    <xf numFmtId="0" fontId="165" fillId="7" borderId="7" xfId="302" applyFont="1" applyFill="1" applyBorder="1" applyAlignment="1">
      <alignment vertical="center"/>
    </xf>
    <xf numFmtId="0" fontId="165" fillId="7" borderId="28" xfId="302" applyFont="1" applyFill="1" applyBorder="1" applyAlignment="1">
      <alignment horizontal="left" vertical="center"/>
    </xf>
    <xf numFmtId="0" fontId="165" fillId="0" borderId="32" xfId="302" applyFont="1" applyBorder="1" applyAlignment="1">
      <alignment horizontal="left" vertical="center"/>
    </xf>
    <xf numFmtId="0" fontId="165" fillId="0" borderId="24" xfId="302" applyFont="1" applyBorder="1" applyAlignment="1">
      <alignment vertical="center"/>
    </xf>
    <xf numFmtId="0" fontId="165" fillId="0" borderId="35" xfId="302" applyFont="1" applyBorder="1" applyAlignment="1">
      <alignment horizontal="left" vertical="center"/>
    </xf>
    <xf numFmtId="0" fontId="175" fillId="0" borderId="23" xfId="302" applyFont="1" applyBorder="1" applyAlignment="1">
      <alignment horizontal="center" vertical="center" textRotation="90"/>
    </xf>
    <xf numFmtId="0" fontId="165" fillId="0" borderId="25" xfId="302" applyFont="1" applyBorder="1" applyAlignment="1">
      <alignment vertical="center"/>
    </xf>
    <xf numFmtId="0" fontId="165" fillId="0" borderId="26" xfId="302" applyFont="1" applyBorder="1" applyAlignment="1">
      <alignment horizontal="left" vertical="center"/>
    </xf>
    <xf numFmtId="0" fontId="165" fillId="0" borderId="7" xfId="302" applyFont="1" applyBorder="1" applyAlignment="1">
      <alignment vertical="center"/>
    </xf>
    <xf numFmtId="0" fontId="165" fillId="0" borderId="28" xfId="302" applyFont="1" applyBorder="1" applyAlignment="1">
      <alignment horizontal="left" vertical="center"/>
    </xf>
    <xf numFmtId="0" fontId="193" fillId="38" borderId="0" xfId="302" applyFont="1" applyFill="1" applyAlignment="1">
      <alignment vertical="center"/>
    </xf>
    <xf numFmtId="0" fontId="194" fillId="38" borderId="0" xfId="302" applyFont="1" applyFill="1" applyAlignment="1">
      <alignment vertical="center"/>
    </xf>
    <xf numFmtId="8" fontId="185" fillId="0" borderId="0" xfId="302" applyNumberFormat="1" applyFont="1" applyAlignment="1">
      <alignment vertical="center"/>
    </xf>
    <xf numFmtId="43" fontId="187" fillId="51" borderId="15" xfId="302" applyNumberFormat="1" applyFont="1" applyFill="1" applyBorder="1" applyAlignment="1">
      <alignment horizontal="right" vertical="center" wrapText="1"/>
    </xf>
    <xf numFmtId="43" fontId="38" fillId="0" borderId="0" xfId="105" applyNumberFormat="1" applyFont="1" applyFill="1" applyBorder="1" applyAlignment="1">
      <alignment vertical="center"/>
    </xf>
    <xf numFmtId="168" fontId="34" fillId="0" borderId="0" xfId="57" applyNumberFormat="1"/>
    <xf numFmtId="4" fontId="34" fillId="0" borderId="0" xfId="57" applyNumberFormat="1"/>
    <xf numFmtId="0" fontId="170" fillId="0" borderId="0" xfId="306" applyFont="1"/>
    <xf numFmtId="0" fontId="196" fillId="0" borderId="0" xfId="306" applyFont="1"/>
    <xf numFmtId="0" fontId="196" fillId="0" borderId="0" xfId="306" applyFont="1" applyAlignment="1">
      <alignment horizontal="center"/>
    </xf>
    <xf numFmtId="0" fontId="170" fillId="0" borderId="15" xfId="306" applyFont="1" applyBorder="1" applyAlignment="1">
      <alignment horizontal="left"/>
    </xf>
    <xf numFmtId="0" fontId="170" fillId="0" borderId="15" xfId="306" applyFont="1" applyBorder="1" applyAlignment="1">
      <alignment horizontal="right"/>
    </xf>
    <xf numFmtId="0" fontId="170" fillId="0" borderId="15" xfId="306" applyFont="1" applyBorder="1"/>
    <xf numFmtId="10" fontId="170" fillId="0" borderId="15" xfId="306" applyNumberFormat="1" applyFont="1" applyBorder="1"/>
    <xf numFmtId="17" fontId="170" fillId="0" borderId="15" xfId="306" applyNumberFormat="1" applyFont="1" applyBorder="1"/>
    <xf numFmtId="10" fontId="196" fillId="0" borderId="0" xfId="306" applyNumberFormat="1" applyFont="1"/>
    <xf numFmtId="4" fontId="196" fillId="0" borderId="0" xfId="306" applyNumberFormat="1" applyFont="1"/>
    <xf numFmtId="193" fontId="170" fillId="0" borderId="15" xfId="306" applyNumberFormat="1" applyFont="1" applyBorder="1"/>
    <xf numFmtId="0" fontId="195" fillId="58" borderId="15" xfId="306" applyFont="1" applyFill="1" applyBorder="1" applyAlignment="1">
      <alignment horizontal="center"/>
    </xf>
    <xf numFmtId="10" fontId="195" fillId="58" borderId="15" xfId="306" applyNumberFormat="1" applyFont="1" applyFill="1" applyBorder="1" applyAlignment="1">
      <alignment horizontal="center" vertical="center"/>
    </xf>
    <xf numFmtId="4" fontId="195" fillId="58" borderId="15" xfId="306" applyNumberFormat="1" applyFont="1" applyFill="1" applyBorder="1" applyAlignment="1">
      <alignment horizontal="center" vertical="center"/>
    </xf>
    <xf numFmtId="0" fontId="170" fillId="5" borderId="15" xfId="306" applyFont="1" applyFill="1" applyBorder="1" applyAlignment="1">
      <alignment horizontal="center" vertical="center"/>
    </xf>
    <xf numFmtId="0" fontId="170" fillId="5" borderId="15" xfId="306" applyFont="1" applyFill="1" applyBorder="1"/>
    <xf numFmtId="10" fontId="170" fillId="5" borderId="15" xfId="306" applyNumberFormat="1" applyFont="1" applyFill="1" applyBorder="1"/>
    <xf numFmtId="4" fontId="170" fillId="5" borderId="15" xfId="306" applyNumberFormat="1" applyFont="1" applyFill="1" applyBorder="1"/>
    <xf numFmtId="10" fontId="170" fillId="43" borderId="15" xfId="306" applyNumberFormat="1" applyFont="1" applyFill="1" applyBorder="1"/>
    <xf numFmtId="4" fontId="170" fillId="43" borderId="15" xfId="306" applyNumberFormat="1" applyFont="1" applyFill="1" applyBorder="1"/>
    <xf numFmtId="4" fontId="169" fillId="0" borderId="15" xfId="306" applyNumberFormat="1" applyFont="1" applyBorder="1"/>
    <xf numFmtId="0" fontId="34" fillId="0" borderId="295" xfId="57" applyBorder="1"/>
    <xf numFmtId="0" fontId="34" fillId="28" borderId="190" xfId="57" applyFill="1" applyBorder="1" applyAlignment="1">
      <alignment horizontal="left" vertical="center" wrapText="1"/>
    </xf>
    <xf numFmtId="1" fontId="34" fillId="28" borderId="190" xfId="57" applyNumberFormat="1" applyFill="1" applyBorder="1" applyAlignment="1">
      <alignment horizontal="center" vertical="center"/>
    </xf>
    <xf numFmtId="2" fontId="34" fillId="28" borderId="190" xfId="57" applyNumberFormat="1" applyFill="1" applyBorder="1" applyAlignment="1">
      <alignment horizontal="center" vertical="center"/>
    </xf>
    <xf numFmtId="2" fontId="34" fillId="44" borderId="0" xfId="57" applyNumberFormat="1" applyFill="1"/>
    <xf numFmtId="0" fontId="34" fillId="50" borderId="0" xfId="57" applyFill="1"/>
    <xf numFmtId="2" fontId="34" fillId="50" borderId="0" xfId="57" applyNumberFormat="1" applyFill="1"/>
    <xf numFmtId="0" fontId="34" fillId="59" borderId="0" xfId="57" applyFill="1"/>
    <xf numFmtId="2" fontId="34" fillId="59" borderId="0" xfId="57" applyNumberFormat="1" applyFill="1"/>
    <xf numFmtId="0" fontId="51" fillId="2" borderId="0" xfId="41" applyFont="1" applyFill="1" applyAlignment="1">
      <alignment vertical="center"/>
    </xf>
    <xf numFmtId="0" fontId="2" fillId="0" borderId="15" xfId="276" applyFont="1" applyBorder="1"/>
    <xf numFmtId="43" fontId="169" fillId="46" borderId="200" xfId="277" applyFont="1" applyFill="1" applyBorder="1" applyAlignment="1">
      <alignment vertical="center" wrapText="1"/>
    </xf>
    <xf numFmtId="0" fontId="39" fillId="46" borderId="0" xfId="41" applyFont="1" applyFill="1" applyAlignment="1">
      <alignment vertical="center"/>
    </xf>
    <xf numFmtId="0" fontId="39" fillId="46" borderId="0" xfId="41" applyFont="1" applyFill="1" applyAlignment="1">
      <alignment horizontal="center" vertical="center"/>
    </xf>
    <xf numFmtId="0" fontId="74" fillId="38" borderId="271" xfId="290" applyFont="1" applyFill="1" applyBorder="1"/>
    <xf numFmtId="0" fontId="164" fillId="38" borderId="272" xfId="290" applyFont="1" applyFill="1" applyBorder="1" applyAlignment="1">
      <alignment horizontal="right" vertical="center"/>
    </xf>
    <xf numFmtId="167" fontId="164" fillId="38" borderId="272" xfId="52" applyFont="1" applyFill="1" applyBorder="1" applyAlignment="1">
      <alignment horizontal="center"/>
    </xf>
    <xf numFmtId="0" fontId="176" fillId="38" borderId="0" xfId="290" applyFont="1" applyFill="1"/>
    <xf numFmtId="43" fontId="176" fillId="38" borderId="0" xfId="290" applyNumberFormat="1" applyFont="1" applyFill="1"/>
    <xf numFmtId="0" fontId="2" fillId="0" borderId="0" xfId="290" applyFont="1"/>
    <xf numFmtId="0" fontId="164" fillId="44" borderId="0" xfId="290" applyFont="1" applyFill="1"/>
    <xf numFmtId="167" fontId="164" fillId="44" borderId="0" xfId="290" applyNumberFormat="1" applyFont="1" applyFill="1"/>
    <xf numFmtId="0" fontId="36" fillId="50" borderId="0" xfId="57" applyFont="1" applyFill="1"/>
    <xf numFmtId="0" fontId="34" fillId="44" borderId="190" xfId="57" applyFill="1" applyBorder="1" applyAlignment="1">
      <alignment horizontal="left" vertical="center"/>
    </xf>
    <xf numFmtId="0" fontId="34" fillId="44" borderId="190" xfId="57" applyFill="1" applyBorder="1" applyAlignment="1">
      <alignment horizontal="left" vertical="center" wrapText="1"/>
    </xf>
    <xf numFmtId="1" fontId="34" fillId="44" borderId="190" xfId="57" applyNumberFormat="1" applyFill="1" applyBorder="1" applyAlignment="1">
      <alignment horizontal="center" vertical="center"/>
    </xf>
    <xf numFmtId="2" fontId="34" fillId="44" borderId="190" xfId="57" applyNumberFormat="1" applyFill="1" applyBorder="1" applyAlignment="1">
      <alignment horizontal="center" vertical="center"/>
    </xf>
    <xf numFmtId="0" fontId="34" fillId="48" borderId="190" xfId="57" applyFill="1" applyBorder="1" applyAlignment="1">
      <alignment horizontal="left" vertical="center"/>
    </xf>
    <xf numFmtId="0" fontId="34" fillId="48" borderId="190" xfId="57" applyFill="1" applyBorder="1" applyAlignment="1">
      <alignment horizontal="left" vertical="center" wrapText="1"/>
    </xf>
    <xf numFmtId="1" fontId="34" fillId="48" borderId="190" xfId="57" applyNumberFormat="1" applyFill="1" applyBorder="1" applyAlignment="1">
      <alignment horizontal="center" vertical="center"/>
    </xf>
    <xf numFmtId="2" fontId="34" fillId="48" borderId="190" xfId="57" applyNumberFormat="1" applyFill="1" applyBorder="1" applyAlignment="1">
      <alignment horizontal="center" vertical="center"/>
    </xf>
    <xf numFmtId="0" fontId="165" fillId="0" borderId="0" xfId="302" applyFont="1" applyAlignment="1">
      <alignment horizontal="left" vertical="center"/>
    </xf>
    <xf numFmtId="0" fontId="49" fillId="60" borderId="0" xfId="41" applyFont="1" applyFill="1" applyAlignment="1">
      <alignment vertical="center"/>
    </xf>
    <xf numFmtId="185" fontId="115" fillId="0" borderId="145" xfId="69" applyNumberFormat="1" applyFont="1" applyFill="1" applyBorder="1" applyAlignment="1">
      <alignment horizontal="center"/>
    </xf>
    <xf numFmtId="185" fontId="115" fillId="0" borderId="145" xfId="69" applyNumberFormat="1" applyFont="1" applyFill="1" applyBorder="1"/>
    <xf numFmtId="2" fontId="115" fillId="0" borderId="145" xfId="30" applyNumberFormat="1" applyFont="1" applyFill="1" applyBorder="1"/>
    <xf numFmtId="0" fontId="49" fillId="0" borderId="113" xfId="45" applyFont="1" applyBorder="1" applyAlignment="1">
      <alignment horizontal="left" vertical="center"/>
    </xf>
    <xf numFmtId="2" fontId="70" fillId="27" borderId="190" xfId="57" applyNumberFormat="1" applyFont="1" applyFill="1" applyBorder="1" applyAlignment="1">
      <alignment horizontal="center" vertical="center"/>
    </xf>
    <xf numFmtId="0" fontId="187" fillId="21" borderId="15" xfId="307" applyFont="1" applyFill="1" applyBorder="1" applyAlignment="1">
      <alignment horizontal="left" vertical="center"/>
    </xf>
    <xf numFmtId="0" fontId="187" fillId="21" borderId="15" xfId="307" applyFont="1" applyFill="1" applyBorder="1" applyAlignment="1">
      <alignment horizontal="center" vertical="center"/>
    </xf>
    <xf numFmtId="0" fontId="165" fillId="0" borderId="0" xfId="307" applyFont="1" applyAlignment="1">
      <alignment vertical="center"/>
    </xf>
    <xf numFmtId="0" fontId="1" fillId="0" borderId="0" xfId="307"/>
    <xf numFmtId="0" fontId="137" fillId="61" borderId="296" xfId="307" applyFont="1" applyFill="1" applyBorder="1" applyAlignment="1">
      <alignment horizontal="left" vertical="center"/>
    </xf>
    <xf numFmtId="44" fontId="197" fillId="61" borderId="297" xfId="308" applyFont="1" applyFill="1" applyBorder="1" applyAlignment="1">
      <alignment horizontal="center" vertical="center"/>
    </xf>
    <xf numFmtId="10" fontId="137" fillId="61" borderId="297" xfId="307" applyNumberFormat="1" applyFont="1" applyFill="1" applyBorder="1" applyAlignment="1">
      <alignment horizontal="center" vertical="center"/>
    </xf>
    <xf numFmtId="44" fontId="137" fillId="61" borderId="298" xfId="308" applyFont="1" applyFill="1" applyBorder="1" applyAlignment="1">
      <alignment horizontal="center" vertical="center"/>
    </xf>
    <xf numFmtId="0" fontId="194" fillId="0" borderId="56" xfId="307" applyFont="1" applyBorder="1" applyAlignment="1">
      <alignment vertical="center"/>
    </xf>
    <xf numFmtId="43" fontId="165" fillId="0" borderId="55" xfId="309" applyFont="1" applyBorder="1" applyAlignment="1">
      <alignment vertical="center"/>
    </xf>
    <xf numFmtId="0" fontId="165" fillId="0" borderId="57" xfId="307" applyFont="1" applyBorder="1" applyAlignment="1">
      <alignment horizontal="center" vertical="center"/>
    </xf>
    <xf numFmtId="0" fontId="137" fillId="19" borderId="299" xfId="307" applyFont="1" applyFill="1" applyBorder="1" applyAlignment="1">
      <alignment horizontal="left" vertical="center"/>
    </xf>
    <xf numFmtId="44" fontId="137" fillId="19" borderId="177" xfId="308" applyFont="1" applyFill="1" applyBorder="1" applyAlignment="1">
      <alignment horizontal="center" vertical="center"/>
    </xf>
    <xf numFmtId="10" fontId="137" fillId="19" borderId="177" xfId="307" applyNumberFormat="1" applyFont="1" applyFill="1" applyBorder="1" applyAlignment="1">
      <alignment horizontal="center" vertical="center"/>
    </xf>
    <xf numFmtId="44" fontId="137" fillId="19" borderId="298" xfId="308" applyFont="1" applyFill="1" applyBorder="1" applyAlignment="1">
      <alignment horizontal="center" vertical="center"/>
    </xf>
    <xf numFmtId="185" fontId="165" fillId="0" borderId="0" xfId="307" applyNumberFormat="1" applyFont="1" applyAlignment="1">
      <alignment horizontal="center" vertical="center"/>
    </xf>
    <xf numFmtId="0" fontId="165" fillId="0" borderId="0" xfId="307" applyFont="1" applyAlignment="1">
      <alignment horizontal="center" vertical="center"/>
    </xf>
    <xf numFmtId="194" fontId="165" fillId="0" borderId="0" xfId="307" applyNumberFormat="1" applyFont="1" applyAlignment="1">
      <alignment vertical="center"/>
    </xf>
    <xf numFmtId="4" fontId="147" fillId="0" borderId="0" xfId="307" applyNumberFormat="1" applyFont="1"/>
    <xf numFmtId="0" fontId="135" fillId="0" borderId="0" xfId="307" applyFont="1" applyAlignment="1">
      <alignment vertical="center"/>
    </xf>
    <xf numFmtId="185" fontId="165" fillId="0" borderId="0" xfId="307" applyNumberFormat="1" applyFont="1" applyAlignment="1">
      <alignment vertical="center"/>
    </xf>
    <xf numFmtId="43" fontId="165" fillId="0" borderId="0" xfId="307" applyNumberFormat="1" applyFont="1" applyAlignment="1">
      <alignment vertical="center"/>
    </xf>
    <xf numFmtId="4" fontId="165" fillId="0" borderId="0" xfId="307" applyNumberFormat="1" applyFont="1" applyAlignment="1">
      <alignment vertical="center"/>
    </xf>
    <xf numFmtId="185" fontId="135" fillId="0" borderId="0" xfId="307" applyNumberFormat="1" applyFont="1" applyAlignment="1">
      <alignment vertical="center"/>
    </xf>
    <xf numFmtId="44" fontId="187" fillId="21" borderId="15" xfId="308" applyFont="1" applyFill="1" applyBorder="1" applyAlignment="1">
      <alignment horizontal="center" vertical="center"/>
    </xf>
    <xf numFmtId="9" fontId="187" fillId="21" borderId="15" xfId="307" applyNumberFormat="1" applyFont="1" applyFill="1" applyBorder="1" applyAlignment="1">
      <alignment horizontal="center" vertical="center"/>
    </xf>
    <xf numFmtId="185" fontId="187" fillId="21" borderId="15" xfId="307" applyNumberFormat="1" applyFont="1" applyFill="1" applyBorder="1" applyAlignment="1">
      <alignment horizontal="left" vertical="center"/>
    </xf>
    <xf numFmtId="17" fontId="187" fillId="21" borderId="15" xfId="307" applyNumberFormat="1" applyFont="1" applyFill="1" applyBorder="1" applyAlignment="1">
      <alignment horizontal="center" vertical="center"/>
    </xf>
    <xf numFmtId="185" fontId="187" fillId="21" borderId="15" xfId="307" applyNumberFormat="1" applyFont="1" applyFill="1" applyBorder="1" applyAlignment="1">
      <alignment horizontal="center" vertical="center"/>
    </xf>
    <xf numFmtId="44" fontId="165" fillId="0" borderId="0" xfId="307" applyNumberFormat="1" applyFont="1" applyAlignment="1">
      <alignment vertical="center"/>
    </xf>
    <xf numFmtId="0" fontId="1" fillId="0" borderId="0" xfId="307" applyAlignment="1">
      <alignment horizontal="center"/>
    </xf>
    <xf numFmtId="0" fontId="137" fillId="0" borderId="0" xfId="307" applyFont="1" applyAlignment="1">
      <alignment vertical="center"/>
    </xf>
    <xf numFmtId="0" fontId="1" fillId="0" borderId="0" xfId="307" applyAlignment="1">
      <alignment vertical="center"/>
    </xf>
    <xf numFmtId="0" fontId="137" fillId="19" borderId="223" xfId="307" applyFont="1" applyFill="1" applyBorder="1" applyAlignment="1">
      <alignment horizontal="left" vertical="center"/>
    </xf>
    <xf numFmtId="44" fontId="137" fillId="19" borderId="177" xfId="308" applyFont="1" applyFill="1" applyBorder="1" applyAlignment="1">
      <alignment horizontal="left" vertical="center"/>
    </xf>
    <xf numFmtId="0" fontId="137" fillId="0" borderId="0" xfId="307" applyFont="1"/>
    <xf numFmtId="0" fontId="137" fillId="61" borderId="300" xfId="307" applyFont="1" applyFill="1" applyBorder="1" applyAlignment="1">
      <alignment horizontal="left" vertical="center"/>
    </xf>
    <xf numFmtId="44" fontId="197" fillId="61" borderId="297" xfId="308" applyFont="1" applyFill="1" applyBorder="1" applyAlignment="1">
      <alignment horizontal="left" vertical="center"/>
    </xf>
    <xf numFmtId="44" fontId="137" fillId="61" borderId="297" xfId="308" applyFont="1" applyFill="1" applyBorder="1" applyAlignment="1">
      <alignment horizontal="center" vertical="center"/>
    </xf>
    <xf numFmtId="185" fontId="137" fillId="0" borderId="0" xfId="307" applyNumberFormat="1" applyFont="1" applyAlignment="1">
      <alignment vertical="center"/>
    </xf>
    <xf numFmtId="4" fontId="137" fillId="0" borderId="0" xfId="307" applyNumberFormat="1" applyFont="1" applyAlignment="1">
      <alignment vertical="center"/>
    </xf>
    <xf numFmtId="0" fontId="137" fillId="61" borderId="223" xfId="307" applyFont="1" applyFill="1" applyBorder="1" applyAlignment="1">
      <alignment horizontal="left" vertical="center"/>
    </xf>
    <xf numFmtId="44" fontId="137" fillId="61" borderId="177" xfId="308" applyFont="1" applyFill="1" applyBorder="1" applyAlignment="1">
      <alignment horizontal="left" vertical="center"/>
    </xf>
    <xf numFmtId="44" fontId="137" fillId="61" borderId="177" xfId="308" applyFont="1" applyFill="1" applyBorder="1" applyAlignment="1">
      <alignment horizontal="center" vertical="center"/>
    </xf>
    <xf numFmtId="44" fontId="197" fillId="19" borderId="177" xfId="308" applyFont="1" applyFill="1" applyBorder="1" applyAlignment="1">
      <alignment horizontal="left" vertical="center"/>
    </xf>
    <xf numFmtId="44" fontId="197" fillId="61" borderId="177" xfId="308" applyFont="1" applyFill="1" applyBorder="1" applyAlignment="1">
      <alignment horizontal="left" vertical="center"/>
    </xf>
    <xf numFmtId="0" fontId="187" fillId="21" borderId="16" xfId="307" applyFont="1" applyFill="1" applyBorder="1" applyAlignment="1">
      <alignment horizontal="left" vertical="center"/>
    </xf>
    <xf numFmtId="44" fontId="187" fillId="21" borderId="15" xfId="308" applyFont="1" applyFill="1" applyBorder="1" applyAlignment="1">
      <alignment horizontal="right" vertical="center"/>
    </xf>
    <xf numFmtId="0" fontId="187" fillId="21" borderId="27" xfId="307" applyFont="1" applyFill="1" applyBorder="1" applyAlignment="1">
      <alignment horizontal="left" vertical="center"/>
    </xf>
    <xf numFmtId="44" fontId="187" fillId="21" borderId="34" xfId="308" applyFont="1" applyFill="1" applyBorder="1" applyAlignment="1">
      <alignment horizontal="right" vertical="center"/>
    </xf>
    <xf numFmtId="10" fontId="187" fillId="21" borderId="34" xfId="307" applyNumberFormat="1" applyFont="1" applyFill="1" applyBorder="1" applyAlignment="1">
      <alignment horizontal="center" vertical="center"/>
    </xf>
    <xf numFmtId="17" fontId="187" fillId="21" borderId="34" xfId="307" applyNumberFormat="1" applyFont="1" applyFill="1" applyBorder="1" applyAlignment="1">
      <alignment horizontal="center" vertical="center"/>
    </xf>
    <xf numFmtId="185" fontId="137" fillId="0" borderId="0" xfId="307" applyNumberFormat="1" applyFont="1"/>
    <xf numFmtId="14" fontId="137" fillId="0" borderId="0" xfId="307" applyNumberFormat="1" applyFont="1"/>
    <xf numFmtId="185" fontId="137" fillId="61" borderId="301" xfId="307" applyNumberFormat="1" applyFont="1" applyFill="1" applyBorder="1" applyAlignment="1">
      <alignment horizontal="center"/>
    </xf>
    <xf numFmtId="185" fontId="137" fillId="19" borderId="301" xfId="307" applyNumberFormat="1" applyFont="1" applyFill="1" applyBorder="1" applyAlignment="1">
      <alignment horizontal="center"/>
    </xf>
    <xf numFmtId="4" fontId="199" fillId="0" borderId="0" xfId="307" applyNumberFormat="1" applyFont="1"/>
    <xf numFmtId="0" fontId="51" fillId="0" borderId="94" xfId="53" applyNumberFormat="1" applyFont="1" applyFill="1" applyBorder="1" applyAlignment="1">
      <alignment horizontal="left" vertical="center" wrapText="1"/>
    </xf>
    <xf numFmtId="0" fontId="84" fillId="10" borderId="0" xfId="53" applyNumberFormat="1" applyFont="1" applyFill="1" applyBorder="1" applyAlignment="1">
      <alignment horizontal="left" vertical="center"/>
    </xf>
    <xf numFmtId="14" fontId="51" fillId="0" borderId="0" xfId="53" applyNumberFormat="1" applyFont="1" applyFill="1" applyBorder="1" applyAlignment="1">
      <alignment horizontal="center" vertical="center"/>
    </xf>
    <xf numFmtId="0" fontId="187" fillId="21" borderId="148" xfId="307" applyFont="1" applyFill="1" applyBorder="1" applyAlignment="1">
      <alignment horizontal="center" vertical="center"/>
    </xf>
    <xf numFmtId="0" fontId="163" fillId="0" borderId="16" xfId="307" applyFont="1" applyBorder="1" applyAlignment="1">
      <alignment vertical="center"/>
    </xf>
    <xf numFmtId="0" fontId="198" fillId="21" borderId="149" xfId="307" applyFont="1" applyFill="1" applyBorder="1" applyAlignment="1">
      <alignment horizontal="center" vertical="center"/>
    </xf>
    <xf numFmtId="0" fontId="163" fillId="0" borderId="149" xfId="307" applyFont="1" applyBorder="1" applyAlignment="1">
      <alignment vertical="center"/>
    </xf>
    <xf numFmtId="0" fontId="144" fillId="19" borderId="168" xfId="69" applyFont="1" applyFill="1" applyBorder="1" applyAlignment="1">
      <alignment horizontal="center" vertical="center" wrapText="1"/>
    </xf>
    <xf numFmtId="0" fontId="144" fillId="19" borderId="169" xfId="69" applyFont="1" applyFill="1" applyBorder="1" applyAlignment="1">
      <alignment horizontal="center" vertical="center" wrapText="1"/>
    </xf>
    <xf numFmtId="185" fontId="143" fillId="19" borderId="174" xfId="69" applyNumberFormat="1" applyFont="1" applyFill="1" applyBorder="1" applyAlignment="1">
      <alignment horizontal="center" vertical="center" wrapText="1"/>
    </xf>
    <xf numFmtId="185" fontId="143" fillId="19" borderId="175" xfId="69" applyNumberFormat="1" applyFont="1" applyFill="1" applyBorder="1" applyAlignment="1">
      <alignment horizontal="center" vertical="center" wrapText="1"/>
    </xf>
    <xf numFmtId="185" fontId="143" fillId="19" borderId="172" xfId="69" applyNumberFormat="1" applyFont="1" applyFill="1" applyBorder="1" applyAlignment="1">
      <alignment horizontal="center" vertical="center" wrapText="1"/>
    </xf>
    <xf numFmtId="185" fontId="143" fillId="19" borderId="169" xfId="69" applyNumberFormat="1" applyFont="1" applyFill="1" applyBorder="1" applyAlignment="1">
      <alignment horizontal="center" vertical="center" wrapText="1"/>
    </xf>
    <xf numFmtId="0" fontId="94" fillId="0" borderId="121" xfId="45" applyFont="1" applyBorder="1" applyAlignment="1">
      <alignment horizontal="center" vertical="center"/>
    </xf>
    <xf numFmtId="0" fontId="94" fillId="0" borderId="122" xfId="45" applyFont="1" applyBorder="1" applyAlignment="1">
      <alignment horizontal="center" vertical="center"/>
    </xf>
    <xf numFmtId="0" fontId="94" fillId="0" borderId="123" xfId="45" applyFont="1" applyBorder="1" applyAlignment="1">
      <alignment horizontal="center" vertical="center"/>
    </xf>
    <xf numFmtId="0" fontId="94" fillId="0" borderId="124" xfId="45" applyFont="1" applyBorder="1" applyAlignment="1">
      <alignment horizontal="center" vertical="center"/>
    </xf>
    <xf numFmtId="17" fontId="125" fillId="14" borderId="118" xfId="45" applyNumberFormat="1" applyFont="1" applyFill="1" applyBorder="1" applyAlignment="1">
      <alignment horizontal="center" vertical="center"/>
    </xf>
    <xf numFmtId="0" fontId="84" fillId="21" borderId="152" xfId="69" applyFont="1" applyFill="1" applyBorder="1" applyAlignment="1">
      <alignment horizontal="center" vertical="center" wrapText="1"/>
    </xf>
    <xf numFmtId="0" fontId="84" fillId="21" borderId="163" xfId="69" applyFont="1" applyFill="1" applyBorder="1" applyAlignment="1">
      <alignment horizontal="center" vertical="center" wrapText="1"/>
    </xf>
    <xf numFmtId="0" fontId="84" fillId="21" borderId="151" xfId="69" applyFont="1" applyFill="1" applyBorder="1" applyAlignment="1">
      <alignment horizontal="center" vertical="center"/>
    </xf>
    <xf numFmtId="0" fontId="84" fillId="21" borderId="4" xfId="69" applyFont="1" applyFill="1" applyBorder="1" applyAlignment="1">
      <alignment horizontal="center" vertical="center"/>
    </xf>
    <xf numFmtId="0" fontId="84" fillId="21" borderId="154" xfId="69" applyFont="1" applyFill="1" applyBorder="1" applyAlignment="1">
      <alignment horizontal="center" vertical="center"/>
    </xf>
    <xf numFmtId="0" fontId="144" fillId="19" borderId="166" xfId="69" applyFont="1" applyFill="1" applyBorder="1" applyAlignment="1">
      <alignment horizontal="center" vertical="center" wrapText="1"/>
    </xf>
    <xf numFmtId="0" fontId="144" fillId="19" borderId="167" xfId="69" applyFont="1" applyFill="1" applyBorder="1" applyAlignment="1">
      <alignment horizontal="center" vertical="center" wrapText="1"/>
    </xf>
    <xf numFmtId="49" fontId="93" fillId="14" borderId="15" xfId="53" applyNumberFormat="1" applyFont="1" applyFill="1" applyBorder="1" applyAlignment="1">
      <alignment horizontal="center" vertical="center" wrapText="1"/>
    </xf>
    <xf numFmtId="0" fontId="196" fillId="0" borderId="0" xfId="306" applyFont="1" applyAlignment="1">
      <alignment horizontal="right"/>
    </xf>
    <xf numFmtId="0" fontId="195" fillId="58" borderId="0" xfId="306" applyFont="1" applyFill="1" applyAlignment="1">
      <alignment horizontal="center"/>
    </xf>
    <xf numFmtId="0" fontId="196" fillId="0" borderId="0" xfId="306" applyFont="1" applyAlignment="1">
      <alignment horizontal="center"/>
    </xf>
    <xf numFmtId="0" fontId="170" fillId="43" borderId="23" xfId="306" applyFont="1" applyFill="1" applyBorder="1" applyAlignment="1">
      <alignment horizontal="center"/>
    </xf>
    <xf numFmtId="0" fontId="170" fillId="43" borderId="26" xfId="306" applyFont="1" applyFill="1" applyBorder="1" applyAlignment="1">
      <alignment horizontal="center"/>
    </xf>
    <xf numFmtId="0" fontId="138" fillId="21" borderId="230" xfId="276" applyFont="1" applyFill="1" applyBorder="1" applyAlignment="1">
      <alignment horizontal="center" vertical="center"/>
    </xf>
    <xf numFmtId="0" fontId="138" fillId="21" borderId="5" xfId="276" applyFont="1" applyFill="1" applyBorder="1" applyAlignment="1">
      <alignment horizontal="center" vertical="center"/>
    </xf>
    <xf numFmtId="0" fontId="166" fillId="0" borderId="15" xfId="276" applyBorder="1" applyAlignment="1">
      <alignment horizontal="center" vertical="center"/>
    </xf>
    <xf numFmtId="0" fontId="167" fillId="21" borderId="233" xfId="276" applyFont="1" applyFill="1" applyBorder="1" applyAlignment="1">
      <alignment horizontal="center" vertical="center"/>
    </xf>
    <xf numFmtId="0" fontId="167" fillId="21" borderId="234" xfId="276" applyFont="1" applyFill="1" applyBorder="1" applyAlignment="1">
      <alignment horizontal="center" vertical="center"/>
    </xf>
    <xf numFmtId="0" fontId="167" fillId="21" borderId="235" xfId="276" applyFont="1" applyFill="1" applyBorder="1" applyAlignment="1">
      <alignment horizontal="center" vertical="center"/>
    </xf>
    <xf numFmtId="0" fontId="138" fillId="34" borderId="262" xfId="276" applyFont="1" applyFill="1" applyBorder="1" applyAlignment="1">
      <alignment horizontal="center" vertical="center" wrapText="1"/>
    </xf>
    <xf numFmtId="0" fontId="138" fillId="34" borderId="263" xfId="276" applyFont="1" applyFill="1" applyBorder="1" applyAlignment="1">
      <alignment horizontal="center" vertical="center" wrapText="1"/>
    </xf>
    <xf numFmtId="0" fontId="138" fillId="34" borderId="264" xfId="276" applyFont="1" applyFill="1" applyBorder="1" applyAlignment="1">
      <alignment horizontal="center" vertical="center" wrapText="1"/>
    </xf>
    <xf numFmtId="0" fontId="138" fillId="34" borderId="253" xfId="276" applyFont="1" applyFill="1" applyBorder="1" applyAlignment="1">
      <alignment horizontal="center" vertical="center" wrapText="1"/>
    </xf>
    <xf numFmtId="0" fontId="163" fillId="0" borderId="254" xfId="276" applyFont="1" applyBorder="1"/>
    <xf numFmtId="0" fontId="163" fillId="0" borderId="255" xfId="276" applyFont="1" applyBorder="1"/>
    <xf numFmtId="0" fontId="128" fillId="14" borderId="23" xfId="41" applyFont="1" applyFill="1" applyBorder="1" applyAlignment="1">
      <alignment horizontal="center" vertical="center"/>
    </xf>
    <xf numFmtId="0" fontId="128" fillId="14" borderId="25" xfId="41" applyFont="1" applyFill="1" applyBorder="1" applyAlignment="1">
      <alignment horizontal="center" vertical="center"/>
    </xf>
    <xf numFmtId="0" fontId="128" fillId="14" borderId="26" xfId="41" applyFont="1" applyFill="1" applyBorder="1" applyAlignment="1">
      <alignment horizontal="center" vertical="center"/>
    </xf>
    <xf numFmtId="17" fontId="125" fillId="14" borderId="0" xfId="45" applyNumberFormat="1" applyFont="1" applyFill="1" applyAlignment="1">
      <alignment horizontal="center" vertical="center"/>
    </xf>
    <xf numFmtId="0" fontId="98" fillId="13" borderId="10" xfId="41" applyFont="1" applyFill="1" applyBorder="1" applyAlignment="1">
      <alignment horizontal="center" vertical="center" wrapText="1"/>
    </xf>
    <xf numFmtId="0" fontId="98" fillId="13" borderId="32" xfId="41" applyFont="1" applyFill="1" applyBorder="1" applyAlignment="1">
      <alignment horizontal="center" vertical="center" wrapText="1"/>
    </xf>
    <xf numFmtId="0" fontId="98" fillId="13" borderId="33" xfId="41" applyFont="1" applyFill="1" applyBorder="1" applyAlignment="1">
      <alignment horizontal="center" vertical="center" wrapText="1"/>
    </xf>
    <xf numFmtId="0" fontId="98" fillId="13" borderId="35" xfId="41" applyFont="1" applyFill="1" applyBorder="1" applyAlignment="1">
      <alignment horizontal="center" vertical="center" wrapText="1"/>
    </xf>
    <xf numFmtId="0" fontId="98" fillId="13" borderId="1" xfId="41" applyFont="1" applyFill="1" applyBorder="1" applyAlignment="1">
      <alignment horizontal="center" vertical="center" wrapText="1"/>
    </xf>
    <xf numFmtId="0" fontId="98" fillId="13" borderId="33" xfId="41" applyFont="1" applyFill="1" applyBorder="1" applyAlignment="1">
      <alignment horizontal="center" vertical="center"/>
    </xf>
    <xf numFmtId="0" fontId="98" fillId="13" borderId="24" xfId="41" applyFont="1" applyFill="1" applyBorder="1" applyAlignment="1">
      <alignment horizontal="center" vertical="center"/>
    </xf>
    <xf numFmtId="0" fontId="98" fillId="13" borderId="35" xfId="41" applyFont="1" applyFill="1" applyBorder="1" applyAlignment="1">
      <alignment horizontal="center" vertical="center"/>
    </xf>
    <xf numFmtId="0" fontId="98" fillId="13" borderId="1" xfId="41" applyFont="1" applyFill="1" applyBorder="1" applyAlignment="1">
      <alignment horizontal="center" vertical="center"/>
    </xf>
    <xf numFmtId="0" fontId="98" fillId="13" borderId="34" xfId="41" applyFont="1" applyFill="1" applyBorder="1" applyAlignment="1">
      <alignment horizontal="center" vertical="center"/>
    </xf>
    <xf numFmtId="0" fontId="98" fillId="13" borderId="34" xfId="41" applyFont="1" applyFill="1" applyBorder="1" applyAlignment="1">
      <alignment horizontal="center" vertical="center" wrapText="1"/>
    </xf>
    <xf numFmtId="4" fontId="89" fillId="13" borderId="10" xfId="58" applyNumberFormat="1" applyFont="1" applyFill="1" applyBorder="1" applyAlignment="1">
      <alignment horizontal="center" vertical="center"/>
    </xf>
    <xf numFmtId="4" fontId="89" fillId="13" borderId="0" xfId="58" applyNumberFormat="1" applyFont="1" applyFill="1" applyAlignment="1">
      <alignment horizontal="center" vertical="center"/>
    </xf>
    <xf numFmtId="0" fontId="187" fillId="51" borderId="23" xfId="0" applyFont="1" applyFill="1" applyBorder="1" applyAlignment="1">
      <alignment horizontal="center" vertical="center" wrapText="1"/>
    </xf>
    <xf numFmtId="0" fontId="187" fillId="51" borderId="26" xfId="0" applyFont="1" applyFill="1" applyBorder="1" applyAlignment="1">
      <alignment horizontal="center" vertical="center" wrapText="1"/>
    </xf>
    <xf numFmtId="0" fontId="187" fillId="51" borderId="25" xfId="0" applyFont="1" applyFill="1" applyBorder="1" applyAlignment="1">
      <alignment horizontal="center" vertical="center" wrapText="1"/>
    </xf>
    <xf numFmtId="0" fontId="137" fillId="0" borderId="8" xfId="0" applyFont="1" applyBorder="1" applyAlignment="1">
      <alignment horizontal="left" vertical="center" wrapText="1"/>
    </xf>
    <xf numFmtId="0" fontId="137" fillId="0" borderId="34" xfId="0" applyFont="1" applyBorder="1" applyAlignment="1">
      <alignment horizontal="left" vertical="center" wrapText="1"/>
    </xf>
    <xf numFmtId="0" fontId="137" fillId="0" borderId="1" xfId="0" applyFont="1" applyBorder="1" applyAlignment="1">
      <alignment horizontal="left" vertical="center" wrapText="1"/>
    </xf>
    <xf numFmtId="0" fontId="187" fillId="0" borderId="0" xfId="0" applyFont="1" applyFill="1" applyBorder="1" applyAlignment="1">
      <alignment horizontal="right" vertical="center" wrapText="1"/>
    </xf>
    <xf numFmtId="0" fontId="34" fillId="7" borderId="0" xfId="57" applyFill="1" applyAlignment="1">
      <alignment horizontal="center"/>
    </xf>
    <xf numFmtId="0" fontId="78" fillId="24" borderId="10" xfId="57" applyFont="1" applyFill="1" applyBorder="1" applyAlignment="1">
      <alignment horizontal="center" vertical="center"/>
    </xf>
    <xf numFmtId="0" fontId="78" fillId="24" borderId="0" xfId="57" applyFont="1" applyFill="1" applyAlignment="1">
      <alignment horizontal="center" vertical="center"/>
    </xf>
    <xf numFmtId="0" fontId="36" fillId="5" borderId="188" xfId="57" applyFont="1" applyFill="1" applyBorder="1" applyAlignment="1">
      <alignment horizontal="center"/>
    </xf>
    <xf numFmtId="0" fontId="36" fillId="5" borderId="0" xfId="57" applyFont="1" applyFill="1" applyAlignment="1">
      <alignment horizontal="center"/>
    </xf>
    <xf numFmtId="0" fontId="36" fillId="5" borderId="189" xfId="57" applyFont="1" applyFill="1" applyBorder="1" applyAlignment="1">
      <alignment horizontal="center"/>
    </xf>
    <xf numFmtId="0" fontId="78" fillId="24" borderId="33" xfId="57" applyFont="1" applyFill="1" applyBorder="1" applyAlignment="1">
      <alignment horizontal="center" vertical="center"/>
    </xf>
    <xf numFmtId="0" fontId="78" fillId="24" borderId="24" xfId="57" applyFont="1" applyFill="1" applyBorder="1" applyAlignment="1">
      <alignment horizontal="center" vertical="center"/>
    </xf>
    <xf numFmtId="0" fontId="36" fillId="5" borderId="15" xfId="57" applyFont="1" applyFill="1" applyBorder="1" applyAlignment="1">
      <alignment horizontal="center" vertical="center"/>
    </xf>
    <xf numFmtId="0" fontId="153" fillId="31" borderId="218" xfId="208" applyFont="1" applyFill="1" applyBorder="1" applyAlignment="1">
      <alignment horizontal="center" vertical="center" wrapText="1"/>
    </xf>
    <xf numFmtId="0" fontId="156" fillId="32" borderId="159" xfId="208" applyFont="1" applyFill="1" applyBorder="1" applyAlignment="1">
      <alignment horizontal="right" vertical="center" wrapText="1"/>
    </xf>
    <xf numFmtId="0" fontId="153" fillId="31" borderId="161" xfId="208" applyFont="1" applyFill="1" applyBorder="1" applyAlignment="1">
      <alignment horizontal="center" vertical="center" wrapText="1"/>
    </xf>
    <xf numFmtId="0" fontId="153" fillId="31" borderId="159" xfId="208" applyFont="1" applyFill="1" applyBorder="1" applyAlignment="1">
      <alignment horizontal="center" vertical="center" wrapText="1"/>
    </xf>
    <xf numFmtId="43" fontId="164" fillId="35" borderId="268" xfId="289" applyFont="1" applyFill="1" applyBorder="1" applyAlignment="1">
      <alignment horizontal="center" vertical="center" wrapText="1"/>
    </xf>
    <xf numFmtId="43" fontId="164" fillId="35" borderId="1" xfId="289" applyFont="1" applyFill="1" applyBorder="1" applyAlignment="1">
      <alignment horizontal="center" vertical="center"/>
    </xf>
    <xf numFmtId="43" fontId="164" fillId="35" borderId="34" xfId="289" applyFont="1" applyFill="1" applyBorder="1" applyAlignment="1">
      <alignment horizontal="center" vertical="center"/>
    </xf>
    <xf numFmtId="0" fontId="180" fillId="21" borderId="230" xfId="276" applyFont="1" applyFill="1" applyBorder="1" applyAlignment="1">
      <alignment horizontal="left" vertical="center"/>
    </xf>
    <xf numFmtId="0" fontId="180" fillId="21" borderId="0" xfId="276" applyFont="1" applyFill="1" applyAlignment="1">
      <alignment horizontal="left" vertical="center"/>
    </xf>
    <xf numFmtId="167" fontId="164" fillId="35" borderId="267" xfId="52" applyFont="1" applyFill="1" applyBorder="1" applyAlignment="1">
      <alignment horizontal="center" vertical="center"/>
    </xf>
    <xf numFmtId="167" fontId="164" fillId="35" borderId="270" xfId="52" applyFont="1" applyFill="1" applyBorder="1" applyAlignment="1">
      <alignment horizontal="center" vertical="center"/>
    </xf>
    <xf numFmtId="167" fontId="164" fillId="35" borderId="27" xfId="52" applyFont="1" applyFill="1" applyBorder="1" applyAlignment="1">
      <alignment horizontal="center" vertical="center"/>
    </xf>
    <xf numFmtId="167" fontId="164" fillId="35" borderId="268" xfId="52" applyFont="1" applyFill="1" applyBorder="1" applyAlignment="1">
      <alignment horizontal="right" vertical="center"/>
    </xf>
    <xf numFmtId="167" fontId="164" fillId="35" borderId="1" xfId="52" applyFont="1" applyFill="1" applyBorder="1" applyAlignment="1">
      <alignment horizontal="right" vertical="center"/>
    </xf>
    <xf numFmtId="167" fontId="164" fillId="35" borderId="34" xfId="52" applyFont="1" applyFill="1" applyBorder="1" applyAlignment="1">
      <alignment horizontal="right" vertical="center"/>
    </xf>
    <xf numFmtId="167" fontId="164" fillId="35" borderId="268" xfId="52" applyFont="1" applyFill="1" applyBorder="1" applyAlignment="1">
      <alignment horizontal="center" vertical="center" wrapText="1"/>
    </xf>
    <xf numFmtId="167" fontId="164" fillId="35" borderId="1" xfId="52" applyFont="1" applyFill="1" applyBorder="1" applyAlignment="1">
      <alignment horizontal="center" vertical="center"/>
    </xf>
    <xf numFmtId="167" fontId="164" fillId="35" borderId="34" xfId="52" applyFont="1" applyFill="1" applyBorder="1" applyAlignment="1">
      <alignment horizontal="center" vertical="center"/>
    </xf>
    <xf numFmtId="43" fontId="164" fillId="35" borderId="269" xfId="289" applyFont="1" applyFill="1" applyBorder="1" applyAlignment="1">
      <alignment horizontal="center" vertical="center"/>
    </xf>
    <xf numFmtId="43" fontId="164" fillId="35" borderId="10" xfId="289" applyFont="1" applyFill="1" applyBorder="1" applyAlignment="1">
      <alignment horizontal="center" vertical="center"/>
    </xf>
    <xf numFmtId="43" fontId="164" fillId="35" borderId="33" xfId="289" applyFont="1" applyFill="1" applyBorder="1" applyAlignment="1">
      <alignment horizontal="center" vertical="center"/>
    </xf>
    <xf numFmtId="0" fontId="134" fillId="17" borderId="23" xfId="302" applyFont="1" applyFill="1" applyBorder="1" applyAlignment="1">
      <alignment horizontal="left" vertical="center" wrapText="1"/>
    </xf>
    <xf numFmtId="0" fontId="134" fillId="17" borderId="25" xfId="302" applyFont="1" applyFill="1" applyBorder="1" applyAlignment="1">
      <alignment horizontal="left" vertical="center"/>
    </xf>
    <xf numFmtId="0" fontId="134" fillId="17" borderId="26" xfId="302" applyFont="1" applyFill="1" applyBorder="1" applyAlignment="1">
      <alignment horizontal="left" vertical="center"/>
    </xf>
    <xf numFmtId="0" fontId="187" fillId="51" borderId="15" xfId="302" applyFont="1" applyFill="1" applyBorder="1" applyAlignment="1">
      <alignment horizontal="right" vertical="center" wrapText="1"/>
    </xf>
    <xf numFmtId="0" fontId="137" fillId="0" borderId="0" xfId="302" applyFont="1" applyAlignment="1">
      <alignment horizontal="center" vertical="center"/>
    </xf>
    <xf numFmtId="169" fontId="113" fillId="0" borderId="125" xfId="52" quotePrefix="1" applyNumberFormat="1" applyFont="1" applyFill="1" applyBorder="1" applyAlignment="1">
      <alignment horizontal="left" vertical="center" wrapText="1"/>
    </xf>
    <xf numFmtId="17" fontId="131" fillId="14" borderId="113" xfId="45" applyNumberFormat="1" applyFont="1" applyFill="1" applyBorder="1" applyAlignment="1">
      <alignment horizontal="center" vertical="center"/>
    </xf>
    <xf numFmtId="17" fontId="131" fillId="14" borderId="122" xfId="45" applyNumberFormat="1" applyFont="1" applyFill="1" applyBorder="1" applyAlignment="1">
      <alignment horizontal="center" vertical="center"/>
    </xf>
    <xf numFmtId="0" fontId="175" fillId="0" borderId="31" xfId="302" applyFont="1" applyBorder="1" applyAlignment="1">
      <alignment horizontal="center" vertical="center" textRotation="90"/>
    </xf>
    <xf numFmtId="0" fontId="175" fillId="0" borderId="10" xfId="302" applyFont="1" applyBorder="1" applyAlignment="1">
      <alignment horizontal="center" vertical="center" textRotation="90"/>
    </xf>
    <xf numFmtId="0" fontId="165" fillId="7" borderId="0" xfId="302" applyFont="1" applyFill="1" applyAlignment="1">
      <alignment horizontal="center" vertical="center"/>
    </xf>
    <xf numFmtId="0" fontId="175" fillId="0" borderId="33" xfId="302" applyFont="1" applyBorder="1" applyAlignment="1">
      <alignment horizontal="center" vertical="center" textRotation="90"/>
    </xf>
    <xf numFmtId="0" fontId="187" fillId="51" borderId="23" xfId="302" applyFont="1" applyFill="1" applyBorder="1" applyAlignment="1">
      <alignment horizontal="center" vertical="center" wrapText="1"/>
    </xf>
    <xf numFmtId="0" fontId="187" fillId="51" borderId="26" xfId="302" applyFont="1" applyFill="1" applyBorder="1" applyAlignment="1">
      <alignment horizontal="center" vertical="center" wrapText="1"/>
    </xf>
    <xf numFmtId="0" fontId="191" fillId="52" borderId="77" xfId="302" applyFont="1" applyFill="1" applyBorder="1" applyAlignment="1">
      <alignment horizontal="center" vertical="center" wrapText="1"/>
    </xf>
    <xf numFmtId="0" fontId="191" fillId="52" borderId="78" xfId="302" applyFont="1" applyFill="1" applyBorder="1" applyAlignment="1">
      <alignment horizontal="center" vertical="center" wrapText="1"/>
    </xf>
    <xf numFmtId="0" fontId="191" fillId="52" borderId="79" xfId="302" applyFont="1" applyFill="1" applyBorder="1" applyAlignment="1">
      <alignment horizontal="center" vertical="center" wrapText="1"/>
    </xf>
    <xf numFmtId="17" fontId="125" fillId="14" borderId="126" xfId="45" applyNumberFormat="1" applyFont="1" applyFill="1" applyBorder="1" applyAlignment="1">
      <alignment horizontal="center" vertical="center"/>
    </xf>
    <xf numFmtId="0" fontId="89" fillId="13" borderId="7" xfId="58" applyFont="1" applyFill="1" applyBorder="1" applyAlignment="1">
      <alignment horizontal="center" vertical="center"/>
    </xf>
    <xf numFmtId="0" fontId="89" fillId="13" borderId="28" xfId="58" applyFont="1" applyFill="1" applyBorder="1" applyAlignment="1">
      <alignment horizontal="center" vertical="center"/>
    </xf>
    <xf numFmtId="0" fontId="89" fillId="13" borderId="0" xfId="58" applyFont="1" applyFill="1" applyAlignment="1">
      <alignment horizontal="center" vertical="center"/>
    </xf>
    <xf numFmtId="0" fontId="89" fillId="13" borderId="32" xfId="58" applyFont="1" applyFill="1" applyBorder="1" applyAlignment="1">
      <alignment horizontal="center" vertical="center"/>
    </xf>
    <xf numFmtId="179" fontId="89" fillId="13" borderId="8" xfId="58" applyNumberFormat="1" applyFont="1" applyFill="1" applyBorder="1" applyAlignment="1">
      <alignment horizontal="center" vertical="center"/>
    </xf>
    <xf numFmtId="179" fontId="89" fillId="13" borderId="1" xfId="58" applyNumberFormat="1" applyFont="1" applyFill="1" applyBorder="1" applyAlignment="1">
      <alignment horizontal="center" vertical="center"/>
    </xf>
    <xf numFmtId="0" fontId="98" fillId="13" borderId="23" xfId="41" applyFont="1" applyFill="1" applyBorder="1" applyAlignment="1">
      <alignment horizontal="center" vertical="center"/>
    </xf>
    <xf numFmtId="0" fontId="98" fillId="13" borderId="26" xfId="41" applyFont="1" applyFill="1" applyBorder="1" applyAlignment="1">
      <alignment horizontal="center" vertical="center"/>
    </xf>
    <xf numFmtId="4" fontId="98" fillId="13" borderId="8" xfId="41" applyNumberFormat="1" applyFont="1" applyFill="1" applyBorder="1" applyAlignment="1">
      <alignment horizontal="center" vertical="center"/>
    </xf>
    <xf numFmtId="4" fontId="98" fillId="13" borderId="34" xfId="41" applyNumberFormat="1" applyFont="1" applyFill="1" applyBorder="1" applyAlignment="1">
      <alignment horizontal="center" vertical="center"/>
    </xf>
    <xf numFmtId="0" fontId="98" fillId="13" borderId="8" xfId="41" applyFont="1" applyFill="1" applyBorder="1" applyAlignment="1">
      <alignment horizontal="center" vertical="center"/>
    </xf>
    <xf numFmtId="0" fontId="98" fillId="13" borderId="28" xfId="41" applyFont="1" applyFill="1" applyBorder="1" applyAlignment="1">
      <alignment horizontal="center" vertical="center"/>
    </xf>
    <xf numFmtId="0" fontId="98" fillId="13" borderId="32" xfId="41" applyFont="1" applyFill="1" applyBorder="1" applyAlignment="1">
      <alignment horizontal="center" vertical="center"/>
    </xf>
    <xf numFmtId="0" fontId="98" fillId="13" borderId="25" xfId="41" applyFont="1" applyFill="1" applyBorder="1" applyAlignment="1">
      <alignment horizontal="center" vertical="center"/>
    </xf>
    <xf numFmtId="0" fontId="98" fillId="13" borderId="8" xfId="41" applyFont="1" applyFill="1" applyBorder="1" applyAlignment="1">
      <alignment horizontal="center" vertical="center" wrapText="1"/>
    </xf>
    <xf numFmtId="0" fontId="98" fillId="13" borderId="31" xfId="41" applyFont="1" applyFill="1" applyBorder="1" applyAlignment="1">
      <alignment horizontal="center" vertical="center"/>
    </xf>
    <xf numFmtId="0" fontId="100" fillId="13" borderId="144" xfId="41" applyFont="1" applyFill="1" applyBorder="1" applyAlignment="1">
      <alignment horizontal="center" vertical="center" wrapText="1"/>
    </xf>
    <xf numFmtId="0" fontId="100" fillId="13" borderId="34" xfId="41" applyFont="1" applyFill="1" applyBorder="1" applyAlignment="1">
      <alignment horizontal="center" vertical="center" wrapText="1"/>
    </xf>
    <xf numFmtId="0" fontId="84" fillId="13" borderId="13" xfId="58" applyFont="1" applyFill="1" applyBorder="1" applyAlignment="1">
      <alignment horizontal="center" vertical="center"/>
    </xf>
    <xf numFmtId="0" fontId="84" fillId="13" borderId="22" xfId="58" applyFont="1" applyFill="1" applyBorder="1" applyAlignment="1">
      <alignment horizontal="center" vertical="center"/>
    </xf>
    <xf numFmtId="0" fontId="98" fillId="13" borderId="31" xfId="41" applyFont="1" applyFill="1" applyBorder="1" applyAlignment="1">
      <alignment horizontal="center" vertical="center" wrapText="1"/>
    </xf>
    <xf numFmtId="0" fontId="84" fillId="13" borderId="8" xfId="41" applyFont="1" applyFill="1" applyBorder="1" applyAlignment="1">
      <alignment horizontal="center" vertical="center" wrapText="1"/>
    </xf>
    <xf numFmtId="0" fontId="84" fillId="13" borderId="34" xfId="41" applyFont="1" applyFill="1" applyBorder="1" applyAlignment="1">
      <alignment horizontal="center" vertical="center" wrapText="1"/>
    </xf>
    <xf numFmtId="0" fontId="84" fillId="13" borderId="8" xfId="41" applyFont="1" applyFill="1" applyBorder="1" applyAlignment="1">
      <alignment horizontal="center" vertical="center"/>
    </xf>
    <xf numFmtId="0" fontId="84" fillId="13" borderId="34" xfId="41" applyFont="1" applyFill="1" applyBorder="1" applyAlignment="1">
      <alignment horizontal="center" vertical="center"/>
    </xf>
    <xf numFmtId="0" fontId="66" fillId="0" borderId="6" xfId="41" applyFont="1" applyBorder="1" applyAlignment="1">
      <alignment horizontal="center" vertical="center"/>
    </xf>
    <xf numFmtId="0" fontId="38" fillId="3" borderId="13" xfId="41" applyFont="1" applyFill="1" applyBorder="1" applyAlignment="1">
      <alignment horizontal="center" vertical="center"/>
    </xf>
    <xf numFmtId="0" fontId="38" fillId="3" borderId="21" xfId="41" applyFont="1" applyFill="1" applyBorder="1" applyAlignment="1">
      <alignment horizontal="center" vertical="center"/>
    </xf>
    <xf numFmtId="0" fontId="38" fillId="3" borderId="22" xfId="41" applyFont="1" applyFill="1" applyBorder="1" applyAlignment="1">
      <alignment horizontal="center" vertical="center"/>
    </xf>
    <xf numFmtId="0" fontId="84" fillId="13" borderId="127" xfId="41" applyFont="1" applyFill="1" applyBorder="1" applyAlignment="1">
      <alignment horizontal="center" vertical="center"/>
    </xf>
    <xf numFmtId="0" fontId="84" fillId="13" borderId="128" xfId="41" applyFont="1" applyFill="1" applyBorder="1" applyAlignment="1">
      <alignment horizontal="center" vertical="center"/>
    </xf>
    <xf numFmtId="0" fontId="84" fillId="13" borderId="8" xfId="57" applyFont="1" applyFill="1" applyBorder="1" applyAlignment="1">
      <alignment horizontal="center" vertical="center" wrapText="1"/>
    </xf>
    <xf numFmtId="0" fontId="84" fillId="13" borderId="1" xfId="57" applyFont="1" applyFill="1" applyBorder="1" applyAlignment="1">
      <alignment horizontal="center" vertical="center" wrapText="1"/>
    </xf>
    <xf numFmtId="0" fontId="84" fillId="13" borderId="1" xfId="57" applyFont="1" applyFill="1" applyBorder="1" applyAlignment="1">
      <alignment horizontal="center" vertical="center"/>
    </xf>
    <xf numFmtId="4" fontId="82" fillId="3" borderId="11" xfId="57" applyNumberFormat="1" applyFont="1" applyFill="1" applyBorder="1" applyAlignment="1">
      <alignment horizontal="left" vertical="center" wrapText="1"/>
    </xf>
    <xf numFmtId="0" fontId="84" fillId="13" borderId="23" xfId="57" applyFont="1" applyFill="1" applyBorder="1" applyAlignment="1">
      <alignment horizontal="center" vertical="center"/>
    </xf>
    <xf numFmtId="0" fontId="84" fillId="13" borderId="25" xfId="57" applyFont="1" applyFill="1" applyBorder="1" applyAlignment="1">
      <alignment horizontal="center" vertical="center"/>
    </xf>
    <xf numFmtId="0" fontId="84" fillId="13" borderId="26" xfId="57" applyFont="1" applyFill="1" applyBorder="1" applyAlignment="1">
      <alignment horizontal="center" vertical="center"/>
    </xf>
    <xf numFmtId="0" fontId="84" fillId="13" borderId="83" xfId="57" applyFont="1" applyFill="1" applyBorder="1" applyAlignment="1">
      <alignment horizontal="center" vertical="center" wrapText="1"/>
    </xf>
    <xf numFmtId="0" fontId="84" fillId="13" borderId="84" xfId="57" applyFont="1" applyFill="1" applyBorder="1" applyAlignment="1">
      <alignment horizontal="center" vertical="center" wrapText="1"/>
    </xf>
    <xf numFmtId="0" fontId="84" fillId="13" borderId="23" xfId="57" applyFont="1" applyFill="1" applyBorder="1" applyAlignment="1">
      <alignment horizontal="center" vertical="center" wrapText="1"/>
    </xf>
    <xf numFmtId="0" fontId="84" fillId="13" borderId="28" xfId="57" applyFont="1" applyFill="1" applyBorder="1" applyAlignment="1">
      <alignment horizontal="center" vertical="center"/>
    </xf>
    <xf numFmtId="0" fontId="84" fillId="13" borderId="32" xfId="57" applyFont="1" applyFill="1" applyBorder="1" applyAlignment="1">
      <alignment horizontal="center" vertical="center"/>
    </xf>
    <xf numFmtId="0" fontId="89" fillId="8" borderId="23" xfId="57" applyFont="1" applyFill="1" applyBorder="1" applyAlignment="1">
      <alignment horizontal="center" vertical="center"/>
    </xf>
    <xf numFmtId="0" fontId="89" fillId="8" borderId="26" xfId="57" applyFont="1" applyFill="1" applyBorder="1" applyAlignment="1">
      <alignment horizontal="center" vertical="center"/>
    </xf>
    <xf numFmtId="0" fontId="89" fillId="8" borderId="8" xfId="57" applyFont="1" applyFill="1" applyBorder="1" applyAlignment="1">
      <alignment horizontal="center" vertical="center"/>
    </xf>
    <xf numFmtId="0" fontId="89" fillId="8" borderId="34" xfId="57" applyFont="1" applyFill="1" applyBorder="1" applyAlignment="1">
      <alignment horizontal="center" vertical="center"/>
    </xf>
    <xf numFmtId="0" fontId="89" fillId="8" borderId="31" xfId="60" applyFont="1" applyFill="1" applyBorder="1" applyAlignment="1">
      <alignment horizontal="center" vertical="center"/>
    </xf>
    <xf numFmtId="0" fontId="89" fillId="8" borderId="7" xfId="60" applyFont="1" applyFill="1" applyBorder="1" applyAlignment="1">
      <alignment horizontal="center" vertical="center"/>
    </xf>
    <xf numFmtId="0" fontId="89" fillId="8" borderId="28" xfId="60" applyFont="1" applyFill="1" applyBorder="1" applyAlignment="1">
      <alignment horizontal="center" vertical="center"/>
    </xf>
    <xf numFmtId="0" fontId="89" fillId="8" borderId="35" xfId="60" applyFont="1" applyFill="1" applyBorder="1" applyAlignment="1">
      <alignment horizontal="center" vertical="center"/>
    </xf>
    <xf numFmtId="0" fontId="89" fillId="8" borderId="8" xfId="60" applyFont="1" applyFill="1" applyBorder="1" applyAlignment="1">
      <alignment horizontal="center" vertical="center"/>
    </xf>
    <xf numFmtId="0" fontId="89" fillId="8" borderId="34" xfId="60" applyFont="1" applyFill="1" applyBorder="1" applyAlignment="1">
      <alignment horizontal="center" vertical="center"/>
    </xf>
    <xf numFmtId="0" fontId="89" fillId="8" borderId="8" xfId="57" applyFont="1" applyFill="1" applyBorder="1" applyAlignment="1">
      <alignment horizontal="center" vertical="center" wrapText="1"/>
    </xf>
    <xf numFmtId="0" fontId="89" fillId="8" borderId="1" xfId="57" applyFont="1" applyFill="1" applyBorder="1" applyAlignment="1">
      <alignment horizontal="center" vertical="center" wrapText="1"/>
    </xf>
    <xf numFmtId="4" fontId="62" fillId="5" borderId="0" xfId="58" applyNumberFormat="1" applyFont="1" applyFill="1" applyAlignment="1">
      <alignment horizontal="center" vertical="center" wrapText="1"/>
    </xf>
    <xf numFmtId="0" fontId="89" fillId="8" borderId="25" xfId="57" applyFont="1" applyFill="1" applyBorder="1" applyAlignment="1">
      <alignment horizontal="center" vertical="center"/>
    </xf>
    <xf numFmtId="0" fontId="89" fillId="8" borderId="1" xfId="57" applyFont="1" applyFill="1" applyBorder="1" applyAlignment="1">
      <alignment horizontal="center" vertical="center"/>
    </xf>
    <xf numFmtId="0" fontId="89" fillId="8" borderId="31" xfId="57" applyFont="1" applyFill="1" applyBorder="1" applyAlignment="1">
      <alignment horizontal="center" vertical="center"/>
    </xf>
    <xf numFmtId="0" fontId="89" fillId="8" borderId="28" xfId="57" applyFont="1" applyFill="1" applyBorder="1" applyAlignment="1">
      <alignment horizontal="center" vertical="center"/>
    </xf>
    <xf numFmtId="0" fontId="89" fillId="8" borderId="33" xfId="57" applyFont="1" applyFill="1" applyBorder="1" applyAlignment="1">
      <alignment horizontal="center" vertical="center"/>
    </xf>
    <xf numFmtId="0" fontId="89" fillId="8" borderId="35" xfId="57" applyFont="1" applyFill="1" applyBorder="1" applyAlignment="1">
      <alignment horizontal="center" vertical="center"/>
    </xf>
    <xf numFmtId="0" fontId="66" fillId="0" borderId="0" xfId="57" applyFont="1" applyAlignment="1">
      <alignment horizontal="center"/>
    </xf>
    <xf numFmtId="0" fontId="36" fillId="0" borderId="0" xfId="57" applyFont="1" applyAlignment="1">
      <alignment horizontal="center" vertical="center"/>
    </xf>
    <xf numFmtId="0" fontId="36" fillId="0" borderId="6" xfId="57" applyFont="1" applyBorder="1" applyAlignment="1">
      <alignment horizontal="center" vertical="center"/>
    </xf>
    <xf numFmtId="0" fontId="89" fillId="8" borderId="15" xfId="57" applyFont="1" applyFill="1" applyBorder="1" applyAlignment="1">
      <alignment horizontal="center" vertical="center"/>
    </xf>
    <xf numFmtId="14" fontId="90" fillId="0" borderId="0" xfId="45" applyNumberFormat="1" applyFont="1" applyAlignment="1">
      <alignment horizontal="left" vertical="center"/>
    </xf>
    <xf numFmtId="0" fontId="98" fillId="8" borderId="13" xfId="0" applyNumberFormat="1" applyFont="1" applyFill="1" applyBorder="1" applyAlignment="1">
      <alignment horizontal="center" vertical="center"/>
    </xf>
    <xf numFmtId="0" fontId="98" fillId="8" borderId="21" xfId="0" applyNumberFormat="1" applyFont="1" applyFill="1" applyBorder="1" applyAlignment="1">
      <alignment horizontal="center" vertical="center"/>
    </xf>
    <xf numFmtId="0" fontId="98" fillId="8" borderId="22" xfId="0" applyNumberFormat="1" applyFont="1" applyFill="1" applyBorder="1" applyAlignment="1">
      <alignment horizontal="center" vertical="center"/>
    </xf>
    <xf numFmtId="166" fontId="51" fillId="0" borderId="0" xfId="237" applyFont="1" applyFill="1" applyBorder="1" applyAlignment="1">
      <alignment horizontal="center" vertical="center"/>
    </xf>
    <xf numFmtId="4" fontId="49" fillId="0" borderId="0" xfId="69" applyNumberFormat="1" applyFont="1" applyFill="1" applyBorder="1" applyAlignment="1"/>
  </cellXfs>
  <cellStyles count="310">
    <cellStyle name="ARIAL" xfId="37" xr:uid="{00000000-0005-0000-0000-000000000000}"/>
    <cellStyle name="Comma" xfId="1" xr:uid="{00000000-0005-0000-0000-000001000000}"/>
    <cellStyle name="Comma [0]" xfId="88" xr:uid="{00000000-0005-0000-0000-000002000000}"/>
    <cellStyle name="Comma [0] 2" xfId="138" xr:uid="{00000000-0005-0000-0000-000003000000}"/>
    <cellStyle name="Comma [0] 2 2" xfId="198" xr:uid="{00000000-0005-0000-0000-000004000000}"/>
    <cellStyle name="Comma [0] 3" xfId="155" xr:uid="{00000000-0005-0000-0000-000005000000}"/>
    <cellStyle name="Comma 2" xfId="87" xr:uid="{00000000-0005-0000-0000-000006000000}"/>
    <cellStyle name="Comma 2 2" xfId="137" xr:uid="{00000000-0005-0000-0000-000007000000}"/>
    <cellStyle name="Comma 2 2 2" xfId="197" xr:uid="{00000000-0005-0000-0000-000008000000}"/>
    <cellStyle name="Comma 2 3" xfId="154" xr:uid="{00000000-0005-0000-0000-000009000000}"/>
    <cellStyle name="Comma0" xfId="2" xr:uid="{00000000-0005-0000-0000-00000A000000}"/>
    <cellStyle name="Currency" xfId="3" xr:uid="{00000000-0005-0000-0000-00000B000000}"/>
    <cellStyle name="Currency [0]" xfId="86" xr:uid="{00000000-0005-0000-0000-00000C000000}"/>
    <cellStyle name="Currency [0] 2" xfId="136" xr:uid="{00000000-0005-0000-0000-00000D000000}"/>
    <cellStyle name="Currency [0] 2 2" xfId="196" xr:uid="{00000000-0005-0000-0000-00000E000000}"/>
    <cellStyle name="Currency [0] 3" xfId="153" xr:uid="{00000000-0005-0000-0000-00000F000000}"/>
    <cellStyle name="Currency 2" xfId="85" xr:uid="{00000000-0005-0000-0000-000010000000}"/>
    <cellStyle name="Currency 2 2" xfId="135" xr:uid="{00000000-0005-0000-0000-000011000000}"/>
    <cellStyle name="Currency 2 2 2" xfId="195" xr:uid="{00000000-0005-0000-0000-000012000000}"/>
    <cellStyle name="Currency 2 3" xfId="152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9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5" builtinId="8"/>
    <cellStyle name="Hiperlink 2" xfId="212" xr:uid="{C152CADE-20DD-4C2D-8051-0547FB2C3BC0}"/>
    <cellStyle name="Hiperlink 3" xfId="288" xr:uid="{2D758D95-B376-46A6-AE62-18DF72F23AC8}"/>
    <cellStyle name="M S SANS SERIF" xfId="38" xr:uid="{00000000-0005-0000-0000-00001B000000}"/>
    <cellStyle name="M S SANS SERIF 2" xfId="107" xr:uid="{00000000-0005-0000-0000-00001C000000}"/>
    <cellStyle name="Moeda" xfId="237" builtinId="4"/>
    <cellStyle name="Moeda 10" xfId="275" xr:uid="{D54513A5-E11B-471E-98CB-AAA3A5339AD2}"/>
    <cellStyle name="Moeda 11" xfId="254" xr:uid="{D42045F7-949F-46EC-B9D1-E11A039CBB60}"/>
    <cellStyle name="Moeda 12" xfId="255" xr:uid="{67ABC7CE-F962-4F60-9CD5-434CFE3EEAFD}"/>
    <cellStyle name="Moeda 13" xfId="281" xr:uid="{90D798B4-0E15-41D0-88DB-E76302A54EAA}"/>
    <cellStyle name="Moeda 13 2" xfId="292" xr:uid="{6A2E7309-8FD6-4F39-9BAA-CF3A8DF692CC}"/>
    <cellStyle name="Moeda 14" xfId="259" xr:uid="{331E3390-87E1-4D7B-8EB6-E2FCDA6BF7EB}"/>
    <cellStyle name="Moeda 15" xfId="300" xr:uid="{E1FBCA47-1217-44A5-AFCF-74184B92AC7D}"/>
    <cellStyle name="Moeda 16" xfId="297" xr:uid="{40A74C28-04D4-4EA2-9196-AF05D53F52EB}"/>
    <cellStyle name="Moeda 17" xfId="304" xr:uid="{059A9104-CD06-4CAF-BEC5-C334C5F3C922}"/>
    <cellStyle name="Moeda 18" xfId="308" xr:uid="{B6BC7D13-7F0A-48B8-BF3B-1C7A84007EDD}"/>
    <cellStyle name="Moeda 2" xfId="214" xr:uid="{2626DF34-C827-4C8C-9515-80B373DC897C}"/>
    <cellStyle name="Moeda 2 2" xfId="248" xr:uid="{EF31BA72-F7D1-4AA3-9655-7D85F04E8C62}"/>
    <cellStyle name="Moeda 3" xfId="222" xr:uid="{49A2E78B-91D7-4D2D-9DB7-C630B1B3005E}"/>
    <cellStyle name="Moeda 3 2" xfId="286" xr:uid="{17EF6594-9958-486B-9C23-BF7981BDAD2B}"/>
    <cellStyle name="Moeda 4" xfId="226" xr:uid="{531DA28B-37FC-44BB-A5E1-E9E1EC6BA9CD}"/>
    <cellStyle name="Moeda 5" xfId="230" xr:uid="{2130FB7E-9460-4C99-8BAC-3BA8BF2FC5E4}"/>
    <cellStyle name="Moeda 6" xfId="234" xr:uid="{9E49DB48-2AE0-4E4A-B103-7B9BDA09B764}"/>
    <cellStyle name="Moeda 7" xfId="242" xr:uid="{C4838BDE-4580-46E9-A75E-89EAFB1A2043}"/>
    <cellStyle name="Moeda 8" xfId="249" xr:uid="{F7C1EDFB-B834-4D5A-A835-AEB50D6BDD6D}"/>
    <cellStyle name="Moeda 8 2" xfId="270" xr:uid="{DEE75667-616E-4680-A64D-BB0D3E41321B}"/>
    <cellStyle name="Moeda 9" xfId="251" xr:uid="{81FBA369-9975-466E-AC29-BEA2E339D31D}"/>
    <cellStyle name="Normal" xfId="0" builtinId="0"/>
    <cellStyle name="Normal 10" xfId="45" xr:uid="{00000000-0005-0000-0000-000020000000}"/>
    <cellStyle name="Normal 10 2" xfId="200" xr:uid="{DF76C64F-DBE0-4F2F-B01D-B946C836C541}"/>
    <cellStyle name="Normal 11" xfId="48" xr:uid="{00000000-0005-0000-0000-000021000000}"/>
    <cellStyle name="Normal 11 2" xfId="57" xr:uid="{00000000-0005-0000-0000-000022000000}"/>
    <cellStyle name="Normal 12" xfId="60" xr:uid="{00000000-0005-0000-0000-000023000000}"/>
    <cellStyle name="Normal 12 2" xfId="117" xr:uid="{00000000-0005-0000-0000-000024000000}"/>
    <cellStyle name="Normal 13" xfId="66" xr:uid="{00000000-0005-0000-0000-000025000000}"/>
    <cellStyle name="Normal 13 2" xfId="121" xr:uid="{00000000-0005-0000-0000-000026000000}"/>
    <cellStyle name="Normal 14" xfId="73" xr:uid="{00000000-0005-0000-0000-000027000000}"/>
    <cellStyle name="Normal 14 2" xfId="126" xr:uid="{00000000-0005-0000-0000-000028000000}"/>
    <cellStyle name="Normal 14 2 2" xfId="71" xr:uid="{00000000-0005-0000-0000-000029000000}"/>
    <cellStyle name="Normal 14 2 2 2" xfId="74" xr:uid="{00000000-0005-0000-0000-00002A000000}"/>
    <cellStyle name="Normal 14 2 2 2 2" xfId="78" xr:uid="{00000000-0005-0000-0000-00002B000000}"/>
    <cellStyle name="Normal 14 2 2 2 2 2" xfId="131" xr:uid="{00000000-0005-0000-0000-00002C000000}"/>
    <cellStyle name="Normal 14 2 2 2 2 2 2" xfId="191" xr:uid="{00000000-0005-0000-0000-00002D000000}"/>
    <cellStyle name="Normal 14 2 2 2 2 3" xfId="149" xr:uid="{00000000-0005-0000-0000-00002E000000}"/>
    <cellStyle name="Normal 14 2 2 2 3" xfId="127" xr:uid="{00000000-0005-0000-0000-00002F000000}"/>
    <cellStyle name="Normal 14 2 2 2 3 2" xfId="187" xr:uid="{00000000-0005-0000-0000-000030000000}"/>
    <cellStyle name="Normal 14 2 2 2 4" xfId="145" xr:uid="{00000000-0005-0000-0000-000031000000}"/>
    <cellStyle name="Normal 14 2 2 3" xfId="76" xr:uid="{00000000-0005-0000-0000-000032000000}"/>
    <cellStyle name="Normal 14 2 2 3 2" xfId="129" xr:uid="{00000000-0005-0000-0000-000033000000}"/>
    <cellStyle name="Normal 14 2 2 3 2 2" xfId="189" xr:uid="{00000000-0005-0000-0000-000034000000}"/>
    <cellStyle name="Normal 14 2 2 3 3" xfId="147" xr:uid="{00000000-0005-0000-0000-000035000000}"/>
    <cellStyle name="Normal 14 2 2 4" xfId="124" xr:uid="{00000000-0005-0000-0000-000036000000}"/>
    <cellStyle name="Normal 14 2 2 4 2" xfId="184" xr:uid="{00000000-0005-0000-0000-000037000000}"/>
    <cellStyle name="Normal 14 2 2 5" xfId="142" xr:uid="{00000000-0005-0000-0000-000038000000}"/>
    <cellStyle name="Normal 14 2 3" xfId="186" xr:uid="{00000000-0005-0000-0000-000039000000}"/>
    <cellStyle name="Normal 14 3" xfId="144" xr:uid="{00000000-0005-0000-0000-00003A000000}"/>
    <cellStyle name="Normal 14 4" xfId="282" xr:uid="{CBB10466-A3A9-40AB-9695-2075817E0A69}"/>
    <cellStyle name="Normal 14 5" xfId="290" xr:uid="{234C274E-84F2-4BE4-B2CE-10D31A4263DB}"/>
    <cellStyle name="Normal 15" xfId="209" xr:uid="{6B11A424-3E97-45A5-9CB6-19325C68A13E}"/>
    <cellStyle name="Normal 16" xfId="79" xr:uid="{00000000-0005-0000-0000-00003B000000}"/>
    <cellStyle name="Normal 16 2" xfId="132" xr:uid="{00000000-0005-0000-0000-00003C000000}"/>
    <cellStyle name="Normal 16 2 2" xfId="192" xr:uid="{00000000-0005-0000-0000-00003D000000}"/>
    <cellStyle name="Normal 16 3" xfId="150" xr:uid="{00000000-0005-0000-0000-00003E000000}"/>
    <cellStyle name="Normal 16 4" xfId="283" xr:uid="{6187CC41-A124-4772-93E4-24AA94375C7E}"/>
    <cellStyle name="Normal 17" xfId="216" xr:uid="{66DA09ED-17E3-47DE-9028-526EEC478F05}"/>
    <cellStyle name="Normal 17 2" xfId="268" xr:uid="{9280E30A-210C-42E0-87F1-17B2FFB23487}"/>
    <cellStyle name="Normal 17 2 3" xfId="294" xr:uid="{62A9D64B-9862-41C5-B4A9-CA712DC1CECF}"/>
    <cellStyle name="Normal 18" xfId="219" xr:uid="{0E7BFFCE-F1B0-4B40-BC02-30408BF456D8}"/>
    <cellStyle name="Normal 19" xfId="220" xr:uid="{EBE6931E-55F9-4A8A-91D7-69D20ED99964}"/>
    <cellStyle name="Normal 2" xfId="10" xr:uid="{00000000-0005-0000-0000-00003F000000}"/>
    <cellStyle name="Normal 2 2" xfId="11" xr:uid="{00000000-0005-0000-0000-000040000000}"/>
    <cellStyle name="Normal 2 2 2" xfId="51" xr:uid="{00000000-0005-0000-0000-000041000000}"/>
    <cellStyle name="Normal 2 2 2 2" xfId="208" xr:uid="{966D92B3-B124-43D1-9851-7256E35C976B}"/>
    <cellStyle name="Normal 2 2 3" xfId="82" xr:uid="{00000000-0005-0000-0000-000042000000}"/>
    <cellStyle name="Normal 2 2 4" xfId="236" xr:uid="{2707109F-577C-4030-8E72-7E6D9BEDCDE4}"/>
    <cellStyle name="Normal 2 2 6" xfId="260" xr:uid="{418A11B8-B4EF-4828-AA73-DF92DE56DD04}"/>
    <cellStyle name="Normal 2 3" xfId="12" xr:uid="{00000000-0005-0000-0000-000043000000}"/>
    <cellStyle name="Normal 2 4" xfId="69" xr:uid="{00000000-0005-0000-0000-000044000000}"/>
    <cellStyle name="Normal 2 4 3" xfId="205" xr:uid="{014AE214-F5F1-4A2C-AEEA-C6E8EDE19A3F}"/>
    <cellStyle name="Normal 2 5" xfId="238" xr:uid="{B82FF700-53D0-46AA-8D5C-DCC45D66A894}"/>
    <cellStyle name="Normal 20" xfId="223" xr:uid="{03E83E6F-8725-4B29-B23C-18702E1D0E50}"/>
    <cellStyle name="Normal 21" xfId="228" xr:uid="{B3EA1DFE-463D-4D99-8ED1-12861D73D4A9}"/>
    <cellStyle name="Normal 22" xfId="233" xr:uid="{E5538568-DA69-4648-9E46-D08381458FFE}"/>
    <cellStyle name="Normal 23" xfId="240" xr:uid="{78D9F5B8-0B8B-4CCD-B02E-C9BE846BA4E3}"/>
    <cellStyle name="Normal 24" xfId="241" xr:uid="{D8385557-A3BE-44A5-9D73-9FF3909E7F2A}"/>
    <cellStyle name="Normal 25" xfId="263" xr:uid="{0BA3AAEF-2E6E-4B85-9F21-84027F37CE0B}"/>
    <cellStyle name="Normal 26" xfId="273" xr:uid="{F09DF720-55D7-43BA-9159-5FC633B575DE}"/>
    <cellStyle name="Normal 27" xfId="265" xr:uid="{6926E863-DF2D-4568-9C1A-CD6C7C78090D}"/>
    <cellStyle name="Normal 27 2" xfId="279" xr:uid="{B3ECD4B7-3E68-47BD-A4E3-43D7033FFE5A}"/>
    <cellStyle name="Normal 28" xfId="276" xr:uid="{AE4AC348-98D0-444B-BF12-C5B56DC8BF6A}"/>
    <cellStyle name="Normal 28 2" xfId="278" xr:uid="{8E0A9929-39A2-49A9-AB64-604A54187067}"/>
    <cellStyle name="Normal 28 2 2" xfId="293" xr:uid="{A34C180E-0E12-4EFB-A5E2-CFCAAA9E29A3}"/>
    <cellStyle name="Normal 29" xfId="252" xr:uid="{CB9D3E87-1053-4F55-A279-4A1C27234D02}"/>
    <cellStyle name="Normal 3" xfId="13" xr:uid="{00000000-0005-0000-0000-000045000000}"/>
    <cellStyle name="Normal 3 2" xfId="14" xr:uid="{00000000-0005-0000-0000-000046000000}"/>
    <cellStyle name="Normal 3 3" xfId="67" xr:uid="{00000000-0005-0000-0000-000047000000}"/>
    <cellStyle name="Normal 3 3 2" xfId="122" xr:uid="{00000000-0005-0000-0000-000048000000}"/>
    <cellStyle name="Normal 3 3 2 2" xfId="183" xr:uid="{00000000-0005-0000-0000-000049000000}"/>
    <cellStyle name="Normal 3 3 3" xfId="141" xr:uid="{00000000-0005-0000-0000-00004A000000}"/>
    <cellStyle name="Normal 3 4" xfId="81" xr:uid="{00000000-0005-0000-0000-00004B000000}"/>
    <cellStyle name="Normal 3 5" xfId="90" xr:uid="{00000000-0005-0000-0000-00004C000000}"/>
    <cellStyle name="Normal 30" xfId="296" xr:uid="{40C0C4D8-6D3E-4902-94E0-7D8A367A692E}"/>
    <cellStyle name="Normal 31" xfId="298" xr:uid="{5332CD86-5BA6-40FA-9BE0-C9A8EC41795E}"/>
    <cellStyle name="Normal 32" xfId="253" xr:uid="{878BEC6A-E2CD-4DEA-993D-D770A2EB9039}"/>
    <cellStyle name="Normal 33" xfId="257" xr:uid="{A7002F52-5BB9-4AF5-805C-B568EEF6F35B}"/>
    <cellStyle name="Normal 34" xfId="302" xr:uid="{601C1490-1DB0-4600-B688-12C524CFEBA2}"/>
    <cellStyle name="Normal 35" xfId="306" xr:uid="{C794D4EB-4F42-4906-BEE7-F40C25EBDF4E}"/>
    <cellStyle name="Normal 36" xfId="307" xr:uid="{BD68A1F7-8688-4581-B14C-A9CC15E6367C}"/>
    <cellStyle name="Normal 4" xfId="15" xr:uid="{00000000-0005-0000-0000-00004D000000}"/>
    <cellStyle name="Normal 4 2" xfId="53" xr:uid="{00000000-0005-0000-0000-00004E000000}"/>
    <cellStyle name="Normal 4 3" xfId="213" xr:uid="{128A6384-C6AF-4864-BC9B-32CA45155972}"/>
    <cellStyle name="Normal 4 3 2" xfId="246" xr:uid="{696A2F0D-7C0A-4930-949B-0D2882EBB75D}"/>
    <cellStyle name="Normal 5" xfId="16" xr:uid="{00000000-0005-0000-0000-00004F000000}"/>
    <cellStyle name="Normal 5 2" xfId="17" xr:uid="{00000000-0005-0000-0000-000050000000}"/>
    <cellStyle name="Normal 5 2 2" xfId="65" xr:uid="{00000000-0005-0000-0000-000051000000}"/>
    <cellStyle name="Normal 5 3" xfId="55" xr:uid="{00000000-0005-0000-0000-000052000000}"/>
    <cellStyle name="Normal 6" xfId="18" xr:uid="{00000000-0005-0000-0000-000053000000}"/>
    <cellStyle name="Normal 6 2" xfId="40" xr:uid="{00000000-0005-0000-0000-000054000000}"/>
    <cellStyle name="Normal 6 2 2" xfId="108" xr:uid="{00000000-0005-0000-0000-000055000000}"/>
    <cellStyle name="Normal 6 2 2 2" xfId="171" xr:uid="{00000000-0005-0000-0000-000056000000}"/>
    <cellStyle name="Normal 6 2 3" xfId="140" xr:uid="{00000000-0005-0000-0000-000057000000}"/>
    <cellStyle name="Normal 6 3" xfId="68" xr:uid="{00000000-0005-0000-0000-000058000000}"/>
    <cellStyle name="Normal 6 4" xfId="91" xr:uid="{00000000-0005-0000-0000-000059000000}"/>
    <cellStyle name="Normal 6 4 2" xfId="156" xr:uid="{00000000-0005-0000-0000-00005A000000}"/>
    <cellStyle name="Normal 6 5" xfId="139" xr:uid="{00000000-0005-0000-0000-00005B000000}"/>
    <cellStyle name="Normal 7" xfId="36" xr:uid="{00000000-0005-0000-0000-00005C000000}"/>
    <cellStyle name="Normal 7 2" xfId="231" xr:uid="{E97CCB13-9E83-4026-B9CB-7C05E06ABBCA}"/>
    <cellStyle name="Normal 7 3" xfId="272" xr:uid="{918CD3A2-75F9-4451-8251-43D82784D48B}"/>
    <cellStyle name="Normal 8" xfId="41" xr:uid="{00000000-0005-0000-0000-00005D000000}"/>
    <cellStyle name="Normal 8 4" xfId="206" xr:uid="{249D2AA0-4DAA-4BCA-BCBA-CDADF64B847F}"/>
    <cellStyle name="Normal 9" xfId="43" xr:uid="{00000000-0005-0000-0000-00005E000000}"/>
    <cellStyle name="Normal 9 2" xfId="64" xr:uid="{00000000-0005-0000-0000-00005F000000}"/>
    <cellStyle name="Normal 9 2 2" xfId="284" xr:uid="{18F25928-818C-4B94-ADCB-AD3C9B9333E1}"/>
    <cellStyle name="Normal 9 3" xfId="224" xr:uid="{006C36D3-8362-4B53-A813-2A67F57A9A6C}"/>
    <cellStyle name="Normal 9 4" xfId="243" xr:uid="{32ED79ED-2E6B-48FB-81F7-590E833BB2A3}"/>
    <cellStyle name="Normal 9 5" xfId="261" xr:uid="{CCC5E3BA-44B7-49B7-B353-829A875BCCB5}"/>
    <cellStyle name="Normal_00_Classes" xfId="47" xr:uid="{00000000-0005-0000-0000-000060000000}"/>
    <cellStyle name="Normal_LD_estrutura_arm_escadas" xfId="58" xr:uid="{00000000-0005-0000-0000-000064000000}"/>
    <cellStyle name="Percent" xfId="19" xr:uid="{00000000-0005-0000-0000-000066000000}"/>
    <cellStyle name="Percent 2" xfId="84" xr:uid="{00000000-0005-0000-0000-000067000000}"/>
    <cellStyle name="planilhas" xfId="39" xr:uid="{00000000-0005-0000-0000-000068000000}"/>
    <cellStyle name="Porcentagem" xfId="70" builtinId="5"/>
    <cellStyle name="Porcentagem 2" xfId="20" xr:uid="{00000000-0005-0000-0000-00006A000000}"/>
    <cellStyle name="Porcentagem 2 2" xfId="92" xr:uid="{00000000-0005-0000-0000-00006B000000}"/>
    <cellStyle name="Porcentagem 2 3" xfId="203" xr:uid="{C2E974F5-5B88-4F34-A7F2-E95644B423E1}"/>
    <cellStyle name="Porcentagem 3" xfId="59" xr:uid="{00000000-0005-0000-0000-00006C000000}"/>
    <cellStyle name="Porcentagem 4" xfId="123" xr:uid="{00000000-0005-0000-0000-00006D000000}"/>
    <cellStyle name="Porcentagem 5" xfId="210" xr:uid="{AC67FB52-169F-4F70-AFBC-1869A6613FEA}"/>
    <cellStyle name="Porcentagem 6" xfId="218" xr:uid="{F3A50E94-BDC4-4335-996F-71738F7FA114}"/>
    <cellStyle name="Porcentagem 7" xfId="232" xr:uid="{5030DC1B-DA52-4AA8-A965-D3E61EAF6695}"/>
    <cellStyle name="Porcentagem 8" xfId="301" xr:uid="{60B00964-A4EB-49D6-8D81-3447F3558905}"/>
    <cellStyle name="Porcentagem 9" xfId="305" xr:uid="{CCEDA858-A494-454C-8DAF-636ED8B519F5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61" xr:uid="{00000000-0005-0000-0000-000071000000}"/>
    <cellStyle name="Separador de milhares 2 2 2 2" xfId="118" xr:uid="{00000000-0005-0000-0000-000072000000}"/>
    <cellStyle name="Separador de milhares 2 2 2 2 2" xfId="180" xr:uid="{00000000-0005-0000-0000-000073000000}"/>
    <cellStyle name="Separador de milhares 2 2 3" xfId="94" xr:uid="{00000000-0005-0000-0000-000074000000}"/>
    <cellStyle name="Separador de milhares 2 2 3 2" xfId="158" xr:uid="{00000000-0005-0000-0000-000075000000}"/>
    <cellStyle name="Separador de milhares 2 3" xfId="93" xr:uid="{00000000-0005-0000-0000-000076000000}"/>
    <cellStyle name="Separador de milhares 2 3 2" xfId="157" xr:uid="{00000000-0005-0000-0000-000077000000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100" xr:uid="{00000000-0005-0000-0000-00007E000000}"/>
    <cellStyle name="Separador de milhares 3 2 2 2 2 2 2 2" xfId="164" xr:uid="{00000000-0005-0000-0000-00007F000000}"/>
    <cellStyle name="Separador de milhares 3 2 2 2 2 3" xfId="99" xr:uid="{00000000-0005-0000-0000-000080000000}"/>
    <cellStyle name="Separador de milhares 3 2 2 2 2 3 2" xfId="163" xr:uid="{00000000-0005-0000-0000-000081000000}"/>
    <cellStyle name="Separador de milhares 3 2 2 2 3" xfId="98" xr:uid="{00000000-0005-0000-0000-000082000000}"/>
    <cellStyle name="Separador de milhares 3 2 2 2 3 2" xfId="162" xr:uid="{00000000-0005-0000-0000-000083000000}"/>
    <cellStyle name="Separador de milhares 3 2 2 3" xfId="97" xr:uid="{00000000-0005-0000-0000-000084000000}"/>
    <cellStyle name="Separador de milhares 3 2 2 3 2" xfId="161" xr:uid="{00000000-0005-0000-0000-000085000000}"/>
    <cellStyle name="Separador de milhares 3 2 3" xfId="96" xr:uid="{00000000-0005-0000-0000-000086000000}"/>
    <cellStyle name="Separador de milhares 3 2 3 2" xfId="160" xr:uid="{00000000-0005-0000-0000-000087000000}"/>
    <cellStyle name="Separador de milhares 3 3" xfId="95" xr:uid="{00000000-0005-0000-0000-000088000000}"/>
    <cellStyle name="Separador de milhares 3 3 2" xfId="159" xr:uid="{00000000-0005-0000-0000-000089000000}"/>
    <cellStyle name="Separador de milhares 4" xfId="42" xr:uid="{00000000-0005-0000-0000-00008A000000}"/>
    <cellStyle name="Separador de milhares 4 2" xfId="109" xr:uid="{00000000-0005-0000-0000-00008B000000}"/>
    <cellStyle name="Separador de milhares 4 2 2" xfId="172" xr:uid="{00000000-0005-0000-0000-00008C000000}"/>
    <cellStyle name="Separador de milhares 5" xfId="44" xr:uid="{00000000-0005-0000-0000-00008D000000}"/>
    <cellStyle name="Separador de milhares 5 2" xfId="62" xr:uid="{00000000-0005-0000-0000-00008E000000}"/>
    <cellStyle name="Separador de milhares 5 2 2" xfId="119" xr:uid="{00000000-0005-0000-0000-00008F000000}"/>
    <cellStyle name="Separador de milhares 5 2 2 2" xfId="181" xr:uid="{00000000-0005-0000-0000-000090000000}"/>
    <cellStyle name="Separador de milhares 5 3" xfId="110" xr:uid="{00000000-0005-0000-0000-000091000000}"/>
    <cellStyle name="Separador de milhares 5 3 2" xfId="173" xr:uid="{00000000-0005-0000-0000-000092000000}"/>
    <cellStyle name="Separador de milhares 6" xfId="46" xr:uid="{00000000-0005-0000-0000-000093000000}"/>
    <cellStyle name="Separador de milhares 6 2" xfId="111" xr:uid="{00000000-0005-0000-0000-000094000000}"/>
    <cellStyle name="Separador de milhares 6 2 2" xfId="174" xr:uid="{00000000-0005-0000-0000-000095000000}"/>
    <cellStyle name="Vírgula" xfId="30" builtinId="3"/>
    <cellStyle name="Vírgula 10" xfId="101" xr:uid="{00000000-0005-0000-0000-000098000000}"/>
    <cellStyle name="Vírgula 10 2" xfId="165" xr:uid="{00000000-0005-0000-0000-000099000000}"/>
    <cellStyle name="Vírgula 10 2 2" xfId="72" xr:uid="{00000000-0005-0000-0000-00009A000000}"/>
    <cellStyle name="Vírgula 10 2 2 2" xfId="75" xr:uid="{00000000-0005-0000-0000-00009B000000}"/>
    <cellStyle name="Vírgula 10 2 2 2 2" xfId="128" xr:uid="{00000000-0005-0000-0000-00009C000000}"/>
    <cellStyle name="Vírgula 10 2 2 2 2 2" xfId="188" xr:uid="{00000000-0005-0000-0000-00009D000000}"/>
    <cellStyle name="Vírgula 10 2 2 2 3" xfId="146" xr:uid="{00000000-0005-0000-0000-00009E000000}"/>
    <cellStyle name="Vírgula 10 2 2 3" xfId="77" xr:uid="{00000000-0005-0000-0000-00009F000000}"/>
    <cellStyle name="Vírgula 10 2 2 3 2" xfId="130" xr:uid="{00000000-0005-0000-0000-0000A0000000}"/>
    <cellStyle name="Vírgula 10 2 2 3 2 2" xfId="190" xr:uid="{00000000-0005-0000-0000-0000A1000000}"/>
    <cellStyle name="Vírgula 10 2 2 3 3" xfId="148" xr:uid="{00000000-0005-0000-0000-0000A2000000}"/>
    <cellStyle name="Vírgula 10 2 2 4" xfId="125" xr:uid="{00000000-0005-0000-0000-0000A3000000}"/>
    <cellStyle name="Vírgula 10 2 2 4 2" xfId="185" xr:uid="{00000000-0005-0000-0000-0000A4000000}"/>
    <cellStyle name="Vírgula 10 2 2 5" xfId="143" xr:uid="{00000000-0005-0000-0000-0000A5000000}"/>
    <cellStyle name="Vírgula 10 3" xfId="285" xr:uid="{9C744172-2C35-4E61-9C2D-74498BF68456}"/>
    <cellStyle name="Vírgula 11" xfId="211" xr:uid="{4AC29524-2F7C-40FD-9022-4608867968DC}"/>
    <cellStyle name="Vírgula 12" xfId="217" xr:uid="{ADBFA212-780D-47C7-B929-0392A31D7756}"/>
    <cellStyle name="Vírgula 12 2" xfId="269" xr:uid="{C9697049-E8DF-4FB5-8B90-660E20F5DDC5}"/>
    <cellStyle name="Vírgula 12 2 2" xfId="271" xr:uid="{9C1C3C4E-8630-4C3D-8175-D57565B1AAF4}"/>
    <cellStyle name="Vírgula 12 2 2 2" xfId="295" xr:uid="{5B22828D-E77C-4DEE-B20A-F39FC68E3F5A}"/>
    <cellStyle name="Vírgula 13" xfId="221" xr:uid="{DD7D4107-AFF0-4394-B01D-924FF0E420C3}"/>
    <cellStyle name="Vírgula 14" xfId="225" xr:uid="{A6ED6EB3-8155-43A9-84AC-DB5E007CD794}"/>
    <cellStyle name="Vírgula 15" xfId="229" xr:uid="{C4EA0C74-D207-47D9-9019-7480FD94EC6C}"/>
    <cellStyle name="Vírgula 16" xfId="202" xr:uid="{AE95FBF3-6CC7-400B-A670-ECA389BFB5DF}"/>
    <cellStyle name="Vírgula 17" xfId="235" xr:uid="{899C35AE-9D7B-4DCA-96EB-4A411FF37FA1}"/>
    <cellStyle name="Vírgula 18" xfId="239" xr:uid="{2E0B0D27-E9F4-46CE-A217-63F0AF8BB7C1}"/>
    <cellStyle name="Vírgula 19" xfId="245" xr:uid="{976079D1-6BF9-49A0-82FB-F09EB5115B63}"/>
    <cellStyle name="Vírgula 2" xfId="31" xr:uid="{00000000-0005-0000-0000-0000A6000000}"/>
    <cellStyle name="Vírgula 2 2" xfId="83" xr:uid="{00000000-0005-0000-0000-0000A7000000}"/>
    <cellStyle name="Vírgula 2 2 2" xfId="134" xr:uid="{00000000-0005-0000-0000-0000A8000000}"/>
    <cellStyle name="Vírgula 2 2 2 2" xfId="194" xr:uid="{00000000-0005-0000-0000-0000A9000000}"/>
    <cellStyle name="Vírgula 2 2 8" xfId="204" xr:uid="{3AFB02C5-493B-4DB2-AA56-1AEC53FFABFD}"/>
    <cellStyle name="Vírgula 2 3" xfId="102" xr:uid="{00000000-0005-0000-0000-0000AA000000}"/>
    <cellStyle name="Vírgula 2 3 2" xfId="166" xr:uid="{00000000-0005-0000-0000-0000AB000000}"/>
    <cellStyle name="Vírgula 20" xfId="227" xr:uid="{E1235771-F45D-4210-AB53-BF02DA9CBE41}"/>
    <cellStyle name="Vírgula 20 2" xfId="244" xr:uid="{7861CF31-732B-4A12-A78B-387FEBD9E84A}"/>
    <cellStyle name="Vírgula 20 3" xfId="262" xr:uid="{09621DCE-A5E0-42AA-8048-0183A971C9B6}"/>
    <cellStyle name="Vírgula 20 4" xfId="287" xr:uid="{7151E379-45AA-4B26-B9B6-05475E2FE47C}"/>
    <cellStyle name="Vírgula 21" xfId="264" xr:uid="{78449DFE-0C3B-489A-81C3-55D18DF5325A}"/>
    <cellStyle name="Vírgula 22" xfId="274" xr:uid="{48D5C973-CB58-42E5-8155-A04DF7B90015}"/>
    <cellStyle name="Vírgula 23" xfId="266" xr:uid="{4EC4D55E-5F04-469B-8146-3D955F66424A}"/>
    <cellStyle name="Vírgula 23 2" xfId="280" xr:uid="{1951F2F6-E69C-487C-8E6A-16C306377FED}"/>
    <cellStyle name="Vírgula 23 2 2" xfId="291" xr:uid="{0ADEA474-D53E-48D7-93F9-2E157D7D514C}"/>
    <cellStyle name="Vírgula 24" xfId="277" xr:uid="{E347F694-13A3-4107-A5AA-4F47B2AFA8B4}"/>
    <cellStyle name="Vírgula 25" xfId="299" xr:uid="{6AC71634-D2D0-4C56-BA24-E1E9B708B4CC}"/>
    <cellStyle name="Vírgula 26" xfId="303" xr:uid="{DCB16682-191F-400D-9BAE-D40180418973}"/>
    <cellStyle name="Vírgula 27" xfId="256" xr:uid="{72D94563-9DD2-41F2-AB87-9FACE1529AD0}"/>
    <cellStyle name="Vírgula 28" xfId="258" xr:uid="{9F6B3FA6-B267-4B00-9D8C-C87440B96B8A}"/>
    <cellStyle name="Vírgula 29" xfId="309" xr:uid="{D0839856-92BA-41E7-9DEE-084194DF5307}"/>
    <cellStyle name="Vírgula 3" xfId="32" xr:uid="{00000000-0005-0000-0000-0000AC000000}"/>
    <cellStyle name="Vírgula 3 2" xfId="52" xr:uid="{00000000-0005-0000-0000-0000AD000000}"/>
    <cellStyle name="Vírgula 3 2 2" xfId="114" xr:uid="{00000000-0005-0000-0000-0000AE000000}"/>
    <cellStyle name="Vírgula 3 2 2 2" xfId="177" xr:uid="{00000000-0005-0000-0000-0000AF000000}"/>
    <cellStyle name="Vírgula 3 2 9" xfId="201" xr:uid="{F745D35F-2B44-4F95-A8C9-8421873C18E8}"/>
    <cellStyle name="Vírgula 3 3" xfId="103" xr:uid="{00000000-0005-0000-0000-0000B0000000}"/>
    <cellStyle name="Vírgula 3 3 2" xfId="167" xr:uid="{00000000-0005-0000-0000-0000B1000000}"/>
    <cellStyle name="Vírgula 3 4" xfId="267" xr:uid="{7CFA0B70-7404-4CE9-9BDA-CAA82CF7847A}"/>
    <cellStyle name="Vírgula 39" xfId="247" xr:uid="{877BCF98-0365-4212-AB9F-307CC4DE5E17}"/>
    <cellStyle name="Vírgula 4" xfId="33" xr:uid="{00000000-0005-0000-0000-0000B2000000}"/>
    <cellStyle name="Vírgula 4 2" xfId="54" xr:uid="{00000000-0005-0000-0000-0000B3000000}"/>
    <cellStyle name="Vírgula 4 2 2" xfId="115" xr:uid="{00000000-0005-0000-0000-0000B4000000}"/>
    <cellStyle name="Vírgula 4 2 2 2" xfId="178" xr:uid="{00000000-0005-0000-0000-0000B5000000}"/>
    <cellStyle name="Vírgula 4 3" xfId="104" xr:uid="{00000000-0005-0000-0000-0000B6000000}"/>
    <cellStyle name="Vírgula 4 3 2" xfId="168" xr:uid="{00000000-0005-0000-0000-0000B7000000}"/>
    <cellStyle name="Vírgula 4 4" xfId="250" xr:uid="{7A1C43BD-EF33-4C7E-8A34-E524C4199778}"/>
    <cellStyle name="Vírgula 5" xfId="34" xr:uid="{00000000-0005-0000-0000-0000B8000000}"/>
    <cellStyle name="Vírgula 5 2" xfId="105" xr:uid="{00000000-0005-0000-0000-0000B9000000}"/>
    <cellStyle name="Vírgula 5 2 2" xfId="169" xr:uid="{00000000-0005-0000-0000-0000BA000000}"/>
    <cellStyle name="Vírgula 6" xfId="35" xr:uid="{00000000-0005-0000-0000-0000BB000000}"/>
    <cellStyle name="Vírgula 6 2" xfId="56" xr:uid="{00000000-0005-0000-0000-0000BC000000}"/>
    <cellStyle name="Vírgula 6 2 2" xfId="116" xr:uid="{00000000-0005-0000-0000-0000BD000000}"/>
    <cellStyle name="Vírgula 6 2 2 2" xfId="179" xr:uid="{00000000-0005-0000-0000-0000BE000000}"/>
    <cellStyle name="Vírgula 6 3" xfId="106" xr:uid="{00000000-0005-0000-0000-0000BF000000}"/>
    <cellStyle name="Vírgula 6 3 2" xfId="170" xr:uid="{00000000-0005-0000-0000-0000C0000000}"/>
    <cellStyle name="Vírgula 7" xfId="49" xr:uid="{00000000-0005-0000-0000-0000C1000000}"/>
    <cellStyle name="Vírgula 7 2" xfId="63" xr:uid="{00000000-0005-0000-0000-0000C2000000}"/>
    <cellStyle name="Vírgula 7 2 2" xfId="120" xr:uid="{00000000-0005-0000-0000-0000C3000000}"/>
    <cellStyle name="Vírgula 7 2 2 2" xfId="182" xr:uid="{00000000-0005-0000-0000-0000C4000000}"/>
    <cellStyle name="Vírgula 7 2 4" xfId="199" xr:uid="{F6DEF2A0-BF23-4F57-A9EA-A551A5648FFF}"/>
    <cellStyle name="Vírgula 7 3" xfId="112" xr:uid="{00000000-0005-0000-0000-0000C5000000}"/>
    <cellStyle name="Vírgula 7 3 2" xfId="175" xr:uid="{00000000-0005-0000-0000-0000C6000000}"/>
    <cellStyle name="Vírgula 7 4" xfId="289" xr:uid="{7DEE66CC-D440-43CD-89BA-1DD629EBAE21}"/>
    <cellStyle name="Vírgula 8" xfId="50" xr:uid="{00000000-0005-0000-0000-0000C7000000}"/>
    <cellStyle name="Vírgula 8 2" xfId="113" xr:uid="{00000000-0005-0000-0000-0000C8000000}"/>
    <cellStyle name="Vírgula 8 2 2" xfId="176" xr:uid="{00000000-0005-0000-0000-0000C9000000}"/>
    <cellStyle name="Vírgula 8 5" xfId="207" xr:uid="{3F97D957-D722-45E8-85F9-0C6FEEFE2B6D}"/>
    <cellStyle name="Vírgula 9" xfId="80" xr:uid="{00000000-0005-0000-0000-0000CA000000}"/>
    <cellStyle name="Vírgula 9 2" xfId="133" xr:uid="{00000000-0005-0000-0000-0000CB000000}"/>
    <cellStyle name="Vírgula 9 2 2" xfId="193" xr:uid="{00000000-0005-0000-0000-0000CC000000}"/>
    <cellStyle name="Vírgula 9 3" xfId="151" xr:uid="{00000000-0005-0000-0000-0000CD000000}"/>
  </cellStyles>
  <dxfs count="3562"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43800"/>
      </font>
    </dxf>
    <dxf>
      <font>
        <b/>
        <i val="0"/>
        <color rgb="FFF43800"/>
      </font>
    </dxf>
    <dxf>
      <font>
        <b/>
        <i val="0"/>
        <color rgb="FF1851D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851D6"/>
      <color rgb="FF83A5F1"/>
      <color rgb="FFF43800"/>
      <color rgb="FFD23200"/>
      <color rgb="FFB4B4B4"/>
      <color rgb="FF29292F"/>
      <color rgb="FF0065B0"/>
      <color rgb="FF1B1B1F"/>
      <color rgb="FF111113"/>
      <color rgb="FF8DB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5.jpeg"/><Relationship Id="rId4" Type="http://schemas.openxmlformats.org/officeDocument/2006/relationships/hyperlink" Target="#Resumo!A1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hyperlink" Target="#Resumo!A1"/><Relationship Id="rId4" Type="http://schemas.openxmlformats.org/officeDocument/2006/relationships/image" Target="../media/image2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1871070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105835</xdr:colOff>
      <xdr:row>6</xdr:row>
      <xdr:rowOff>95250</xdr:rowOff>
    </xdr:from>
    <xdr:to>
      <xdr:col>7</xdr:col>
      <xdr:colOff>1268931</xdr:colOff>
      <xdr:row>28</xdr:row>
      <xdr:rowOff>31751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424752A-86DD-6204-FB11-1B381AC54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5502" y="1407583"/>
          <a:ext cx="3925346" cy="3429001"/>
        </a:xfrm>
        <a:prstGeom prst="rect">
          <a:avLst/>
        </a:prstGeom>
      </xdr:spPr>
    </xdr:pic>
    <xdr:clientData/>
  </xdr:twoCellAnchor>
  <xdr:twoCellAnchor editAs="oneCell">
    <xdr:from>
      <xdr:col>6</xdr:col>
      <xdr:colOff>10581</xdr:colOff>
      <xdr:row>27</xdr:row>
      <xdr:rowOff>116417</xdr:rowOff>
    </xdr:from>
    <xdr:to>
      <xdr:col>7</xdr:col>
      <xdr:colOff>1005416</xdr:colOff>
      <xdr:row>40</xdr:row>
      <xdr:rowOff>126047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F388301-A81D-0181-7774-3B6AD7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0248" y="4762500"/>
          <a:ext cx="3757085" cy="2094547"/>
        </a:xfrm>
        <a:prstGeom prst="rect">
          <a:avLst/>
        </a:prstGeom>
      </xdr:spPr>
    </xdr:pic>
    <xdr:clientData/>
  </xdr:twoCellAnchor>
  <xdr:twoCellAnchor editAs="oneCell">
    <xdr:from>
      <xdr:col>6</xdr:col>
      <xdr:colOff>148167</xdr:colOff>
      <xdr:row>41</xdr:row>
      <xdr:rowOff>105834</xdr:rowOff>
    </xdr:from>
    <xdr:to>
      <xdr:col>8</xdr:col>
      <xdr:colOff>762000</xdr:colOff>
      <xdr:row>47</xdr:row>
      <xdr:rowOff>144555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E8869F9-8012-20CC-C443-515F8F78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17834" y="6995584"/>
          <a:ext cx="6138333" cy="991221"/>
        </a:xfrm>
        <a:prstGeom prst="rect">
          <a:avLst/>
        </a:prstGeom>
      </xdr:spPr>
    </xdr:pic>
    <xdr:clientData/>
  </xdr:twoCellAnchor>
  <xdr:twoCellAnchor editAs="oneCell">
    <xdr:from>
      <xdr:col>6</xdr:col>
      <xdr:colOff>201083</xdr:colOff>
      <xdr:row>48</xdr:row>
      <xdr:rowOff>148166</xdr:rowOff>
    </xdr:from>
    <xdr:to>
      <xdr:col>8</xdr:col>
      <xdr:colOff>560915</xdr:colOff>
      <xdr:row>51</xdr:row>
      <xdr:rowOff>2167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EDDE701-F513-076E-86B2-DCBA653CF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70750" y="8149166"/>
          <a:ext cx="5884332" cy="330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BE337BE9-A899-4DE8-9A41-784C1B051996}"/>
            </a:ext>
          </a:extLst>
        </xdr:cNvPr>
        <xdr:cNvSpPr>
          <a:spLocks noChangeArrowheads="1"/>
        </xdr:cNvSpPr>
      </xdr:nvSpPr>
      <xdr:spPr bwMode="auto">
        <a:xfrm>
          <a:off x="3741420" y="222885"/>
          <a:ext cx="6014085" cy="2571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oneCellAnchor>
    <xdr:from>
      <xdr:col>6</xdr:col>
      <xdr:colOff>45720</xdr:colOff>
      <xdr:row>1</xdr:row>
      <xdr:rowOff>91440</xdr:rowOff>
    </xdr:from>
    <xdr:ext cx="1579880" cy="276225"/>
    <xdr:pic>
      <xdr:nvPicPr>
        <xdr:cNvPr id="3" name="image3.png">
          <a:extLst>
            <a:ext uri="{FF2B5EF4-FFF2-40B4-BE49-F238E27FC236}">
              <a16:creationId xmlns:a16="http://schemas.microsoft.com/office/drawing/2014/main" id="{7CCEF4BF-750C-432A-AEBC-5050FBB749C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703320" y="281940"/>
          <a:ext cx="1579880" cy="276225"/>
        </a:xfrm>
        <a:prstGeom prst="rect">
          <a:avLst/>
        </a:prstGeom>
        <a:ln/>
      </xdr:spPr>
    </xdr:pic>
    <xdr:clientData/>
  </xdr:one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2146065E-2B1B-4D3C-A4AD-68F4ADABB761}"/>
            </a:ext>
          </a:extLst>
        </xdr:cNvPr>
        <xdr:cNvCxnSpPr/>
      </xdr:nvCxnSpPr>
      <xdr:spPr>
        <a:xfrm>
          <a:off x="5905500" y="190500"/>
          <a:ext cx="0" cy="381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9</xdr:col>
      <xdr:colOff>338676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219074</xdr:colOff>
      <xdr:row>0</xdr:row>
      <xdr:rowOff>133350</xdr:rowOff>
    </xdr:from>
    <xdr:ext cx="1933575" cy="361950"/>
    <xdr:pic>
      <xdr:nvPicPr>
        <xdr:cNvPr id="2" name="image4.png">
          <a:extLst>
            <a:ext uri="{FF2B5EF4-FFF2-40B4-BE49-F238E27FC236}">
              <a16:creationId xmlns:a16="http://schemas.microsoft.com/office/drawing/2014/main" id="{DA8604B7-AB01-42F1-AE7D-F9105A352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05874" y="133350"/>
          <a:ext cx="1933575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89649</xdr:colOff>
      <xdr:row>52</xdr:row>
      <xdr:rowOff>20896</xdr:rowOff>
    </xdr:from>
    <xdr:to>
      <xdr:col>6</xdr:col>
      <xdr:colOff>1266265</xdr:colOff>
      <xdr:row>55</xdr:row>
      <xdr:rowOff>200036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477104-EC9D-C5A6-6E6A-9B53FAAB1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4208" y="14252367"/>
          <a:ext cx="1176616" cy="1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7</xdr:row>
      <xdr:rowOff>56028</xdr:rowOff>
    </xdr:from>
    <xdr:to>
      <xdr:col>6</xdr:col>
      <xdr:colOff>1524000</xdr:colOff>
      <xdr:row>12</xdr:row>
      <xdr:rowOff>160003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0F66034-045C-4F45-9696-A83C8D207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6471" y="1961028"/>
          <a:ext cx="1692088" cy="15047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3.png">
          <a:extLst>
            <a:ext uri="{FF2B5EF4-FFF2-40B4-BE49-F238E27FC236}">
              <a16:creationId xmlns:a16="http://schemas.microsoft.com/office/drawing/2014/main" id="{15DFB48E-19CB-4942-92B6-27E6B5324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323975"/>
          <a:ext cx="3648075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1CE38342-9775-4AEF-9346-FFBA517212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77175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297656</xdr:colOff>
      <xdr:row>0</xdr:row>
      <xdr:rowOff>170975</xdr:rowOff>
    </xdr:from>
    <xdr:to>
      <xdr:col>14</xdr:col>
      <xdr:colOff>720090</xdr:colOff>
      <xdr:row>2</xdr:row>
      <xdr:rowOff>23813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C4FA5-C526-444B-8C67-D7D84CD46750}"/>
            </a:ext>
          </a:extLst>
        </xdr:cNvPr>
        <xdr:cNvSpPr/>
      </xdr:nvSpPr>
      <xdr:spPr>
        <a:xfrm>
          <a:off x="11394281" y="170975"/>
          <a:ext cx="1232059" cy="23383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1936115</xdr:colOff>
      <xdr:row>2</xdr:row>
      <xdr:rowOff>41275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1F026AB0-A936-4201-A08E-14AF56527E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0</xdr:colOff>
      <xdr:row>173</xdr:row>
      <xdr:rowOff>60960</xdr:rowOff>
    </xdr:from>
    <xdr:to>
      <xdr:col>17</xdr:col>
      <xdr:colOff>387652</xdr:colOff>
      <xdr:row>228</xdr:row>
      <xdr:rowOff>72114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7766D7-424B-D8A4-E16D-B3075511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5813707" cy="7125694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26</xdr:row>
      <xdr:rowOff>23813</xdr:rowOff>
    </xdr:from>
    <xdr:to>
      <xdr:col>14</xdr:col>
      <xdr:colOff>815149</xdr:colOff>
      <xdr:row>45</xdr:row>
      <xdr:rowOff>141021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FC2F40-EA21-324B-F1AD-87FFD0A3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12906" y="5905501"/>
          <a:ext cx="5458587" cy="3772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7DBE57-5657-4D00-84C5-D62C8C550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76566"/>
        </a:xfrm>
        <a:prstGeom prst="rect">
          <a:avLst/>
        </a:prstGeom>
      </xdr:spPr>
    </xdr:pic>
    <xdr:clientData/>
  </xdr:twoCellAnchor>
  <xdr:twoCellAnchor editAs="oneCell">
    <xdr:from>
      <xdr:col>4</xdr:col>
      <xdr:colOff>274626</xdr:colOff>
      <xdr:row>362</xdr:row>
      <xdr:rowOff>140185</xdr:rowOff>
    </xdr:from>
    <xdr:to>
      <xdr:col>12</xdr:col>
      <xdr:colOff>379872</xdr:colOff>
      <xdr:row>384</xdr:row>
      <xdr:rowOff>146471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1C54ED-720B-CD85-A729-E798B43F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7073" y="59325173"/>
          <a:ext cx="10044640" cy="35505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17930</xdr:rowOff>
    </xdr:from>
    <xdr:to>
      <xdr:col>7</xdr:col>
      <xdr:colOff>8965</xdr:colOff>
      <xdr:row>3</xdr:row>
      <xdr:rowOff>73256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9CEC754-0F49-4C5F-9F55-1F537012E250}"/>
            </a:ext>
          </a:extLst>
        </xdr:cNvPr>
        <xdr:cNvSpPr txBox="1"/>
      </xdr:nvSpPr>
      <xdr:spPr>
        <a:xfrm>
          <a:off x="0" y="256055"/>
          <a:ext cx="11105590" cy="302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CONTROLE TECNOLÓGICO DE CONCRETO</a:t>
          </a:r>
          <a:r>
            <a:rPr lang="pt-BR" sz="16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 E ENSAIOS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7D0E2-E0ED-4B7E-8A52-CB9AF91BB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9</xdr:col>
      <xdr:colOff>347384</xdr:colOff>
      <xdr:row>187</xdr:row>
      <xdr:rowOff>67235</xdr:rowOff>
    </xdr:from>
    <xdr:to>
      <xdr:col>24</xdr:col>
      <xdr:colOff>761995</xdr:colOff>
      <xdr:row>217</xdr:row>
      <xdr:rowOff>148696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E9C275-C979-BC71-2FB2-E0EAFBC4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2413" y="14197853"/>
          <a:ext cx="12012701" cy="4772691"/>
        </a:xfrm>
        <a:prstGeom prst="rect">
          <a:avLst/>
        </a:prstGeom>
      </xdr:spPr>
    </xdr:pic>
    <xdr:clientData/>
  </xdr:twoCellAnchor>
  <xdr:twoCellAnchor editAs="oneCell">
    <xdr:from>
      <xdr:col>9</xdr:col>
      <xdr:colOff>302558</xdr:colOff>
      <xdr:row>221</xdr:row>
      <xdr:rowOff>134471</xdr:rowOff>
    </xdr:from>
    <xdr:to>
      <xdr:col>18</xdr:col>
      <xdr:colOff>681877</xdr:colOff>
      <xdr:row>224</xdr:row>
      <xdr:rowOff>111431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6F7C374-3E88-4698-E825-787ECB61B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7587" y="19599089"/>
          <a:ext cx="7328647" cy="443797"/>
        </a:xfrm>
        <a:prstGeom prst="rect">
          <a:avLst/>
        </a:prstGeom>
      </xdr:spPr>
    </xdr:pic>
    <xdr:clientData/>
  </xdr:twoCellAnchor>
  <xdr:twoCellAnchor editAs="oneCell">
    <xdr:from>
      <xdr:col>11</xdr:col>
      <xdr:colOff>750793</xdr:colOff>
      <xdr:row>153</xdr:row>
      <xdr:rowOff>100853</xdr:rowOff>
    </xdr:from>
    <xdr:to>
      <xdr:col>25</xdr:col>
      <xdr:colOff>147659</xdr:colOff>
      <xdr:row>185</xdr:row>
      <xdr:rowOff>72412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FAFF6C6-D40B-4D6A-9F22-B54E2035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02234" y="8897471"/>
          <a:ext cx="10202699" cy="4972744"/>
        </a:xfrm>
        <a:prstGeom prst="rect">
          <a:avLst/>
        </a:prstGeom>
      </xdr:spPr>
    </xdr:pic>
    <xdr:clientData/>
  </xdr:twoCellAnchor>
  <xdr:twoCellAnchor editAs="oneCell">
    <xdr:from>
      <xdr:col>4</xdr:col>
      <xdr:colOff>246530</xdr:colOff>
      <xdr:row>395</xdr:row>
      <xdr:rowOff>100853</xdr:rowOff>
    </xdr:from>
    <xdr:to>
      <xdr:col>13</xdr:col>
      <xdr:colOff>581806</xdr:colOff>
      <xdr:row>398</xdr:row>
      <xdr:rowOff>41745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B5C68D-0358-1ABE-0BE7-B88B24DF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5530" y="27095824"/>
          <a:ext cx="8002117" cy="419158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159</xdr:row>
      <xdr:rowOff>100853</xdr:rowOff>
    </xdr:from>
    <xdr:to>
      <xdr:col>13</xdr:col>
      <xdr:colOff>363504</xdr:colOff>
      <xdr:row>162</xdr:row>
      <xdr:rowOff>148438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E4190B5-BEE4-4FBE-16DF-350C1704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51059" y="9838765"/>
          <a:ext cx="7925906" cy="514422"/>
        </a:xfrm>
        <a:prstGeom prst="rect">
          <a:avLst/>
        </a:prstGeom>
      </xdr:spPr>
    </xdr:pic>
    <xdr:clientData/>
  </xdr:twoCellAnchor>
  <xdr:twoCellAnchor editAs="oneCell">
    <xdr:from>
      <xdr:col>4</xdr:col>
      <xdr:colOff>324971</xdr:colOff>
      <xdr:row>400</xdr:row>
      <xdr:rowOff>0</xdr:rowOff>
    </xdr:from>
    <xdr:to>
      <xdr:col>13</xdr:col>
      <xdr:colOff>582132</xdr:colOff>
      <xdr:row>402</xdr:row>
      <xdr:rowOff>34898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26D3DCF-9896-1D31-019D-57CAACC7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63971" y="27779382"/>
          <a:ext cx="7935432" cy="3429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813955</xdr:colOff>
      <xdr:row>0</xdr:row>
      <xdr:rowOff>137680</xdr:rowOff>
    </xdr:from>
    <xdr:ext cx="1952625" cy="333375"/>
    <xdr:pic>
      <xdr:nvPicPr>
        <xdr:cNvPr id="2" name="image1.png">
          <a:extLst>
            <a:ext uri="{FF2B5EF4-FFF2-40B4-BE49-F238E27FC236}">
              <a16:creationId xmlns:a16="http://schemas.microsoft.com/office/drawing/2014/main" id="{675C4497-CD3B-48ED-AF6A-F7AD2FCF50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48910" y="137680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70185</xdr:colOff>
      <xdr:row>1</xdr:row>
      <xdr:rowOff>31931</xdr:rowOff>
    </xdr:from>
    <xdr:to>
      <xdr:col>5</xdr:col>
      <xdr:colOff>1012659</xdr:colOff>
      <xdr:row>2</xdr:row>
      <xdr:rowOff>80211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F0C45-4A5F-478F-B986-26F7C6E71B3D}"/>
            </a:ext>
          </a:extLst>
        </xdr:cNvPr>
        <xdr:cNvSpPr/>
      </xdr:nvSpPr>
      <xdr:spPr>
        <a:xfrm>
          <a:off x="6394785" y="222431"/>
          <a:ext cx="942474" cy="23878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1101313</xdr:colOff>
      <xdr:row>2</xdr:row>
      <xdr:rowOff>118822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1E72B46F-6678-4EAA-A52D-3D4F415D2BA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18094" cy="349038"/>
        </a:xfrm>
        <a:prstGeom prst="rect">
          <a:avLst/>
        </a:prstGeom>
        <a:ln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8</xdr:col>
      <xdr:colOff>418998</xdr:colOff>
      <xdr:row>22</xdr:row>
      <xdr:rowOff>132547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887A7E-D4AB-158E-5174-92AD7DF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"/>
          <a:ext cx="5295798" cy="3774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45155</xdr:rowOff>
    </xdr:from>
    <xdr:to>
      <xdr:col>15</xdr:col>
      <xdr:colOff>78210</xdr:colOff>
      <xdr:row>44</xdr:row>
      <xdr:rowOff>521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57374DE-3386-1068-719E-79D5A843E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6715"/>
          <a:ext cx="9527010" cy="2469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99060</xdr:rowOff>
    </xdr:from>
    <xdr:to>
      <xdr:col>15</xdr:col>
      <xdr:colOff>75399</xdr:colOff>
      <xdr:row>60</xdr:row>
      <xdr:rowOff>70981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4DC8436-D42A-322D-57A7-DCAEA9AE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9524199" cy="23188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3617</xdr:rowOff>
    </xdr:from>
    <xdr:to>
      <xdr:col>15</xdr:col>
      <xdr:colOff>342900</xdr:colOff>
      <xdr:row>84</xdr:row>
      <xdr:rowOff>164684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03AC60F-0063-68BC-E804-B9116E72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9657"/>
          <a:ext cx="9791700" cy="40167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20</xdr:col>
      <xdr:colOff>411376</xdr:colOff>
      <xdr:row>102</xdr:row>
      <xdr:rowOff>53675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379C09-E7F6-1148-B79B-9801E941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52320"/>
          <a:ext cx="12908176" cy="2400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452600</xdr:colOff>
      <xdr:row>0</xdr:row>
      <xdr:rowOff>144780</xdr:rowOff>
    </xdr:from>
    <xdr:to>
      <xdr:col>4</xdr:col>
      <xdr:colOff>1251921</xdr:colOff>
      <xdr:row>2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B44845-4137-4181-A66F-915EA6136FAA}"/>
            </a:ext>
          </a:extLst>
        </xdr:cNvPr>
        <xdr:cNvSpPr/>
      </xdr:nvSpPr>
      <xdr:spPr>
        <a:xfrm>
          <a:off x="8865080" y="144780"/>
          <a:ext cx="799321" cy="23622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53340</xdr:colOff>
      <xdr:row>0</xdr:row>
      <xdr:rowOff>106680</xdr:rowOff>
    </xdr:from>
    <xdr:to>
      <xdr:col>0</xdr:col>
      <xdr:colOff>1920240</xdr:colOff>
      <xdr:row>2</xdr:row>
      <xdr:rowOff>45720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301FF33D-9046-44A8-970E-AB45187597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0</xdr:row>
      <xdr:rowOff>198119</xdr:rowOff>
    </xdr:from>
    <xdr:to>
      <xdr:col>14</xdr:col>
      <xdr:colOff>441960</xdr:colOff>
      <xdr:row>2</xdr:row>
      <xdr:rowOff>22860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0ECE0-02D6-47A7-A82B-A1E89E32D15D}"/>
            </a:ext>
          </a:extLst>
        </xdr:cNvPr>
        <xdr:cNvSpPr/>
      </xdr:nvSpPr>
      <xdr:spPr>
        <a:xfrm>
          <a:off x="8968740" y="190499"/>
          <a:ext cx="800100" cy="21336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62EE6FEB-18CC-4696-8D5E-5A21B04846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58</xdr:row>
      <xdr:rowOff>85725</xdr:rowOff>
    </xdr:from>
    <xdr:to>
      <xdr:col>13</xdr:col>
      <xdr:colOff>352425</xdr:colOff>
      <xdr:row>62</xdr:row>
      <xdr:rowOff>66675</xdr:rowOff>
    </xdr:to>
    <xdr:grpSp>
      <xdr:nvGrpSpPr>
        <xdr:cNvPr id="2" name="Group 10">
          <a:extLst>
            <a:ext uri="{FF2B5EF4-FFF2-40B4-BE49-F238E27FC236}">
              <a16:creationId xmlns:a16="http://schemas.microsoft.com/office/drawing/2014/main" id="{584173EE-BADA-4340-8C86-E0D0354E24F3}"/>
            </a:ext>
          </a:extLst>
        </xdr:cNvPr>
        <xdr:cNvGrpSpPr>
          <a:grpSpLocks/>
        </xdr:cNvGrpSpPr>
      </xdr:nvGrpSpPr>
      <xdr:grpSpPr bwMode="auto">
        <a:xfrm>
          <a:off x="5562600" y="11201400"/>
          <a:ext cx="2571750" cy="742950"/>
          <a:chOff x="233" y="674"/>
          <a:chExt cx="387" cy="87"/>
        </a:xfrm>
      </xdr:grpSpPr>
      <xdr:sp macro="" textlink="">
        <xdr:nvSpPr>
          <xdr:cNvPr id="3" name="Text Box 4">
            <a:extLst>
              <a:ext uri="{FF2B5EF4-FFF2-40B4-BE49-F238E27FC236}">
                <a16:creationId xmlns:a16="http://schemas.microsoft.com/office/drawing/2014/main" id="{2F49FD13-D897-621E-2B84-A710EF497DE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742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C</a:t>
            </a:r>
            <a:endParaRPr lang="pt-BR"/>
          </a:p>
        </xdr:txBody>
      </xdr:sp>
      <xdr:sp macro="" textlink="">
        <xdr:nvSpPr>
          <xdr:cNvPr id="4" name="Text Box 5">
            <a:extLst>
              <a:ext uri="{FF2B5EF4-FFF2-40B4-BE49-F238E27FC236}">
                <a16:creationId xmlns:a16="http://schemas.microsoft.com/office/drawing/2014/main" id="{1CAE827B-C54D-1E38-68AC-E84BAAEBFA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" y="70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B</a:t>
            </a:r>
            <a:endParaRPr lang="pt-BR"/>
          </a:p>
        </xdr:txBody>
      </xdr:sp>
      <xdr:sp macro="" textlink="">
        <xdr:nvSpPr>
          <xdr:cNvPr id="5" name="AutoShape 6" descr="Papel jornal">
            <a:extLst>
              <a:ext uri="{FF2B5EF4-FFF2-40B4-BE49-F238E27FC236}">
                <a16:creationId xmlns:a16="http://schemas.microsoft.com/office/drawing/2014/main" id="{F5F4AF49-210F-E2BF-2F84-F1CEE74FEF34}"/>
              </a:ext>
            </a:extLst>
          </xdr:cNvPr>
          <xdr:cNvSpPr>
            <a:spLocks noChangeArrowheads="1"/>
          </xdr:cNvSpPr>
        </xdr:nvSpPr>
        <xdr:spPr bwMode="auto">
          <a:xfrm>
            <a:off x="285" y="674"/>
            <a:ext cx="285" cy="64"/>
          </a:xfrm>
          <a:prstGeom prst="cube">
            <a:avLst>
              <a:gd name="adj" fmla="val 34616"/>
            </a:avLst>
          </a:prstGeom>
          <a:blipFill dpi="0" rotWithShape="0">
            <a:blip xmlns:r="http://schemas.openxmlformats.org/officeDocument/2006/relationships" r:embed="rId1" cstate="print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Text Box 7">
            <a:extLst>
              <a:ext uri="{FF2B5EF4-FFF2-40B4-BE49-F238E27FC236}">
                <a16:creationId xmlns:a16="http://schemas.microsoft.com/office/drawing/2014/main" id="{AFC47AD4-7056-A3D5-F930-05AD09B279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3" y="69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A</a:t>
            </a:r>
            <a:endParaRPr lang="pt-BR"/>
          </a:p>
        </xdr:txBody>
      </xdr:sp>
    </xdr:grp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9" name="image3.png">
          <a:extLst>
            <a:ext uri="{FF2B5EF4-FFF2-40B4-BE49-F238E27FC236}">
              <a16:creationId xmlns:a16="http://schemas.microsoft.com/office/drawing/2014/main" id="{72BE44C3-7143-4FA0-93E5-C9506923168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>
    <xdr:from>
      <xdr:col>18</xdr:col>
      <xdr:colOff>190500</xdr:colOff>
      <xdr:row>0</xdr:row>
      <xdr:rowOff>152400</xdr:rowOff>
    </xdr:from>
    <xdr:to>
      <xdr:col>19</xdr:col>
      <xdr:colOff>410252</xdr:colOff>
      <xdr:row>1</xdr:row>
      <xdr:rowOff>186690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ACA7FA-3E72-432C-A01A-E2ACF46561B5}"/>
            </a:ext>
          </a:extLst>
        </xdr:cNvPr>
        <xdr:cNvSpPr/>
      </xdr:nvSpPr>
      <xdr:spPr>
        <a:xfrm>
          <a:off x="11369040" y="152400"/>
          <a:ext cx="78363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35171</xdr:colOff>
      <xdr:row>0</xdr:row>
      <xdr:rowOff>70339</xdr:rowOff>
    </xdr:from>
    <xdr:to>
      <xdr:col>1</xdr:col>
      <xdr:colOff>187571</xdr:colOff>
      <xdr:row>0</xdr:row>
      <xdr:rowOff>187570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EA9A1B5A-BF4E-4F4D-BDE2-6BDBC97201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71" y="70339"/>
          <a:ext cx="709246" cy="117231"/>
        </a:xfrm>
        <a:prstGeom prst="rect">
          <a:avLst/>
        </a:prstGeom>
        <a:ln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167639</xdr:rowOff>
    </xdr:from>
    <xdr:to>
      <xdr:col>16</xdr:col>
      <xdr:colOff>1051560</xdr:colOff>
      <xdr:row>1</xdr:row>
      <xdr:rowOff>175260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59548-A7C9-433B-9975-03C6FB90FB2F}"/>
            </a:ext>
          </a:extLst>
        </xdr:cNvPr>
        <xdr:cNvSpPr/>
      </xdr:nvSpPr>
      <xdr:spPr>
        <a:xfrm>
          <a:off x="10134600" y="167639"/>
          <a:ext cx="853440" cy="20574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45720</xdr:colOff>
      <xdr:row>0</xdr:row>
      <xdr:rowOff>106680</xdr:rowOff>
    </xdr:from>
    <xdr:to>
      <xdr:col>0</xdr:col>
      <xdr:colOff>1912620</xdr:colOff>
      <xdr:row>2</xdr:row>
      <xdr:rowOff>30480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23F3686-DEFD-4818-88C8-8DBDD60640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572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11</xdr:col>
      <xdr:colOff>45720</xdr:colOff>
      <xdr:row>0</xdr:row>
      <xdr:rowOff>403861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036320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PILARES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12</xdr:col>
      <xdr:colOff>7620</xdr:colOff>
      <xdr:row>0</xdr:row>
      <xdr:rowOff>403861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8976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VIGAS</a:t>
          </a:r>
        </a:p>
      </xdr:txBody>
    </xdr:sp>
    <xdr:clientData/>
  </xdr:twoCellAnchor>
  <xdr:twoCellAnchor>
    <xdr:from>
      <xdr:col>11</xdr:col>
      <xdr:colOff>0</xdr:colOff>
      <xdr:row>0</xdr:row>
      <xdr:rowOff>133350</xdr:rowOff>
    </xdr:from>
    <xdr:to>
      <xdr:col>12</xdr:col>
      <xdr:colOff>19050</xdr:colOff>
      <xdr:row>0</xdr:row>
      <xdr:rowOff>342900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ABA86-3368-458C-A376-485056831257}"/>
            </a:ext>
          </a:extLst>
        </xdr:cNvPr>
        <xdr:cNvSpPr/>
      </xdr:nvSpPr>
      <xdr:spPr>
        <a:xfrm>
          <a:off x="934402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66674</xdr:colOff>
      <xdr:row>6</xdr:row>
      <xdr:rowOff>83820</xdr:rowOff>
    </xdr:from>
    <xdr:to>
      <xdr:col>17</xdr:col>
      <xdr:colOff>1118714</xdr:colOff>
      <xdr:row>8</xdr:row>
      <xdr:rowOff>122191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969" b="-1"/>
        <a:stretch/>
      </xdr:blipFill>
      <xdr:spPr>
        <a:xfrm>
          <a:off x="10346054" y="2209800"/>
          <a:ext cx="1052040" cy="37365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10</xdr:row>
      <xdr:rowOff>57150</xdr:rowOff>
    </xdr:from>
    <xdr:to>
      <xdr:col>17</xdr:col>
      <xdr:colOff>1111094</xdr:colOff>
      <xdr:row>12</xdr:row>
      <xdr:rowOff>106971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501"/>
        <a:stretch/>
      </xdr:blipFill>
      <xdr:spPr>
        <a:xfrm>
          <a:off x="9812654" y="2971800"/>
          <a:ext cx="1052040" cy="37367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14</xdr:row>
      <xdr:rowOff>106680</xdr:rowOff>
    </xdr:from>
    <xdr:to>
      <xdr:col>17</xdr:col>
      <xdr:colOff>1111094</xdr:colOff>
      <xdr:row>17</xdr:row>
      <xdr:rowOff>69857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8434" y="3665220"/>
          <a:ext cx="1052040" cy="466097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19</xdr:row>
      <xdr:rowOff>53340</xdr:rowOff>
    </xdr:from>
    <xdr:to>
      <xdr:col>17</xdr:col>
      <xdr:colOff>1111094</xdr:colOff>
      <xdr:row>21</xdr:row>
      <xdr:rowOff>141110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196"/>
        <a:stretch/>
      </xdr:blipFill>
      <xdr:spPr>
        <a:xfrm>
          <a:off x="10338434" y="4450080"/>
          <a:ext cx="1052040" cy="423050"/>
        </a:xfrm>
        <a:prstGeom prst="rect">
          <a:avLst/>
        </a:prstGeom>
      </xdr:spPr>
    </xdr:pic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LAJES</a:t>
          </a:r>
        </a:p>
      </xdr:txBody>
    </xdr:sp>
    <xdr:clientData/>
  </xdr:twoCellAnchor>
  <xdr:twoCellAnchor>
    <xdr:from>
      <xdr:col>17</xdr:col>
      <xdr:colOff>361950</xdr:colOff>
      <xdr:row>0</xdr:row>
      <xdr:rowOff>123825</xdr:rowOff>
    </xdr:from>
    <xdr:to>
      <xdr:col>17</xdr:col>
      <xdr:colOff>1095375</xdr:colOff>
      <xdr:row>0</xdr:row>
      <xdr:rowOff>333375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2F4F0C-0CDB-4F76-98D4-F59E1D78DCD8}"/>
            </a:ext>
          </a:extLst>
        </xdr:cNvPr>
        <xdr:cNvSpPr/>
      </xdr:nvSpPr>
      <xdr:spPr>
        <a:xfrm>
          <a:off x="10115550" y="123825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28</xdr:row>
      <xdr:rowOff>0</xdr:rowOff>
    </xdr:from>
    <xdr:to>
      <xdr:col>3</xdr:col>
      <xdr:colOff>438150</xdr:colOff>
      <xdr:row>32</xdr:row>
      <xdr:rowOff>114300</xdr:rowOff>
    </xdr:to>
    <xdr:sp macro="" textlink="">
      <xdr:nvSpPr>
        <xdr:cNvPr id="2" name="Line 59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ShapeType="1"/>
        </xdr:cNvSpPr>
      </xdr:nvSpPr>
      <xdr:spPr bwMode="auto">
        <a:xfrm flipV="1">
          <a:off x="2705100" y="4400550"/>
          <a:ext cx="0" cy="7715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28</xdr:row>
      <xdr:rowOff>0</xdr:rowOff>
    </xdr:from>
    <xdr:to>
      <xdr:col>5</xdr:col>
      <xdr:colOff>9525</xdr:colOff>
      <xdr:row>30</xdr:row>
      <xdr:rowOff>104775</xdr:rowOff>
    </xdr:to>
    <xdr:sp macro="" textlink="">
      <xdr:nvSpPr>
        <xdr:cNvPr id="3" name="Line 60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>
          <a:spLocks noChangeShapeType="1"/>
        </xdr:cNvSpPr>
      </xdr:nvSpPr>
      <xdr:spPr bwMode="auto">
        <a:xfrm flipV="1">
          <a:off x="3171825" y="4400550"/>
          <a:ext cx="0" cy="4286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29</xdr:row>
      <xdr:rowOff>142875</xdr:rowOff>
    </xdr:from>
    <xdr:to>
      <xdr:col>5</xdr:col>
      <xdr:colOff>142875</xdr:colOff>
      <xdr:row>29</xdr:row>
      <xdr:rowOff>142875</xdr:rowOff>
    </xdr:to>
    <xdr:sp macro="" textlink="">
      <xdr:nvSpPr>
        <xdr:cNvPr id="4" name="Line 6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>
          <a:spLocks noChangeShapeType="1"/>
        </xdr:cNvSpPr>
      </xdr:nvSpPr>
      <xdr:spPr bwMode="auto">
        <a:xfrm>
          <a:off x="2571750" y="4705350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314325</xdr:colOff>
      <xdr:row>28</xdr:row>
      <xdr:rowOff>133350</xdr:rowOff>
    </xdr:from>
    <xdr:to>
      <xdr:col>4</xdr:col>
      <xdr:colOff>161925</xdr:colOff>
      <xdr:row>30</xdr:row>
      <xdr:rowOff>104775</xdr:rowOff>
    </xdr:to>
    <xdr:sp macro="" textlink="">
      <xdr:nvSpPr>
        <xdr:cNvPr id="5" name="Line 6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 noChangeShapeType="1"/>
        </xdr:cNvSpPr>
      </xdr:nvSpPr>
      <xdr:spPr bwMode="auto">
        <a:xfrm flipH="1">
          <a:off x="2581275" y="4533900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29</xdr:row>
      <xdr:rowOff>19050</xdr:rowOff>
    </xdr:from>
    <xdr:to>
      <xdr:col>5</xdr:col>
      <xdr:colOff>133350</xdr:colOff>
      <xdr:row>30</xdr:row>
      <xdr:rowOff>152400</xdr:rowOff>
    </xdr:to>
    <xdr:sp macro="" textlink="">
      <xdr:nvSpPr>
        <xdr:cNvPr id="6" name="Line 63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>
          <a:spLocks noChangeShapeType="1"/>
        </xdr:cNvSpPr>
      </xdr:nvSpPr>
      <xdr:spPr bwMode="auto">
        <a:xfrm flipH="1">
          <a:off x="3000375" y="4581525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32</xdr:row>
      <xdr:rowOff>28575</xdr:rowOff>
    </xdr:from>
    <xdr:to>
      <xdr:col>3</xdr:col>
      <xdr:colOff>95250</xdr:colOff>
      <xdr:row>36</xdr:row>
      <xdr:rowOff>0</xdr:rowOff>
    </xdr:to>
    <xdr:sp macro="" textlink="">
      <xdr:nvSpPr>
        <xdr:cNvPr id="7" name="Line 6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>
          <a:spLocks noChangeShapeType="1"/>
        </xdr:cNvSpPr>
      </xdr:nvSpPr>
      <xdr:spPr bwMode="auto">
        <a:xfrm>
          <a:off x="2362200" y="50863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3</xdr:col>
      <xdr:colOff>304800</xdr:colOff>
      <xdr:row>33</xdr:row>
      <xdr:rowOff>19050</xdr:rowOff>
    </xdr:to>
    <xdr:sp macro="" textlink="">
      <xdr:nvSpPr>
        <xdr:cNvPr id="8" name="Line 65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>
          <a:spLocks noChangeShapeType="1"/>
        </xdr:cNvSpPr>
      </xdr:nvSpPr>
      <xdr:spPr bwMode="auto">
        <a:xfrm>
          <a:off x="1838325" y="5248275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390525</xdr:colOff>
      <xdr:row>32</xdr:row>
      <xdr:rowOff>47625</xdr:rowOff>
    </xdr:from>
    <xdr:to>
      <xdr:col>3</xdr:col>
      <xdr:colOff>238125</xdr:colOff>
      <xdr:row>34</xdr:row>
      <xdr:rowOff>19050</xdr:rowOff>
    </xdr:to>
    <xdr:sp macro="" textlink="">
      <xdr:nvSpPr>
        <xdr:cNvPr id="9" name="Line 66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>
          <a:spLocks noChangeShapeType="1"/>
        </xdr:cNvSpPr>
      </xdr:nvSpPr>
      <xdr:spPr bwMode="auto">
        <a:xfrm flipH="1">
          <a:off x="2209800" y="510540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409575</xdr:colOff>
      <xdr:row>34</xdr:row>
      <xdr:rowOff>0</xdr:rowOff>
    </xdr:from>
    <xdr:to>
      <xdr:col>3</xdr:col>
      <xdr:colOff>257175</xdr:colOff>
      <xdr:row>35</xdr:row>
      <xdr:rowOff>133350</xdr:rowOff>
    </xdr:to>
    <xdr:sp macro="" textlink="">
      <xdr:nvSpPr>
        <xdr:cNvPr id="10" name="Line 67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>
          <a:spLocks noChangeShapeType="1"/>
        </xdr:cNvSpPr>
      </xdr:nvSpPr>
      <xdr:spPr bwMode="auto">
        <a:xfrm flipH="1">
          <a:off x="2228850" y="539115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33</xdr:row>
      <xdr:rowOff>0</xdr:rowOff>
    </xdr:from>
    <xdr:to>
      <xdr:col>6</xdr:col>
      <xdr:colOff>0</xdr:colOff>
      <xdr:row>37</xdr:row>
      <xdr:rowOff>9525</xdr:rowOff>
    </xdr:to>
    <xdr:sp macro="" textlink="">
      <xdr:nvSpPr>
        <xdr:cNvPr id="11" name="Line 68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>
          <a:spLocks noChangeShapeType="1"/>
        </xdr:cNvSpPr>
      </xdr:nvSpPr>
      <xdr:spPr bwMode="auto">
        <a:xfrm flipV="1">
          <a:off x="2705100" y="5229225"/>
          <a:ext cx="904875" cy="6762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37</xdr:row>
      <xdr:rowOff>28575</xdr:rowOff>
    </xdr:from>
    <xdr:to>
      <xdr:col>4</xdr:col>
      <xdr:colOff>219075</xdr:colOff>
      <xdr:row>38</xdr:row>
      <xdr:rowOff>142875</xdr:rowOff>
    </xdr:to>
    <xdr:sp macro="" textlink="">
      <xdr:nvSpPr>
        <xdr:cNvPr id="12" name="Line 75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>
          <a:spLocks noChangeShapeType="1"/>
        </xdr:cNvSpPr>
      </xdr:nvSpPr>
      <xdr:spPr bwMode="auto">
        <a:xfrm>
          <a:off x="2733675" y="5924550"/>
          <a:ext cx="2000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33</xdr:row>
      <xdr:rowOff>47625</xdr:rowOff>
    </xdr:from>
    <xdr:to>
      <xdr:col>6</xdr:col>
      <xdr:colOff>228600</xdr:colOff>
      <xdr:row>35</xdr:row>
      <xdr:rowOff>0</xdr:rowOff>
    </xdr:to>
    <xdr:sp macro="" textlink="">
      <xdr:nvSpPr>
        <xdr:cNvPr id="13" name="Line 76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>
          <a:spLocks noChangeShapeType="1"/>
        </xdr:cNvSpPr>
      </xdr:nvSpPr>
      <xdr:spPr bwMode="auto">
        <a:xfrm>
          <a:off x="3638550" y="5276850"/>
          <a:ext cx="20002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33</xdr:row>
      <xdr:rowOff>76200</xdr:rowOff>
    </xdr:from>
    <xdr:to>
      <xdr:col>6</xdr:col>
      <xdr:colOff>200025</xdr:colOff>
      <xdr:row>38</xdr:row>
      <xdr:rowOff>47625</xdr:rowOff>
    </xdr:to>
    <xdr:sp macro="" textlink="">
      <xdr:nvSpPr>
        <xdr:cNvPr id="14" name="Line 77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>
          <a:spLocks noChangeShapeType="1"/>
        </xdr:cNvSpPr>
      </xdr:nvSpPr>
      <xdr:spPr bwMode="auto">
        <a:xfrm flipV="1">
          <a:off x="2752725" y="5305425"/>
          <a:ext cx="1057275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37</xdr:row>
      <xdr:rowOff>0</xdr:rowOff>
    </xdr:from>
    <xdr:to>
      <xdr:col>4</xdr:col>
      <xdr:colOff>161925</xdr:colOff>
      <xdr:row>39</xdr:row>
      <xdr:rowOff>28575</xdr:rowOff>
    </xdr:to>
    <xdr:sp macro="" textlink="">
      <xdr:nvSpPr>
        <xdr:cNvPr id="15" name="Line 78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>
          <a:spLocks noChangeShapeType="1"/>
        </xdr:cNvSpPr>
      </xdr:nvSpPr>
      <xdr:spPr bwMode="auto">
        <a:xfrm flipH="1">
          <a:off x="2790825" y="589597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32</xdr:row>
      <xdr:rowOff>152400</xdr:rowOff>
    </xdr:from>
    <xdr:to>
      <xdr:col>6</xdr:col>
      <xdr:colOff>142875</xdr:colOff>
      <xdr:row>35</xdr:row>
      <xdr:rowOff>19050</xdr:rowOff>
    </xdr:to>
    <xdr:sp macro="" textlink="">
      <xdr:nvSpPr>
        <xdr:cNvPr id="16" name="Line 79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>
          <a:spLocks noChangeShapeType="1"/>
        </xdr:cNvSpPr>
      </xdr:nvSpPr>
      <xdr:spPr bwMode="auto">
        <a:xfrm flipH="1">
          <a:off x="3667125" y="5210175"/>
          <a:ext cx="857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438150</xdr:colOff>
      <xdr:row>29</xdr:row>
      <xdr:rowOff>9525</xdr:rowOff>
    </xdr:from>
    <xdr:to>
      <xdr:col>7</xdr:col>
      <xdr:colOff>352425</xdr:colOff>
      <xdr:row>32</xdr:row>
      <xdr:rowOff>161925</xdr:rowOff>
    </xdr:to>
    <xdr:sp macro="" textlink="">
      <xdr:nvSpPr>
        <xdr:cNvPr id="17" name="Line 81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>
          <a:spLocks noChangeShapeType="1"/>
        </xdr:cNvSpPr>
      </xdr:nvSpPr>
      <xdr:spPr bwMode="auto">
        <a:xfrm flipV="1">
          <a:off x="3600450" y="4572000"/>
          <a:ext cx="809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27</xdr:row>
      <xdr:rowOff>123825</xdr:rowOff>
    </xdr:from>
    <xdr:to>
      <xdr:col>7</xdr:col>
      <xdr:colOff>161925</xdr:colOff>
      <xdr:row>32</xdr:row>
      <xdr:rowOff>123825</xdr:rowOff>
    </xdr:to>
    <xdr:sp macro="" textlink="">
      <xdr:nvSpPr>
        <xdr:cNvPr id="18" name="Line 82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>
          <a:spLocks noChangeShapeType="1"/>
        </xdr:cNvSpPr>
      </xdr:nvSpPr>
      <xdr:spPr bwMode="auto">
        <a:xfrm flipV="1">
          <a:off x="3171825" y="4362450"/>
          <a:ext cx="104775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27</xdr:row>
      <xdr:rowOff>114300</xdr:rowOff>
    </xdr:from>
    <xdr:to>
      <xdr:col>7</xdr:col>
      <xdr:colOff>209550</xdr:colOff>
      <xdr:row>31</xdr:row>
      <xdr:rowOff>28575</xdr:rowOff>
    </xdr:to>
    <xdr:sp macro="" textlink="">
      <xdr:nvSpPr>
        <xdr:cNvPr id="19" name="Line 83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>
          <a:spLocks noChangeShapeType="1"/>
        </xdr:cNvSpPr>
      </xdr:nvSpPr>
      <xdr:spPr bwMode="auto">
        <a:xfrm>
          <a:off x="3876675" y="4352925"/>
          <a:ext cx="390525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352425</xdr:colOff>
      <xdr:row>27</xdr:row>
      <xdr:rowOff>114300</xdr:rowOff>
    </xdr:from>
    <xdr:to>
      <xdr:col>6</xdr:col>
      <xdr:colOff>438150</xdr:colOff>
      <xdr:row>29</xdr:row>
      <xdr:rowOff>142875</xdr:rowOff>
    </xdr:to>
    <xdr:sp macro="" textlink="">
      <xdr:nvSpPr>
        <xdr:cNvPr id="20" name="Line 84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>
          <a:spLocks noChangeShapeType="1"/>
        </xdr:cNvSpPr>
      </xdr:nvSpPr>
      <xdr:spPr bwMode="auto">
        <a:xfrm flipH="1">
          <a:off x="3962400" y="435292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29</xdr:row>
      <xdr:rowOff>38100</xdr:rowOff>
    </xdr:from>
    <xdr:to>
      <xdr:col>7</xdr:col>
      <xdr:colOff>133350</xdr:colOff>
      <xdr:row>31</xdr:row>
      <xdr:rowOff>66675</xdr:rowOff>
    </xdr:to>
    <xdr:sp macro="" textlink="">
      <xdr:nvSpPr>
        <xdr:cNvPr id="21" name="Line 85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SpPr>
          <a:spLocks noChangeShapeType="1"/>
        </xdr:cNvSpPr>
      </xdr:nvSpPr>
      <xdr:spPr bwMode="auto">
        <a:xfrm flipH="1">
          <a:off x="4105275" y="4600575"/>
          <a:ext cx="857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ESCADAS</a:t>
          </a:r>
        </a:p>
      </xdr:txBody>
    </xdr:sp>
    <xdr:clientData/>
  </xdr:twoCellAnchor>
  <xdr:twoCellAnchor>
    <xdr:from>
      <xdr:col>17</xdr:col>
      <xdr:colOff>0</xdr:colOff>
      <xdr:row>0</xdr:row>
      <xdr:rowOff>133350</xdr:rowOff>
    </xdr:from>
    <xdr:to>
      <xdr:col>18</xdr:col>
      <xdr:colOff>0</xdr:colOff>
      <xdr:row>0</xdr:row>
      <xdr:rowOff>342900</xdr:rowOff>
    </xdr:to>
    <xdr:sp macro="" textlink="">
      <xdr:nvSpPr>
        <xdr:cNvPr id="31" name="Retângulo: Cantos Arredondado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073E5-F079-49BA-BF58-0DB2F22FBB84}"/>
            </a:ext>
          </a:extLst>
        </xdr:cNvPr>
        <xdr:cNvSpPr/>
      </xdr:nvSpPr>
      <xdr:spPr>
        <a:xfrm>
          <a:off x="1035367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15</xdr:col>
      <xdr:colOff>57149</xdr:colOff>
      <xdr:row>0</xdr:row>
      <xdr:rowOff>381000</xdr:rowOff>
    </xdr:to>
    <xdr:sp macro="" textlink="">
      <xdr:nvSpPr>
        <xdr:cNvPr id="10" name="Rectangle 13">
          <a:extLst>
            <a:ext uri="{FF2B5EF4-FFF2-40B4-BE49-F238E27FC236}">
              <a16:creationId xmlns:a16="http://schemas.microsoft.com/office/drawing/2014/main" id="{AD7A80B0-1A24-4D64-8964-E4A285E730B6}"/>
            </a:ext>
          </a:extLst>
        </xdr:cNvPr>
        <xdr:cNvSpPr>
          <a:spLocks noChangeArrowheads="1"/>
        </xdr:cNvSpPr>
      </xdr:nvSpPr>
      <xdr:spPr bwMode="auto">
        <a:xfrm>
          <a:off x="0" y="45720"/>
          <a:ext cx="13354049" cy="33528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ÍNDICES DE BLOCO - ALVENARIA ESTRUTURAL</a:t>
          </a:r>
        </a:p>
      </xdr:txBody>
    </xdr:sp>
    <xdr:clientData/>
  </xdr:twoCellAnchor>
  <xdr:twoCellAnchor>
    <xdr:from>
      <xdr:col>14</xdr:col>
      <xdr:colOff>200025</xdr:colOff>
      <xdr:row>0</xdr:row>
      <xdr:rowOff>114300</xdr:rowOff>
    </xdr:from>
    <xdr:to>
      <xdr:col>14</xdr:col>
      <xdr:colOff>933450</xdr:colOff>
      <xdr:row>0</xdr:row>
      <xdr:rowOff>323850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83917-7A4E-449D-ABCF-159071405EB4}"/>
            </a:ext>
          </a:extLst>
        </xdr:cNvPr>
        <xdr:cNvSpPr/>
      </xdr:nvSpPr>
      <xdr:spPr>
        <a:xfrm>
          <a:off x="11058525" y="11430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71718</xdr:rowOff>
    </xdr:from>
    <xdr:to>
      <xdr:col>11</xdr:col>
      <xdr:colOff>13</xdr:colOff>
      <xdr:row>1</xdr:row>
      <xdr:rowOff>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7ECEF73C-4EAD-4856-ACFF-B9B64EBF168C}"/>
            </a:ext>
          </a:extLst>
        </xdr:cNvPr>
        <xdr:cNvSpPr>
          <a:spLocks noChangeArrowheads="1"/>
        </xdr:cNvSpPr>
      </xdr:nvSpPr>
      <xdr:spPr bwMode="auto">
        <a:xfrm>
          <a:off x="0" y="71718"/>
          <a:ext cx="10847307" cy="38548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20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RESUMO ESQUADRIAS</a:t>
          </a:r>
        </a:p>
      </xdr:txBody>
    </xdr:sp>
    <xdr:clientData/>
  </xdr:twoCellAnchor>
  <xdr:twoCellAnchor>
    <xdr:from>
      <xdr:col>2</xdr:col>
      <xdr:colOff>59359</xdr:colOff>
      <xdr:row>0</xdr:row>
      <xdr:rowOff>8965</xdr:rowOff>
    </xdr:from>
    <xdr:to>
      <xdr:col>2</xdr:col>
      <xdr:colOff>62755</xdr:colOff>
      <xdr:row>0</xdr:row>
      <xdr:rowOff>449905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3ED1ABC-B340-4103-A3A9-F27C7D640C0F}"/>
            </a:ext>
          </a:extLst>
        </xdr:cNvPr>
        <xdr:cNvCxnSpPr/>
      </xdr:nvCxnSpPr>
      <xdr:spPr>
        <a:xfrm flipH="1">
          <a:off x="1260630" y="8965"/>
          <a:ext cx="3396" cy="44094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116541</xdr:colOff>
      <xdr:row>0</xdr:row>
      <xdr:rowOff>104338</xdr:rowOff>
    </xdr:from>
    <xdr:to>
      <xdr:col>9</xdr:col>
      <xdr:colOff>888485</xdr:colOff>
      <xdr:row>0</xdr:row>
      <xdr:rowOff>322730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0CD74-78BF-4994-8D7E-DDD6EA983101}"/>
            </a:ext>
          </a:extLst>
        </xdr:cNvPr>
        <xdr:cNvSpPr/>
      </xdr:nvSpPr>
      <xdr:spPr>
        <a:xfrm>
          <a:off x="9932894" y="104338"/>
          <a:ext cx="771944" cy="218392"/>
        </a:xfrm>
        <a:prstGeom prst="roundRect">
          <a:avLst>
            <a:gd name="adj" fmla="val 24367"/>
          </a:avLst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16064</xdr:colOff>
      <xdr:row>13</xdr:row>
      <xdr:rowOff>250852</xdr:rowOff>
    </xdr:from>
    <xdr:ext cx="9594486" cy="93762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6CDA44B-4126-4615-9315-4E47DB2CCB1F}"/>
            </a:ext>
          </a:extLst>
        </xdr:cNvPr>
        <xdr:cNvSpPr/>
      </xdr:nvSpPr>
      <xdr:spPr>
        <a:xfrm>
          <a:off x="676464" y="3654452"/>
          <a:ext cx="959448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Verificar Guarda corpo - m ou un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CTN-COT-365-%20Apresenta&#231;&#227;o%20Or&#231;amento.xlsx?497981E0" TargetMode="External"/><Relationship Id="rId1" Type="http://schemas.openxmlformats.org/officeDocument/2006/relationships/externalLinkPath" Target="file:///\\497981E0\CTN-COT-365-%20Apresenta&#231;&#227;o%20Or&#231;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CTN_COTA_365%20-%20Or&#231;amento_R00.xlsx?497981E0" TargetMode="External"/><Relationship Id="rId1" Type="http://schemas.openxmlformats.org/officeDocument/2006/relationships/externalLinkPath" Target="file:///\\497981E0\CTN_COTA_365%20-%20Or&#231;ament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ÃO DE OBRA"/>
      <sheetName val="ALVENARIA-DRYWALL"/>
      <sheetName val="ORÇAMENTO_EXECUTIVO"/>
      <sheetName val="ANÁLISE_CUSTOS VERSÕES"/>
      <sheetName val="ANÁLISE_CUSTOS"/>
      <sheetName val="AREA PRIVATIVA"/>
      <sheetName val="CÁLCULO_MÉDIAS"/>
      <sheetName val="ANÁLISE_CONSTRUTORA"/>
      <sheetName val="VERSÕES"/>
      <sheetName val="CONSTRUTORA"/>
    </sheetNames>
    <sheetDataSet>
      <sheetData sheetId="0"/>
      <sheetData sheetId="1"/>
      <sheetData sheetId="2">
        <row r="2">
          <cell r="A2" t="str">
            <v>GERENCIAMENTO TÉCNICO E ADMINISTRATIVO</v>
          </cell>
          <cell r="B2">
            <v>3894011.7347123325</v>
          </cell>
          <cell r="D2">
            <v>222.44428254293678</v>
          </cell>
          <cell r="G2">
            <v>17505.560000000001</v>
          </cell>
        </row>
        <row r="3">
          <cell r="A3" t="str">
            <v>MOVIMENTAÇÃO DE TERRA</v>
          </cell>
          <cell r="B3">
            <v>1400464.8625340608</v>
          </cell>
          <cell r="D3">
            <v>80.001146066396089</v>
          </cell>
        </row>
        <row r="4">
          <cell r="B4">
            <v>3757428.6528425794</v>
          </cell>
          <cell r="D4">
            <v>214.64201389973124</v>
          </cell>
        </row>
        <row r="5">
          <cell r="B5">
            <v>1720862.4861478801</v>
          </cell>
          <cell r="D5">
            <v>98.303766697430987</v>
          </cell>
        </row>
        <row r="6">
          <cell r="A6" t="str">
            <v>SUPRAESTRUTURA</v>
          </cell>
          <cell r="B6">
            <v>11888495.22749904</v>
          </cell>
          <cell r="D6">
            <v>679.12681613721804</v>
          </cell>
        </row>
        <row r="7">
          <cell r="A7" t="str">
            <v>ALVENARIA</v>
          </cell>
          <cell r="B7">
            <v>2669932.4038596</v>
          </cell>
          <cell r="D7">
            <v>152.51910843523999</v>
          </cell>
        </row>
        <row r="8">
          <cell r="A8" t="str">
            <v>INSTALAÇÕES ELÉTRICAS, HIDRÁULICAS, GLP E PREVENTIVAS</v>
          </cell>
          <cell r="B8">
            <v>6824216.4661030415</v>
          </cell>
          <cell r="D8">
            <v>389.8313716386703</v>
          </cell>
        </row>
        <row r="9">
          <cell r="A9" t="str">
            <v>EQUIPAMENTOS E SISTEMAS ESPECIAIS</v>
          </cell>
          <cell r="B9">
            <v>3389279.8719215216</v>
          </cell>
          <cell r="D9">
            <v>193.61162236006854</v>
          </cell>
        </row>
        <row r="10">
          <cell r="A10" t="str">
            <v>IMPERMEABILIZAÇÃO</v>
          </cell>
          <cell r="B10">
            <v>963633.78227384016</v>
          </cell>
          <cell r="D10">
            <v>55.047298245462592</v>
          </cell>
        </row>
        <row r="11">
          <cell r="A11" t="str">
            <v>REVESTIMENTOS INTERNOS EM PISO E PAREDE</v>
          </cell>
          <cell r="B11">
            <v>3955585.0851409007</v>
          </cell>
          <cell r="D11">
            <v>225.96164219487412</v>
          </cell>
        </row>
        <row r="12">
          <cell r="A12" t="str">
            <v>REVESTIMENTOS E ACABAMENTOS INTERNOS EM TETO</v>
          </cell>
          <cell r="B12">
            <v>1140245.0577967202</v>
          </cell>
          <cell r="D12">
            <v>65.136165755149804</v>
          </cell>
        </row>
        <row r="13">
          <cell r="A13" t="str">
            <v>ACABAMENTOS EM PISO E PAREDE</v>
          </cell>
          <cell r="B13">
            <v>4304402.0710772807</v>
          </cell>
          <cell r="D13">
            <v>245.88771059464995</v>
          </cell>
        </row>
        <row r="14">
          <cell r="A14" t="str">
            <v>PINTURA INTERNA</v>
          </cell>
          <cell r="B14">
            <v>2594671.0421358002</v>
          </cell>
          <cell r="D14">
            <v>148.21982513760199</v>
          </cell>
        </row>
        <row r="15">
          <cell r="A15" t="str">
            <v>ESQUADRIAS, VIDROS E FERRAGENS</v>
          </cell>
          <cell r="B15">
            <v>5911420.3508506799</v>
          </cell>
          <cell r="D15">
            <v>337.68816026740529</v>
          </cell>
        </row>
        <row r="16">
          <cell r="A16" t="str">
            <v>REVESTIMENTOS E ACABAMENTOS DE FACHADA</v>
          </cell>
          <cell r="B16">
            <v>2143436.7271750201</v>
          </cell>
          <cell r="D16">
            <v>122.44319674292167</v>
          </cell>
        </row>
        <row r="17">
          <cell r="A17" t="str">
            <v>SERVIÇOS COMPLEMENTARES</v>
          </cell>
          <cell r="B17">
            <v>2620073.8056657603</v>
          </cell>
          <cell r="D17">
            <v>149.67095058174431</v>
          </cell>
        </row>
        <row r="18">
          <cell r="A18" t="str">
            <v>IMPREVISTOS E CONTINGENCIAS</v>
          </cell>
          <cell r="B18">
            <v>1810898.4309272654</v>
          </cell>
          <cell r="D18">
            <v>103.44704373509133</v>
          </cell>
        </row>
        <row r="20">
          <cell r="B20">
            <v>2965.54</v>
          </cell>
          <cell r="C20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ÃO DE OBRA"/>
      <sheetName val="Obra "/>
      <sheetName val="Ger_Tec e Adm"/>
      <sheetName val="Ger_Executivo"/>
      <sheetName val="Estrutura"/>
      <sheetName val="BASES"/>
      <sheetName val="Arquitetura"/>
      <sheetName val="ESQUADRIAS"/>
      <sheetName val="Estacas"/>
      <sheetName val="CONFERÊNCIAS"/>
      <sheetName val="Controle Tecnologico"/>
      <sheetName val="EPCs"/>
      <sheetName val="CANTEIRO"/>
      <sheetName val="Movimentação de Terra"/>
      <sheetName val="FUNDAÇÃO RASA"/>
      <sheetName val="INSTALAÇÕES"/>
      <sheetName val="SISTEMAS ESPECIAIS"/>
      <sheetName val="Louças e metais"/>
      <sheetName val="COMPLEMENTARES"/>
      <sheetName val="MO Infra"/>
      <sheetName val="Cotações"/>
      <sheetName val="Arm. Cortina"/>
      <sheetName val="Cortina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12">
          <cell r="D12">
            <v>226030.60034192004</v>
          </cell>
        </row>
        <row r="13">
          <cell r="D13">
            <v>339045.90051288006</v>
          </cell>
        </row>
        <row r="14">
          <cell r="D14">
            <v>1130153.0017096002</v>
          </cell>
        </row>
        <row r="15">
          <cell r="D15">
            <v>5424734.408206081</v>
          </cell>
        </row>
        <row r="16">
          <cell r="D16">
            <v>1130153.0017096002</v>
          </cell>
        </row>
        <row r="18">
          <cell r="E18">
            <v>904122.40136768017</v>
          </cell>
        </row>
        <row r="20">
          <cell r="D20">
            <v>452061.20068384008</v>
          </cell>
        </row>
        <row r="21">
          <cell r="D21">
            <v>791107.10119672015</v>
          </cell>
        </row>
        <row r="22">
          <cell r="D22">
            <v>2260306.0034192004</v>
          </cell>
        </row>
        <row r="23">
          <cell r="D23">
            <v>1582214.2023934403</v>
          </cell>
        </row>
        <row r="24">
          <cell r="D24">
            <v>2034275.4030772801</v>
          </cell>
        </row>
        <row r="25">
          <cell r="E25">
            <v>2712367.2041030405</v>
          </cell>
        </row>
        <row r="27">
          <cell r="D27">
            <v>1808244.8027353603</v>
          </cell>
        </row>
        <row r="28">
          <cell r="D28">
            <v>678091.80102576013</v>
          </cell>
        </row>
        <row r="29">
          <cell r="D29">
            <v>1130153.0017096002</v>
          </cell>
        </row>
      </sheetData>
      <sheetData sheetId="1">
        <row r="9">
          <cell r="E9">
            <v>17505.560000000001</v>
          </cell>
        </row>
        <row r="33">
          <cell r="C33">
            <v>3667981.1343704127</v>
          </cell>
        </row>
        <row r="34">
          <cell r="C34">
            <v>1400464.8625340608</v>
          </cell>
        </row>
        <row r="35">
          <cell r="C35">
            <v>2627275.6511329794</v>
          </cell>
        </row>
        <row r="36">
          <cell r="C36">
            <v>1381816.5856349999</v>
          </cell>
        </row>
        <row r="37">
          <cell r="C37">
            <v>6463760.8192929588</v>
          </cell>
        </row>
        <row r="38">
          <cell r="C38">
            <v>1539779.4021499997</v>
          </cell>
        </row>
        <row r="39">
          <cell r="C39">
            <v>3600893.6920000007</v>
          </cell>
        </row>
        <row r="40">
          <cell r="C40">
            <v>1083704.8630416146</v>
          </cell>
        </row>
        <row r="41">
          <cell r="C41">
            <v>1426224.3488217001</v>
          </cell>
        </row>
        <row r="42">
          <cell r="C42">
            <v>349137.95659999998</v>
          </cell>
        </row>
        <row r="43">
          <cell r="C43">
            <v>511572.58159000007</v>
          </cell>
        </row>
        <row r="44">
          <cell r="C44">
            <v>2539181.4009000002</v>
          </cell>
        </row>
        <row r="45">
          <cell r="C45">
            <v>786426.23940044013</v>
          </cell>
        </row>
        <row r="46">
          <cell r="C46">
            <v>561222.52478157997</v>
          </cell>
        </row>
        <row r="47">
          <cell r="C47">
            <v>5007297.9494829997</v>
          </cell>
        </row>
        <row r="48">
          <cell r="C48">
            <v>510955.57</v>
          </cell>
        </row>
        <row r="49">
          <cell r="C49">
            <v>2305575.008879907</v>
          </cell>
        </row>
        <row r="50">
          <cell r="C50">
            <v>1941982.0046400004</v>
          </cell>
        </row>
        <row r="52">
          <cell r="C52">
            <v>680745.42921766511</v>
          </cell>
        </row>
      </sheetData>
      <sheetData sheetId="2" refreshError="1"/>
      <sheetData sheetId="3">
        <row r="166">
          <cell r="N166">
            <v>261847.99293540002</v>
          </cell>
        </row>
        <row r="168">
          <cell r="N168">
            <v>569913.34308630007</v>
          </cell>
        </row>
        <row r="189">
          <cell r="N189">
            <v>795882.17999999993</v>
          </cell>
        </row>
        <row r="193">
          <cell r="N193">
            <v>67635.565700000006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nifer Kunsler" id="{4BF3CFA4-968A-490A-91D5-351AB814547B}" userId="f09178e1eb902ea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5-07-02T13:19:32.80" personId="{4BF3CFA4-968A-490A-91D5-351AB814547B}" id="{C60B6165-091E-4F75-86EB-CF8C715780F6}">
    <text xml:space="preserve">2 devido área da loja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4366-88E5-4706-A241-2ECA249275D9}">
  <sheetPr>
    <tabColor rgb="FF1851D6"/>
  </sheetPr>
  <dimension ref="A1:Z1004"/>
  <sheetViews>
    <sheetView showGridLines="0" zoomScale="85" zoomScaleNormal="85" workbookViewId="0">
      <selection activeCell="E12" sqref="E12"/>
    </sheetView>
  </sheetViews>
  <sheetFormatPr defaultColWidth="14.42578125" defaultRowHeight="15" customHeight="1" x14ac:dyDescent="0.25"/>
  <cols>
    <col min="1" max="1" width="62.28515625" style="1309" customWidth="1"/>
    <col min="2" max="2" width="23.140625" style="1309" bestFit="1" customWidth="1"/>
    <col min="3" max="3" width="18.7109375" style="1309" customWidth="1"/>
    <col min="4" max="4" width="22.28515625" style="1309" customWidth="1"/>
    <col min="5" max="5" width="18.7109375" style="1309" customWidth="1"/>
    <col min="6" max="6" width="22.28515625" style="1309" customWidth="1"/>
    <col min="7" max="7" width="18.7109375" style="1309" customWidth="1"/>
    <col min="8" max="8" width="22.28515625" style="1309" customWidth="1"/>
    <col min="9" max="9" width="18.7109375" style="1309" customWidth="1"/>
    <col min="10" max="10" width="57.42578125" style="1309" customWidth="1"/>
    <col min="11" max="13" width="9.140625" style="1309" customWidth="1"/>
    <col min="14" max="14" width="10.85546875" style="1309" customWidth="1"/>
    <col min="15" max="26" width="9.140625" style="1309" customWidth="1"/>
    <col min="27" max="16384" width="14.42578125" style="1309"/>
  </cols>
  <sheetData>
    <row r="1" spans="1:26" s="1338" customFormat="1" ht="22.15" customHeight="1" x14ac:dyDescent="0.2">
      <c r="A1" s="1366" t="s">
        <v>495</v>
      </c>
      <c r="B1" s="1368" t="s">
        <v>2379</v>
      </c>
      <c r="C1" s="1369"/>
      <c r="D1" s="1368" t="s">
        <v>2380</v>
      </c>
      <c r="E1" s="1369"/>
      <c r="F1" s="1368" t="s">
        <v>2381</v>
      </c>
      <c r="G1" s="1369"/>
      <c r="H1" s="1368" t="s">
        <v>2382</v>
      </c>
      <c r="I1" s="1369"/>
      <c r="J1" s="1337"/>
      <c r="K1" s="1337"/>
      <c r="L1" s="1337"/>
      <c r="M1" s="1337"/>
      <c r="N1" s="1337"/>
      <c r="O1" s="1337"/>
      <c r="P1" s="1337"/>
      <c r="Q1" s="1337"/>
      <c r="R1" s="1337"/>
      <c r="S1" s="1337"/>
      <c r="T1" s="1337"/>
      <c r="U1" s="1337"/>
      <c r="V1" s="1337"/>
      <c r="W1" s="1337"/>
      <c r="X1" s="1337"/>
      <c r="Y1" s="1337"/>
      <c r="Z1" s="1337"/>
    </row>
    <row r="2" spans="1:26" s="1338" customFormat="1" ht="19.5" customHeight="1" x14ac:dyDescent="0.2">
      <c r="A2" s="1367"/>
      <c r="B2" s="1334" t="s">
        <v>2383</v>
      </c>
      <c r="C2" s="1307" t="s">
        <v>517</v>
      </c>
      <c r="D2" s="1334" t="s">
        <v>2383</v>
      </c>
      <c r="E2" s="1307" t="s">
        <v>517</v>
      </c>
      <c r="F2" s="1334" t="s">
        <v>2383</v>
      </c>
      <c r="G2" s="1307" t="s">
        <v>517</v>
      </c>
      <c r="H2" s="1334" t="s">
        <v>2383</v>
      </c>
      <c r="I2" s="1307" t="s">
        <v>517</v>
      </c>
      <c r="J2" s="1337"/>
      <c r="K2" s="1337"/>
      <c r="L2" s="1337"/>
      <c r="M2" s="1337"/>
      <c r="N2" s="1337"/>
      <c r="O2" s="1337"/>
      <c r="P2" s="1337"/>
      <c r="Q2" s="1337"/>
      <c r="R2" s="1337"/>
      <c r="S2" s="1337"/>
      <c r="T2" s="1337"/>
      <c r="U2" s="1337"/>
      <c r="V2" s="1337"/>
      <c r="W2" s="1337"/>
      <c r="X2" s="1337"/>
      <c r="Y2" s="1337"/>
      <c r="Z2" s="1337"/>
    </row>
    <row r="3" spans="1:26" ht="19.5" customHeight="1" x14ac:dyDescent="0.6">
      <c r="A3" s="1339" t="str">
        <f>[1]ORÇAMENTO_EXECUTIVO!A2</f>
        <v>GERENCIAMENTO TÉCNICO E ADMINISTRATIVO</v>
      </c>
      <c r="B3" s="1340">
        <f>[1]ORÇAMENTO_EXECUTIVO!B2</f>
        <v>3894011.7347123325</v>
      </c>
      <c r="C3" s="1318">
        <f>[1]ORÇAMENTO_EXECUTIVO!D2</f>
        <v>222.44428254293678</v>
      </c>
      <c r="D3" s="1340">
        <v>3504714.1301355851</v>
      </c>
      <c r="E3" s="1318">
        <v>200.57792502155229</v>
      </c>
      <c r="F3" s="1340">
        <f t="shared" ref="F3:G19" si="0">D3*$D$80</f>
        <v>3651768.0004645917</v>
      </c>
      <c r="G3" s="1340">
        <f t="shared" si="0"/>
        <v>208.99394957641076</v>
      </c>
      <c r="H3" s="1340">
        <f>B3-F3</f>
        <v>242243.73424774082</v>
      </c>
      <c r="I3" s="1340">
        <f>C3-G3</f>
        <v>13.45033296652602</v>
      </c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1341"/>
      <c r="Y3" s="1341"/>
      <c r="Z3" s="1341"/>
    </row>
    <row r="4" spans="1:26" ht="19.5" customHeight="1" x14ac:dyDescent="0.6">
      <c r="A4" s="1342" t="str">
        <f>[1]ORÇAMENTO_EXECUTIVO!A3</f>
        <v>MOVIMENTAÇÃO DE TERRA</v>
      </c>
      <c r="B4" s="1343">
        <f>[1]ORÇAMENTO_EXECUTIVO!B3</f>
        <v>1400464.8625340608</v>
      </c>
      <c r="C4" s="1344">
        <f>[1]ORÇAMENTO_EXECUTIVO!D3</f>
        <v>80.001146066396089</v>
      </c>
      <c r="D4" s="1343">
        <v>1364651.1220984331</v>
      </c>
      <c r="E4" s="1344">
        <v>78.100204548850741</v>
      </c>
      <c r="F4" s="1343">
        <f t="shared" si="0"/>
        <v>1421910.3511544797</v>
      </c>
      <c r="G4" s="1343">
        <f t="shared" si="0"/>
        <v>81.377201452433084</v>
      </c>
      <c r="H4" s="1343">
        <f>B4-F4</f>
        <v>-21445.488620418822</v>
      </c>
      <c r="I4" s="1343">
        <f>C4-G4</f>
        <v>-1.3760553860369953</v>
      </c>
      <c r="J4" s="1341"/>
      <c r="K4" s="1341"/>
      <c r="L4" s="1341"/>
      <c r="M4" s="1341"/>
      <c r="N4" s="1341"/>
      <c r="O4" s="1341"/>
      <c r="P4" s="1341"/>
      <c r="Q4" s="1341"/>
      <c r="R4" s="1341"/>
      <c r="S4" s="1341"/>
      <c r="T4" s="1341"/>
      <c r="U4" s="1341"/>
      <c r="V4" s="1341"/>
      <c r="W4" s="1341"/>
      <c r="X4" s="1341"/>
      <c r="Y4" s="1341"/>
      <c r="Z4" s="1341"/>
    </row>
    <row r="5" spans="1:26" ht="19.5" customHeight="1" x14ac:dyDescent="0.25">
      <c r="A5" s="1339" t="s">
        <v>2384</v>
      </c>
      <c r="B5" s="1340">
        <f>[1]ORÇAMENTO_EXECUTIVO!B4+[1]ORÇAMENTO_EXECUTIVO!B5</f>
        <v>5478291.13899046</v>
      </c>
      <c r="C5" s="1318">
        <f>[1]ORÇAMENTO_EXECUTIVO!D4+[1]ORÇAMENTO_EXECUTIVO!D5</f>
        <v>312.94578059716224</v>
      </c>
      <c r="D5" s="1340">
        <v>6317421.6594793368</v>
      </c>
      <c r="E5" s="1318">
        <v>361.55169320344987</v>
      </c>
      <c r="F5" s="1340">
        <f t="shared" si="0"/>
        <v>6582493.5800501574</v>
      </c>
      <c r="G5" s="1340">
        <f t="shared" si="0"/>
        <v>376.72199635382867</v>
      </c>
      <c r="H5" s="1340">
        <f t="shared" ref="H5:I19" si="1">B5-F5</f>
        <v>-1104202.4410596974</v>
      </c>
      <c r="I5" s="1340">
        <f t="shared" si="1"/>
        <v>-63.776215756666431</v>
      </c>
      <c r="J5" s="1345"/>
      <c r="K5" s="1346"/>
      <c r="L5" s="1337"/>
      <c r="M5" s="1345"/>
      <c r="N5" s="1345"/>
      <c r="O5" s="1337"/>
      <c r="P5" s="1337"/>
      <c r="Q5" s="1337"/>
      <c r="R5" s="1337"/>
      <c r="S5" s="1337"/>
      <c r="T5" s="1337"/>
      <c r="U5" s="1337"/>
      <c r="V5" s="1337"/>
      <c r="W5" s="1337"/>
      <c r="X5" s="1337"/>
      <c r="Y5" s="1337"/>
      <c r="Z5" s="1337"/>
    </row>
    <row r="6" spans="1:26" ht="19.5" customHeight="1" x14ac:dyDescent="0.25">
      <c r="A6" s="1347" t="str">
        <f>[1]ORÇAMENTO_EXECUTIVO!A6</f>
        <v>SUPRAESTRUTURA</v>
      </c>
      <c r="B6" s="1348">
        <f>[1]ORÇAMENTO_EXECUTIVO!B6</f>
        <v>11888495.22749904</v>
      </c>
      <c r="C6" s="1349">
        <f>[1]ORÇAMENTO_EXECUTIVO!D6</f>
        <v>679.12681613721804</v>
      </c>
      <c r="D6" s="1348">
        <v>10402967.662989922</v>
      </c>
      <c r="E6" s="1349">
        <v>595.37114595651826</v>
      </c>
      <c r="F6" s="1348">
        <f t="shared" si="0"/>
        <v>10839464.507224971</v>
      </c>
      <c r="G6" s="1348">
        <f t="shared" si="0"/>
        <v>620.35225084672936</v>
      </c>
      <c r="H6" s="1348">
        <f t="shared" si="1"/>
        <v>1049030.7202740684</v>
      </c>
      <c r="I6" s="1348">
        <f t="shared" si="1"/>
        <v>58.774565290488681</v>
      </c>
      <c r="J6" s="1337"/>
      <c r="K6" s="1337"/>
      <c r="L6" s="1337"/>
      <c r="M6" s="1337"/>
      <c r="N6" s="1337"/>
      <c r="O6" s="1337"/>
      <c r="P6" s="1337"/>
      <c r="Q6" s="1337"/>
      <c r="R6" s="1337"/>
      <c r="S6" s="1337"/>
      <c r="T6" s="1337"/>
      <c r="U6" s="1337"/>
      <c r="V6" s="1337"/>
      <c r="W6" s="1337"/>
      <c r="X6" s="1337"/>
      <c r="Y6" s="1337"/>
      <c r="Z6" s="1337"/>
    </row>
    <row r="7" spans="1:26" ht="19.5" customHeight="1" x14ac:dyDescent="0.6">
      <c r="A7" s="1339" t="str">
        <f>[1]ORÇAMENTO_EXECUTIVO!A7</f>
        <v>ALVENARIA</v>
      </c>
      <c r="B7" s="1340">
        <f>[1]ORÇAMENTO_EXECUTIVO!B7</f>
        <v>2669932.4038596</v>
      </c>
      <c r="C7" s="1318">
        <f>[1]ORÇAMENTO_EXECUTIVO!D7</f>
        <v>152.51910843523999</v>
      </c>
      <c r="D7" s="1340">
        <v>2649104.4202035205</v>
      </c>
      <c r="E7" s="1318">
        <v>151.61061588475073</v>
      </c>
      <c r="F7" s="1340">
        <f t="shared" si="0"/>
        <v>2760257.8676550351</v>
      </c>
      <c r="G7" s="1340">
        <f t="shared" si="0"/>
        <v>157.97202712143681</v>
      </c>
      <c r="H7" s="1340">
        <f t="shared" si="1"/>
        <v>-90325.463795435149</v>
      </c>
      <c r="I7" s="1340">
        <f t="shared" si="1"/>
        <v>-5.4529186861968242</v>
      </c>
      <c r="J7" s="1341"/>
      <c r="K7" s="1337"/>
      <c r="L7" s="1337"/>
      <c r="M7" s="1337"/>
      <c r="N7" s="1337"/>
      <c r="O7" s="1337"/>
      <c r="P7" s="1337"/>
      <c r="Q7" s="1337"/>
      <c r="R7" s="1337"/>
      <c r="S7" s="1337"/>
      <c r="T7" s="1337"/>
      <c r="U7" s="1337"/>
      <c r="V7" s="1337"/>
      <c r="W7" s="1337"/>
      <c r="X7" s="1337"/>
      <c r="Y7" s="1337"/>
      <c r="Z7" s="1337"/>
    </row>
    <row r="8" spans="1:26" ht="19.5" customHeight="1" x14ac:dyDescent="0.25">
      <c r="A8" s="1347" t="str">
        <f>[1]ORÇAMENTO_EXECUTIVO!A8</f>
        <v>INSTALAÇÕES ELÉTRICAS, HIDRÁULICAS, GLP E PREVENTIVAS</v>
      </c>
      <c r="B8" s="1348">
        <f>[1]ORÇAMENTO_EXECUTIVO!B8</f>
        <v>6824216.4661030415</v>
      </c>
      <c r="C8" s="1349">
        <f>[1]ORÇAMENTO_EXECUTIVO!D8</f>
        <v>389.8313716386703</v>
      </c>
      <c r="D8" s="1348">
        <v>6444580.4405203201</v>
      </c>
      <c r="E8" s="1349">
        <v>368.82910399999997</v>
      </c>
      <c r="F8" s="1348">
        <f t="shared" si="0"/>
        <v>6714987.8007886633</v>
      </c>
      <c r="G8" s="1348">
        <f t="shared" si="0"/>
        <v>384.3047591374081</v>
      </c>
      <c r="H8" s="1348">
        <f t="shared" si="1"/>
        <v>109228.66531437822</v>
      </c>
      <c r="I8" s="1348">
        <f t="shared" si="1"/>
        <v>5.5266125012622069</v>
      </c>
      <c r="J8" s="1337"/>
      <c r="K8" s="1337"/>
      <c r="L8" s="1337"/>
      <c r="M8" s="1337"/>
      <c r="N8" s="1337"/>
      <c r="O8" s="1337"/>
      <c r="P8" s="1337"/>
      <c r="Q8" s="1337"/>
      <c r="R8" s="1337"/>
      <c r="S8" s="1337"/>
      <c r="T8" s="1337"/>
      <c r="U8" s="1337"/>
      <c r="V8" s="1337"/>
      <c r="W8" s="1337"/>
      <c r="X8" s="1337"/>
      <c r="Y8" s="1337"/>
      <c r="Z8" s="1337"/>
    </row>
    <row r="9" spans="1:26" ht="19.5" customHeight="1" x14ac:dyDescent="0.25">
      <c r="A9" s="1339" t="str">
        <f>[1]ORÇAMENTO_EXECUTIVO!A9</f>
        <v>EQUIPAMENTOS E SISTEMAS ESPECIAIS</v>
      </c>
      <c r="B9" s="1340">
        <f>[1]ORÇAMENTO_EXECUTIVO!B9</f>
        <v>3389279.8719215216</v>
      </c>
      <c r="C9" s="1318">
        <f>[1]ORÇAMENTO_EXECUTIVO!D9</f>
        <v>193.61162236006854</v>
      </c>
      <c r="D9" s="1340">
        <v>3372799.0120000006</v>
      </c>
      <c r="E9" s="1318">
        <v>193.02830479800929</v>
      </c>
      <c r="F9" s="1340">
        <f t="shared" si="0"/>
        <v>3514317.8720667022</v>
      </c>
      <c r="G9" s="1340">
        <f t="shared" si="0"/>
        <v>201.12755576387801</v>
      </c>
      <c r="H9" s="1340">
        <f t="shared" si="1"/>
        <v>-125038.00014518062</v>
      </c>
      <c r="I9" s="1340">
        <f t="shared" si="1"/>
        <v>-7.5159334038094698</v>
      </c>
      <c r="J9" s="1337"/>
      <c r="K9" s="1337"/>
      <c r="L9" s="1337"/>
      <c r="M9" s="1337"/>
      <c r="N9" s="1337"/>
      <c r="O9" s="1337"/>
      <c r="P9" s="1337"/>
      <c r="Q9" s="1337"/>
      <c r="R9" s="1337"/>
      <c r="S9" s="1337"/>
      <c r="T9" s="1337"/>
      <c r="U9" s="1337"/>
      <c r="V9" s="1337"/>
      <c r="W9" s="1337"/>
      <c r="X9" s="1337"/>
      <c r="Y9" s="1337"/>
      <c r="Z9" s="1337"/>
    </row>
    <row r="10" spans="1:26" ht="19.5" customHeight="1" x14ac:dyDescent="0.25">
      <c r="A10" s="1347" t="str">
        <f>[1]ORÇAMENTO_EXECUTIVO!A10</f>
        <v>IMPERMEABILIZAÇÃO</v>
      </c>
      <c r="B10" s="1348">
        <f>[1]ORÇAMENTO_EXECUTIVO!B10</f>
        <v>963633.78227384016</v>
      </c>
      <c r="C10" s="1349">
        <f>[1]ORÇAMENTO_EXECUTIVO!D10</f>
        <v>55.047298245462592</v>
      </c>
      <c r="D10" s="1348">
        <v>646679.99722168013</v>
      </c>
      <c r="E10" s="1349">
        <v>37.010074767681488</v>
      </c>
      <c r="F10" s="1348">
        <f t="shared" si="0"/>
        <v>673813.9639090345</v>
      </c>
      <c r="G10" s="1348">
        <f t="shared" si="0"/>
        <v>38.562975955528991</v>
      </c>
      <c r="H10" s="1348">
        <f t="shared" si="1"/>
        <v>289819.81836480566</v>
      </c>
      <c r="I10" s="1348">
        <f t="shared" si="1"/>
        <v>16.484322289933601</v>
      </c>
      <c r="J10" s="1337"/>
      <c r="K10" s="1337"/>
      <c r="L10" s="1337"/>
      <c r="M10" s="1337"/>
      <c r="N10" s="1337"/>
      <c r="O10" s="1337"/>
      <c r="P10" s="1337"/>
      <c r="Q10" s="1337"/>
      <c r="R10" s="1337"/>
      <c r="S10" s="1337"/>
      <c r="T10" s="1337"/>
      <c r="U10" s="1337"/>
      <c r="V10" s="1337"/>
      <c r="W10" s="1337"/>
      <c r="X10" s="1337"/>
      <c r="Y10" s="1337"/>
      <c r="Z10" s="1337"/>
    </row>
    <row r="11" spans="1:26" ht="19.5" customHeight="1" x14ac:dyDescent="0.25">
      <c r="A11" s="1339" t="str">
        <f>[1]ORÇAMENTO_EXECUTIVO!A11</f>
        <v>REVESTIMENTOS INTERNOS EM PISO E PAREDE</v>
      </c>
      <c r="B11" s="1340">
        <f>[1]ORÇAMENTO_EXECUTIVO!B11</f>
        <v>3955585.0851409007</v>
      </c>
      <c r="C11" s="1318">
        <f>[1]ORÇAMENTO_EXECUTIVO!D11</f>
        <v>225.96164219487412</v>
      </c>
      <c r="D11" s="1340">
        <v>3911886.3832203196</v>
      </c>
      <c r="E11" s="1318">
        <v>223.8807573261451</v>
      </c>
      <c r="F11" s="1340">
        <f t="shared" si="0"/>
        <v>4076024.7441763477</v>
      </c>
      <c r="G11" s="1340">
        <f t="shared" si="0"/>
        <v>233.2745425635519</v>
      </c>
      <c r="H11" s="1340">
        <f t="shared" si="1"/>
        <v>-120439.65903544705</v>
      </c>
      <c r="I11" s="1340">
        <f t="shared" si="1"/>
        <v>-7.3129003686777878</v>
      </c>
      <c r="J11" s="1337"/>
      <c r="K11" s="1337"/>
      <c r="L11" s="1337"/>
      <c r="M11" s="1337"/>
      <c r="N11" s="1337"/>
      <c r="O11" s="1337"/>
      <c r="P11" s="1337"/>
      <c r="Q11" s="1337"/>
      <c r="R11" s="1337"/>
      <c r="S11" s="1337"/>
      <c r="T11" s="1337"/>
      <c r="U11" s="1337"/>
      <c r="V11" s="1337"/>
      <c r="W11" s="1337"/>
      <c r="X11" s="1337"/>
      <c r="Y11" s="1337"/>
      <c r="Z11" s="1337"/>
    </row>
    <row r="12" spans="1:26" ht="19.5" customHeight="1" x14ac:dyDescent="0.25">
      <c r="A12" s="1347" t="str">
        <f>[1]ORÇAMENTO_EXECUTIVO!A12</f>
        <v>REVESTIMENTOS E ACABAMENTOS INTERNOS EM TETO</v>
      </c>
      <c r="B12" s="1348">
        <f>[1]ORÇAMENTO_EXECUTIVO!B12</f>
        <v>1140245.0577967202</v>
      </c>
      <c r="C12" s="1349">
        <f>[1]ORÇAMENTO_EXECUTIVO!D12</f>
        <v>65.136165755149804</v>
      </c>
      <c r="D12" s="1348">
        <v>1954740.9272817601</v>
      </c>
      <c r="E12" s="1349">
        <v>111.871572</v>
      </c>
      <c r="F12" s="1348">
        <f t="shared" si="0"/>
        <v>2036759.6620982781</v>
      </c>
      <c r="G12" s="1348">
        <f t="shared" si="0"/>
        <v>116.56557756836676</v>
      </c>
      <c r="H12" s="1348">
        <f t="shared" si="1"/>
        <v>-896514.60430155788</v>
      </c>
      <c r="I12" s="1348">
        <f t="shared" si="1"/>
        <v>-51.429411813216959</v>
      </c>
      <c r="J12" s="1337"/>
      <c r="K12" s="1337"/>
      <c r="L12" s="1337"/>
      <c r="M12" s="1337"/>
      <c r="N12" s="1337"/>
      <c r="O12" s="1337"/>
      <c r="P12" s="1337"/>
      <c r="Q12" s="1337"/>
      <c r="R12" s="1337"/>
      <c r="S12" s="1337"/>
      <c r="T12" s="1337"/>
      <c r="U12" s="1337"/>
      <c r="V12" s="1337"/>
      <c r="W12" s="1337"/>
      <c r="X12" s="1337"/>
      <c r="Y12" s="1337"/>
      <c r="Z12" s="1337"/>
    </row>
    <row r="13" spans="1:26" ht="19.5" customHeight="1" x14ac:dyDescent="0.25">
      <c r="A13" s="1339" t="str">
        <f>[1]ORÇAMENTO_EXECUTIVO!A13</f>
        <v>ACABAMENTOS EM PISO E PAREDE</v>
      </c>
      <c r="B13" s="1340">
        <f>[1]ORÇAMENTO_EXECUTIVO!B13</f>
        <v>4304402.0710772807</v>
      </c>
      <c r="C13" s="1318">
        <f>[1]ORÇAMENTO_EXECUTIVO!D13</f>
        <v>245.88771059464995</v>
      </c>
      <c r="D13" s="1340">
        <v>3486357.6104902402</v>
      </c>
      <c r="E13" s="1318">
        <v>199.52736498031484</v>
      </c>
      <c r="F13" s="1340">
        <f t="shared" si="0"/>
        <v>3632641.2618628964</v>
      </c>
      <c r="G13" s="1340">
        <f t="shared" si="0"/>
        <v>207.89930921525547</v>
      </c>
      <c r="H13" s="1340">
        <f t="shared" si="1"/>
        <v>671760.8092143843</v>
      </c>
      <c r="I13" s="1350">
        <f t="shared" si="1"/>
        <v>37.988401379394475</v>
      </c>
      <c r="J13" s="1337"/>
      <c r="K13" s="1337"/>
      <c r="L13" s="1337"/>
      <c r="M13" s="1337"/>
      <c r="N13" s="1337"/>
      <c r="O13" s="1337"/>
      <c r="P13" s="1337"/>
      <c r="Q13" s="1337"/>
      <c r="R13" s="1337"/>
      <c r="S13" s="1337"/>
      <c r="T13" s="1337"/>
      <c r="U13" s="1337"/>
      <c r="V13" s="1337"/>
      <c r="W13" s="1337"/>
      <c r="X13" s="1337"/>
      <c r="Y13" s="1337"/>
      <c r="Z13" s="1337"/>
    </row>
    <row r="14" spans="1:26" ht="19.5" customHeight="1" x14ac:dyDescent="0.25">
      <c r="A14" s="1347" t="str">
        <f>[1]ORÇAMENTO_EXECUTIVO!A14</f>
        <v>PINTURA INTERNA</v>
      </c>
      <c r="B14" s="1348">
        <f>[1]ORÇAMENTO_EXECUTIVO!B14</f>
        <v>2594671.0421358002</v>
      </c>
      <c r="C14" s="1349">
        <f>[1]ORÇAMENTO_EXECUTIVO!D14</f>
        <v>148.21982513760199</v>
      </c>
      <c r="D14" s="1348">
        <v>2122696.7540171999</v>
      </c>
      <c r="E14" s="1349">
        <v>121.48383421910731</v>
      </c>
      <c r="F14" s="1348">
        <f t="shared" si="0"/>
        <v>2211762.7267677286</v>
      </c>
      <c r="G14" s="1348">
        <f t="shared" si="0"/>
        <v>126.58115951897021</v>
      </c>
      <c r="H14" s="1348">
        <f t="shared" si="1"/>
        <v>382908.31536807166</v>
      </c>
      <c r="I14" s="1351">
        <f t="shared" si="1"/>
        <v>21.638665618631777</v>
      </c>
      <c r="J14" s="1337"/>
      <c r="K14" s="1337"/>
      <c r="L14" s="1337"/>
      <c r="M14" s="1337"/>
      <c r="N14" s="1337"/>
      <c r="O14" s="1337"/>
      <c r="P14" s="1337"/>
      <c r="Q14" s="1337"/>
      <c r="R14" s="1337"/>
      <c r="S14" s="1337"/>
      <c r="T14" s="1337"/>
      <c r="U14" s="1337"/>
      <c r="V14" s="1337"/>
      <c r="W14" s="1337"/>
      <c r="X14" s="1337"/>
      <c r="Y14" s="1337"/>
      <c r="Z14" s="1337"/>
    </row>
    <row r="15" spans="1:26" ht="19.5" customHeight="1" x14ac:dyDescent="0.25">
      <c r="A15" s="1339" t="str">
        <f>[1]ORÇAMENTO_EXECUTIVO!A15</f>
        <v>ESQUADRIAS, VIDROS E FERRAGENS</v>
      </c>
      <c r="B15" s="1340">
        <f>[1]ORÇAMENTO_EXECUTIVO!B15</f>
        <v>5911420.3508506799</v>
      </c>
      <c r="C15" s="1318">
        <f>[1]ORÇAMENTO_EXECUTIVO!D15</f>
        <v>337.68816026740529</v>
      </c>
      <c r="D15" s="1340">
        <v>5968623.1723734401</v>
      </c>
      <c r="E15" s="1318">
        <v>341.58964374760717</v>
      </c>
      <c r="F15" s="1340">
        <f t="shared" si="0"/>
        <v>6219059.9000043329</v>
      </c>
      <c r="G15" s="1340">
        <f t="shared" si="0"/>
        <v>355.92236171323731</v>
      </c>
      <c r="H15" s="1340">
        <f t="shared" si="1"/>
        <v>-307639.54915365297</v>
      </c>
      <c r="I15" s="1340">
        <f t="shared" si="1"/>
        <v>-18.234201445832014</v>
      </c>
      <c r="J15" s="1337"/>
      <c r="K15" s="1337"/>
      <c r="L15" s="1337"/>
      <c r="M15" s="1337"/>
      <c r="N15" s="1337"/>
      <c r="O15" s="1337"/>
      <c r="P15" s="1337"/>
      <c r="Q15" s="1337"/>
      <c r="R15" s="1337"/>
      <c r="S15" s="1337"/>
      <c r="T15" s="1337"/>
      <c r="U15" s="1337"/>
      <c r="V15" s="1337"/>
      <c r="W15" s="1337"/>
      <c r="X15" s="1337"/>
      <c r="Y15" s="1337"/>
      <c r="Z15" s="1337"/>
    </row>
    <row r="16" spans="1:26" ht="19.5" customHeight="1" x14ac:dyDescent="0.25">
      <c r="A16" s="1347" t="s">
        <v>92</v>
      </c>
      <c r="B16" s="1348"/>
      <c r="C16" s="1349"/>
      <c r="D16" s="1348">
        <v>389789.62706503994</v>
      </c>
      <c r="E16" s="1349">
        <v>22.308009066806761</v>
      </c>
      <c r="F16" s="1348">
        <f t="shared" si="0"/>
        <v>406144.76221890101</v>
      </c>
      <c r="G16" s="1348">
        <f t="shared" si="0"/>
        <v>23.244028083137088</v>
      </c>
      <c r="H16" s="1348">
        <f t="shared" si="1"/>
        <v>-406144.76221890101</v>
      </c>
      <c r="I16" s="1348">
        <f t="shared" si="1"/>
        <v>-23.244028083137088</v>
      </c>
      <c r="J16" s="1337"/>
      <c r="K16" s="1337"/>
      <c r="L16" s="1337"/>
      <c r="M16" s="1337"/>
      <c r="N16" s="1337"/>
      <c r="O16" s="1337"/>
      <c r="P16" s="1337"/>
      <c r="Q16" s="1337"/>
      <c r="R16" s="1337"/>
      <c r="S16" s="1337"/>
      <c r="T16" s="1337"/>
      <c r="U16" s="1337"/>
      <c r="V16" s="1337"/>
      <c r="W16" s="1337"/>
      <c r="X16" s="1337"/>
      <c r="Y16" s="1337"/>
      <c r="Z16" s="1337"/>
    </row>
    <row r="17" spans="1:26" ht="19.5" customHeight="1" x14ac:dyDescent="0.25">
      <c r="A17" s="1339" t="str">
        <f>[1]ORÇAMENTO_EXECUTIVO!A16</f>
        <v>REVESTIMENTOS E ACABAMENTOS DE FACHADA</v>
      </c>
      <c r="B17" s="1340">
        <f>[1]ORÇAMENTO_EXECUTIVO!B16</f>
        <v>2143436.7271750201</v>
      </c>
      <c r="C17" s="1318">
        <f>[1]ORÇAMENTO_EXECUTIVO!D16</f>
        <v>122.44319674292167</v>
      </c>
      <c r="D17" s="1340">
        <v>1910131.0763035202</v>
      </c>
      <c r="E17" s="1318">
        <v>109.31851032007637</v>
      </c>
      <c r="F17" s="1340">
        <f t="shared" si="0"/>
        <v>1990278.0318542935</v>
      </c>
      <c r="G17" s="1340">
        <f t="shared" si="0"/>
        <v>113.90539228655126</v>
      </c>
      <c r="H17" s="1340">
        <f t="shared" si="1"/>
        <v>153158.69532072661</v>
      </c>
      <c r="I17" s="1340">
        <f t="shared" si="1"/>
        <v>8.5378044563704094</v>
      </c>
      <c r="J17" s="1337"/>
      <c r="K17" s="1337"/>
      <c r="L17" s="1337"/>
      <c r="M17" s="1337"/>
      <c r="N17" s="1337"/>
      <c r="O17" s="1337"/>
      <c r="P17" s="1337"/>
      <c r="Q17" s="1337"/>
      <c r="R17" s="1337"/>
      <c r="S17" s="1337"/>
      <c r="T17" s="1337"/>
      <c r="U17" s="1337"/>
      <c r="V17" s="1337"/>
      <c r="W17" s="1337"/>
      <c r="X17" s="1337"/>
      <c r="Y17" s="1337"/>
      <c r="Z17" s="1337"/>
    </row>
    <row r="18" spans="1:26" ht="19.5" customHeight="1" x14ac:dyDescent="0.25">
      <c r="A18" s="1347" t="str">
        <f>[1]ORÇAMENTO_EXECUTIVO!A17</f>
        <v>SERVIÇOS COMPLEMENTARES</v>
      </c>
      <c r="B18" s="1348">
        <f>[1]ORÇAMENTO_EXECUTIVO!B17</f>
        <v>2620073.8056657603</v>
      </c>
      <c r="C18" s="1349">
        <f>[1]ORÇAMENTO_EXECUTIVO!D17</f>
        <v>149.67095058174431</v>
      </c>
      <c r="D18" s="1348">
        <v>2243441.2900867201</v>
      </c>
      <c r="E18" s="1349">
        <v>128.39415203768996</v>
      </c>
      <c r="F18" s="1348">
        <f t="shared" si="0"/>
        <v>2337573.5680167289</v>
      </c>
      <c r="G18" s="1348">
        <f t="shared" si="0"/>
        <v>133.78142651534409</v>
      </c>
      <c r="H18" s="1348">
        <f t="shared" si="1"/>
        <v>282500.23764903145</v>
      </c>
      <c r="I18" s="1348">
        <f t="shared" si="1"/>
        <v>15.889524066400213</v>
      </c>
      <c r="J18" s="1337"/>
      <c r="K18" s="1337"/>
      <c r="L18" s="1337"/>
      <c r="M18" s="1337"/>
      <c r="N18" s="1337"/>
      <c r="O18" s="1337"/>
      <c r="P18" s="1337"/>
      <c r="Q18" s="1337"/>
      <c r="R18" s="1337"/>
      <c r="S18" s="1337"/>
      <c r="T18" s="1337"/>
      <c r="U18" s="1337"/>
      <c r="V18" s="1337"/>
      <c r="W18" s="1337"/>
      <c r="X18" s="1337"/>
      <c r="Y18" s="1337"/>
      <c r="Z18" s="1337"/>
    </row>
    <row r="19" spans="1:26" ht="19.5" customHeight="1" x14ac:dyDescent="0.25">
      <c r="A19" s="1339" t="str">
        <f>[1]ORÇAMENTO_EXECUTIVO!A18</f>
        <v>IMPREVISTOS E CONTINGENCIAS</v>
      </c>
      <c r="B19" s="1340">
        <f>[1]ORÇAMENTO_EXECUTIVO!B18</f>
        <v>1810898.4309272654</v>
      </c>
      <c r="C19" s="1318">
        <f>[1]ORÇAMENTO_EXECUTIVO!D18</f>
        <v>103.44704373509133</v>
      </c>
      <c r="D19" s="1340">
        <v>2139091.761357835</v>
      </c>
      <c r="E19" s="1318">
        <v>122.4221351563568</v>
      </c>
      <c r="F19" s="1340">
        <f t="shared" si="0"/>
        <v>2228845.6502105021</v>
      </c>
      <c r="G19" s="1340">
        <f t="shared" si="0"/>
        <v>127.55883051016204</v>
      </c>
      <c r="H19" s="1340">
        <f t="shared" si="1"/>
        <v>-417947.21928323666</v>
      </c>
      <c r="I19" s="1340">
        <f t="shared" si="1"/>
        <v>-24.111786775070712</v>
      </c>
      <c r="J19" s="1337"/>
      <c r="K19" s="1337"/>
      <c r="L19" s="1337"/>
      <c r="M19" s="1337"/>
      <c r="N19" s="1337"/>
      <c r="O19" s="1337"/>
      <c r="P19" s="1337"/>
      <c r="Q19" s="1337"/>
      <c r="R19" s="1337"/>
      <c r="S19" s="1337"/>
      <c r="T19" s="1337"/>
      <c r="U19" s="1337"/>
      <c r="V19" s="1337"/>
      <c r="W19" s="1337"/>
      <c r="X19" s="1337"/>
      <c r="Y19" s="1337"/>
      <c r="Z19" s="1337"/>
    </row>
    <row r="20" spans="1:26" s="1338" customFormat="1" ht="19.5" customHeight="1" x14ac:dyDescent="0.2">
      <c r="A20" s="1352" t="s">
        <v>10</v>
      </c>
      <c r="B20" s="1353">
        <f t="shared" ref="B20:I20" si="2">SUM(B3:B19)</f>
        <v>60989058.058663309</v>
      </c>
      <c r="C20" s="1353">
        <f t="shared" si="2"/>
        <v>3483.9821210325936</v>
      </c>
      <c r="D20" s="1353">
        <f t="shared" si="2"/>
        <v>58829677.046844862</v>
      </c>
      <c r="E20" s="1353">
        <f t="shared" si="2"/>
        <v>3366.8750470349169</v>
      </c>
      <c r="F20" s="1353">
        <f t="shared" si="2"/>
        <v>61298104.250523649</v>
      </c>
      <c r="G20" s="1353">
        <f t="shared" si="2"/>
        <v>3508.1453441822305</v>
      </c>
      <c r="H20" s="1353">
        <f t="shared" si="2"/>
        <v>-309046.19186032045</v>
      </c>
      <c r="I20" s="1353">
        <f t="shared" si="2"/>
        <v>-24.163223149636899</v>
      </c>
      <c r="J20" s="1337"/>
      <c r="K20" s="1337"/>
      <c r="L20" s="1337"/>
      <c r="M20" s="1337"/>
      <c r="N20" s="1337"/>
      <c r="O20" s="1337"/>
      <c r="P20" s="1337"/>
      <c r="Q20" s="1337"/>
      <c r="R20" s="1337"/>
      <c r="S20" s="1337"/>
      <c r="T20" s="1337"/>
      <c r="U20" s="1337"/>
      <c r="V20" s="1337"/>
      <c r="W20" s="1337"/>
      <c r="X20" s="1337"/>
      <c r="Y20" s="1337"/>
      <c r="Z20" s="1337"/>
    </row>
    <row r="21" spans="1:26" s="1338" customFormat="1" ht="19.5" customHeight="1" x14ac:dyDescent="0.2">
      <c r="A21" s="1354" t="s">
        <v>523</v>
      </c>
      <c r="B21" s="1355">
        <v>2965.54</v>
      </c>
      <c r="C21" s="1355">
        <f>C20/B21</f>
        <v>1.1748221642711256</v>
      </c>
      <c r="D21" s="1355">
        <v>2846.12</v>
      </c>
      <c r="E21" s="1355">
        <f>E20/D21</f>
        <v>1.1829701653601805</v>
      </c>
      <c r="F21" s="1355"/>
      <c r="G21" s="1355">
        <f>G20/B21</f>
        <v>1.1829701653601807</v>
      </c>
      <c r="H21" s="1355"/>
      <c r="I21" s="1356">
        <f>H20/B20</f>
        <v>-5.0672399557812383E-3</v>
      </c>
      <c r="J21" s="1337"/>
      <c r="K21" s="1337"/>
      <c r="L21" s="1337"/>
      <c r="M21" s="1337"/>
      <c r="N21" s="1337"/>
      <c r="O21" s="1337"/>
      <c r="P21" s="1337"/>
      <c r="Q21" s="1337"/>
      <c r="R21" s="1337"/>
      <c r="S21" s="1337"/>
      <c r="T21" s="1337"/>
      <c r="U21" s="1337"/>
      <c r="V21" s="1337"/>
      <c r="W21" s="1337"/>
      <c r="X21" s="1337"/>
      <c r="Y21" s="1337"/>
      <c r="Z21" s="1337"/>
    </row>
    <row r="22" spans="1:26" ht="21.75" customHeight="1" x14ac:dyDescent="0.6">
      <c r="A22" s="1341"/>
      <c r="B22" s="1357">
        <v>45839</v>
      </c>
      <c r="C22" s="1341"/>
      <c r="D22" s="1357">
        <v>45566</v>
      </c>
      <c r="E22" s="1341"/>
      <c r="F22" s="1358"/>
      <c r="G22" s="1341"/>
      <c r="H22" s="1358"/>
      <c r="I22" s="1341"/>
      <c r="J22" s="1341"/>
      <c r="K22" s="1341"/>
      <c r="L22" s="1341"/>
      <c r="M22" s="1341"/>
      <c r="N22" s="1341"/>
      <c r="O22" s="1341"/>
      <c r="P22" s="1341"/>
      <c r="Q22" s="1341"/>
      <c r="R22" s="1341"/>
      <c r="S22" s="1341"/>
      <c r="T22" s="1341"/>
      <c r="U22" s="1341"/>
      <c r="V22" s="1341"/>
      <c r="W22" s="1341"/>
      <c r="X22" s="1341"/>
      <c r="Y22" s="1341"/>
      <c r="Z22" s="1341"/>
    </row>
    <row r="23" spans="1:26" ht="21.75" customHeight="1" x14ac:dyDescent="0.6">
      <c r="A23" s="1341"/>
      <c r="B23" s="1358"/>
      <c r="C23" s="1341"/>
      <c r="D23" s="1359">
        <v>45566</v>
      </c>
      <c r="E23" s="1341"/>
      <c r="F23" s="1358"/>
      <c r="G23" s="1341"/>
      <c r="H23" s="1358"/>
      <c r="I23" s="1341"/>
      <c r="J23" s="1341"/>
      <c r="K23" s="1341"/>
      <c r="L23" s="1341"/>
      <c r="M23" s="1341"/>
      <c r="N23" s="1341"/>
      <c r="O23" s="1341"/>
      <c r="P23" s="1341"/>
      <c r="Q23" s="1341"/>
      <c r="R23" s="1341"/>
      <c r="S23" s="1341"/>
      <c r="T23" s="1341"/>
      <c r="U23" s="1341"/>
      <c r="V23" s="1341"/>
      <c r="W23" s="1341"/>
      <c r="X23" s="1341"/>
      <c r="Y23" s="1341"/>
      <c r="Z23" s="1341"/>
    </row>
    <row r="24" spans="1:26" ht="21.75" customHeight="1" x14ac:dyDescent="0.6">
      <c r="A24" s="1341"/>
      <c r="B24" s="1358"/>
      <c r="C24" s="1341"/>
      <c r="D24" s="1358">
        <v>2846.12</v>
      </c>
      <c r="E24" s="1341"/>
      <c r="F24" s="1358"/>
      <c r="G24" s="1341"/>
      <c r="H24" s="1358"/>
      <c r="I24" s="1341"/>
      <c r="J24" s="1341"/>
      <c r="K24" s="1341"/>
      <c r="L24" s="1341"/>
      <c r="M24" s="1341"/>
      <c r="N24" s="1341"/>
      <c r="O24" s="1341"/>
      <c r="P24" s="1341"/>
      <c r="Q24" s="1341"/>
      <c r="R24" s="1341"/>
      <c r="S24" s="1341"/>
      <c r="T24" s="1341"/>
      <c r="U24" s="1341"/>
      <c r="V24" s="1341"/>
      <c r="W24" s="1341"/>
      <c r="X24" s="1341"/>
      <c r="Y24" s="1341"/>
      <c r="Z24" s="1341"/>
    </row>
    <row r="25" spans="1:26" ht="21.75" hidden="1" customHeight="1" x14ac:dyDescent="0.6">
      <c r="A25" s="1341"/>
      <c r="B25" s="1358">
        <v>2007.57</v>
      </c>
      <c r="C25" s="1341"/>
      <c r="D25" s="1359">
        <f>[1]ORÇAMENTO_EXECUTIVO!C20</f>
        <v>45839</v>
      </c>
      <c r="E25" s="1341"/>
      <c r="F25" s="1358">
        <v>2007.57</v>
      </c>
      <c r="G25" s="1341"/>
      <c r="H25" s="1358">
        <v>2007.57</v>
      </c>
      <c r="I25" s="1341"/>
      <c r="J25" s="1341"/>
      <c r="K25" s="1341"/>
      <c r="L25" s="1341"/>
      <c r="M25" s="1341"/>
      <c r="N25" s="1341"/>
      <c r="O25" s="1341"/>
      <c r="P25" s="1341"/>
      <c r="Q25" s="1341"/>
      <c r="R25" s="1341"/>
      <c r="S25" s="1341"/>
      <c r="T25" s="1341"/>
      <c r="U25" s="1341"/>
      <c r="V25" s="1341"/>
      <c r="W25" s="1341"/>
      <c r="X25" s="1341"/>
      <c r="Y25" s="1341"/>
      <c r="Z25" s="1341"/>
    </row>
    <row r="26" spans="1:26" ht="21.75" hidden="1" customHeight="1" x14ac:dyDescent="0.6">
      <c r="A26" s="1341"/>
      <c r="B26" s="1358">
        <v>2461.35</v>
      </c>
      <c r="C26" s="1341"/>
      <c r="D26" s="1358">
        <v>2007.57</v>
      </c>
      <c r="E26" s="1341"/>
      <c r="F26" s="1358">
        <v>2461.35</v>
      </c>
      <c r="G26" s="1341"/>
      <c r="H26" s="1358">
        <v>2461.35</v>
      </c>
      <c r="I26" s="1341"/>
      <c r="J26" s="1341"/>
      <c r="K26" s="1341"/>
      <c r="L26" s="1341"/>
      <c r="M26" s="1341"/>
      <c r="N26" s="1341"/>
      <c r="O26" s="1341"/>
      <c r="P26" s="1341"/>
      <c r="Q26" s="1341"/>
      <c r="R26" s="1341"/>
      <c r="S26" s="1341"/>
      <c r="T26" s="1341"/>
      <c r="U26" s="1341"/>
      <c r="V26" s="1341"/>
      <c r="W26" s="1341"/>
      <c r="X26" s="1341"/>
      <c r="Y26" s="1341"/>
      <c r="Z26" s="1341"/>
    </row>
    <row r="27" spans="1:26" ht="21.75" hidden="1" customHeight="1" x14ac:dyDescent="0.6">
      <c r="A27" s="1341"/>
      <c r="B27" s="1358">
        <f>B26/B25</f>
        <v>1.2260344595705255</v>
      </c>
      <c r="C27" s="1341"/>
      <c r="D27" s="1358">
        <v>2461.35</v>
      </c>
      <c r="E27" s="1341"/>
      <c r="F27" s="1358">
        <f>F26/F25</f>
        <v>1.2260344595705255</v>
      </c>
      <c r="G27" s="1341"/>
      <c r="H27" s="1358">
        <f>H26/H25</f>
        <v>1.2260344595705255</v>
      </c>
      <c r="I27" s="1341"/>
      <c r="J27" s="1341"/>
      <c r="K27" s="1341"/>
      <c r="L27" s="1341"/>
      <c r="M27" s="1341"/>
      <c r="N27" s="1341"/>
      <c r="O27" s="1341"/>
      <c r="P27" s="1341"/>
      <c r="Q27" s="1341"/>
      <c r="R27" s="1341"/>
      <c r="S27" s="1341"/>
      <c r="T27" s="1341"/>
      <c r="U27" s="1341"/>
      <c r="V27" s="1341"/>
      <c r="W27" s="1341"/>
      <c r="X27" s="1341"/>
      <c r="Y27" s="1341"/>
      <c r="Z27" s="1341"/>
    </row>
    <row r="28" spans="1:26" ht="21.75" hidden="1" customHeight="1" x14ac:dyDescent="0.6">
      <c r="A28" s="1341"/>
      <c r="B28" s="1358"/>
      <c r="C28" s="1341"/>
      <c r="D28" s="1358">
        <f>D27/D26</f>
        <v>1.2260344595705255</v>
      </c>
      <c r="E28" s="1341"/>
      <c r="F28" s="1358"/>
      <c r="G28" s="1341"/>
      <c r="H28" s="1358"/>
      <c r="I28" s="1341"/>
      <c r="J28" s="1341"/>
      <c r="K28" s="1341"/>
      <c r="L28" s="1341"/>
      <c r="M28" s="1341"/>
      <c r="N28" s="1341"/>
      <c r="O28" s="1341"/>
      <c r="P28" s="1341"/>
      <c r="Q28" s="1341"/>
      <c r="R28" s="1341"/>
      <c r="S28" s="1341"/>
      <c r="T28" s="1341"/>
      <c r="U28" s="1341"/>
      <c r="V28" s="1341"/>
      <c r="W28" s="1341"/>
      <c r="X28" s="1341"/>
      <c r="Y28" s="1341"/>
      <c r="Z28" s="1341"/>
    </row>
    <row r="29" spans="1:26" ht="21.75" hidden="1" customHeight="1" x14ac:dyDescent="0.6">
      <c r="A29" s="1341"/>
      <c r="B29" s="1358"/>
      <c r="C29" s="1341"/>
      <c r="D29" s="1358"/>
      <c r="E29" s="1341"/>
      <c r="F29" s="1358"/>
      <c r="G29" s="1341"/>
      <c r="H29" s="1358"/>
      <c r="I29" s="1341"/>
      <c r="J29" s="1341"/>
      <c r="K29" s="1341"/>
      <c r="L29" s="1341"/>
      <c r="M29" s="1341"/>
      <c r="N29" s="1341"/>
      <c r="O29" s="1341"/>
      <c r="P29" s="1341"/>
      <c r="Q29" s="1341"/>
      <c r="R29" s="1341"/>
      <c r="S29" s="1341"/>
      <c r="T29" s="1341"/>
      <c r="U29" s="1341"/>
      <c r="V29" s="1341"/>
      <c r="W29" s="1341"/>
      <c r="X29" s="1341"/>
      <c r="Y29" s="1341"/>
      <c r="Z29" s="1341"/>
    </row>
    <row r="30" spans="1:26" ht="21.75" hidden="1" customHeight="1" x14ac:dyDescent="0.6">
      <c r="A30" s="1341"/>
      <c r="B30" s="1358"/>
      <c r="C30" s="1341">
        <v>1.1023000000000001</v>
      </c>
      <c r="D30" s="1358"/>
      <c r="E30" s="1341">
        <v>1.1023000000000001</v>
      </c>
      <c r="F30" s="1358"/>
      <c r="G30" s="1341">
        <v>1.1023000000000001</v>
      </c>
      <c r="H30" s="1358"/>
      <c r="I30" s="1341">
        <v>1.1023000000000001</v>
      </c>
      <c r="J30" s="1341"/>
      <c r="K30" s="1341"/>
      <c r="L30" s="1341"/>
      <c r="M30" s="1341"/>
      <c r="N30" s="1341"/>
      <c r="O30" s="1341"/>
      <c r="P30" s="1341"/>
      <c r="Q30" s="1341"/>
      <c r="R30" s="1341"/>
      <c r="S30" s="1341"/>
      <c r="T30" s="1341"/>
      <c r="U30" s="1341"/>
      <c r="V30" s="1341"/>
      <c r="W30" s="1341"/>
      <c r="X30" s="1341"/>
      <c r="Y30" s="1341"/>
      <c r="Z30" s="1341"/>
    </row>
    <row r="31" spans="1:26" ht="21.75" hidden="1" customHeight="1" x14ac:dyDescent="0.6">
      <c r="A31" s="1341"/>
      <c r="B31" s="1358"/>
      <c r="C31" s="1341"/>
      <c r="D31" s="1358"/>
      <c r="E31" s="1341"/>
      <c r="F31" s="1358"/>
      <c r="G31" s="1341"/>
      <c r="H31" s="1358"/>
      <c r="I31" s="1341"/>
      <c r="J31" s="1341"/>
      <c r="K31" s="1341"/>
      <c r="L31" s="1341"/>
      <c r="M31" s="1341"/>
      <c r="N31" s="1341"/>
      <c r="O31" s="1341"/>
      <c r="P31" s="1341"/>
      <c r="Q31" s="1341"/>
      <c r="R31" s="1341"/>
      <c r="S31" s="1341"/>
      <c r="T31" s="1341"/>
      <c r="U31" s="1341"/>
      <c r="V31" s="1341"/>
      <c r="W31" s="1341"/>
      <c r="X31" s="1341"/>
      <c r="Y31" s="1341"/>
      <c r="Z31" s="1341"/>
    </row>
    <row r="32" spans="1:26" ht="21.75" hidden="1" customHeight="1" x14ac:dyDescent="0.6">
      <c r="A32" s="1360" t="s">
        <v>2385</v>
      </c>
      <c r="B32" s="1358">
        <v>900</v>
      </c>
      <c r="C32" s="1358"/>
      <c r="D32" s="1358"/>
      <c r="E32" s="1358"/>
      <c r="F32" s="1358">
        <v>900</v>
      </c>
      <c r="G32" s="1358"/>
      <c r="H32" s="1358">
        <v>900</v>
      </c>
      <c r="I32" s="1358"/>
      <c r="J32" s="1341"/>
      <c r="K32" s="1341"/>
      <c r="L32" s="1341"/>
      <c r="M32" s="1341"/>
      <c r="N32" s="1341"/>
      <c r="O32" s="1341"/>
      <c r="P32" s="1341"/>
      <c r="Q32" s="1341"/>
      <c r="R32" s="1341"/>
      <c r="S32" s="1341"/>
      <c r="T32" s="1341"/>
      <c r="U32" s="1341"/>
      <c r="V32" s="1341"/>
      <c r="W32" s="1341"/>
      <c r="X32" s="1341"/>
      <c r="Y32" s="1341"/>
      <c r="Z32" s="1341"/>
    </row>
    <row r="33" spans="1:26" ht="21.75" hidden="1" customHeight="1" x14ac:dyDescent="0.6">
      <c r="A33" s="1361" t="s">
        <v>2386</v>
      </c>
      <c r="B33" s="1358">
        <v>25</v>
      </c>
      <c r="C33" s="1358"/>
      <c r="D33" s="1358">
        <v>900</v>
      </c>
      <c r="E33" s="1358"/>
      <c r="F33" s="1358">
        <v>25</v>
      </c>
      <c r="G33" s="1358"/>
      <c r="H33" s="1358">
        <v>25</v>
      </c>
      <c r="I33" s="1358"/>
      <c r="J33" s="1341"/>
      <c r="K33" s="1341"/>
      <c r="L33" s="1341"/>
      <c r="M33" s="1341"/>
      <c r="N33" s="1341"/>
      <c r="O33" s="1341"/>
      <c r="P33" s="1341"/>
      <c r="Q33" s="1341"/>
      <c r="R33" s="1341"/>
      <c r="S33" s="1341"/>
      <c r="T33" s="1341"/>
      <c r="U33" s="1341"/>
      <c r="V33" s="1341"/>
      <c r="W33" s="1341"/>
      <c r="X33" s="1341"/>
      <c r="Y33" s="1341"/>
      <c r="Z33" s="1341"/>
    </row>
    <row r="34" spans="1:26" ht="21.75" hidden="1" customHeight="1" x14ac:dyDescent="0.6">
      <c r="A34" s="1360" t="s">
        <v>2387</v>
      </c>
      <c r="B34" s="1358">
        <v>15</v>
      </c>
      <c r="C34" s="1358"/>
      <c r="D34" s="1358">
        <v>25</v>
      </c>
      <c r="E34" s="1358"/>
      <c r="F34" s="1358">
        <v>15</v>
      </c>
      <c r="G34" s="1358"/>
      <c r="H34" s="1358">
        <v>15</v>
      </c>
      <c r="I34" s="1358"/>
      <c r="J34" s="1341"/>
      <c r="K34" s="1341"/>
      <c r="L34" s="1341"/>
      <c r="M34" s="1341"/>
      <c r="N34" s="1341"/>
      <c r="O34" s="1341"/>
      <c r="P34" s="1341"/>
      <c r="Q34" s="1341"/>
      <c r="R34" s="1341"/>
      <c r="S34" s="1341"/>
      <c r="T34" s="1341"/>
      <c r="U34" s="1341"/>
      <c r="V34" s="1341"/>
      <c r="W34" s="1341"/>
      <c r="X34" s="1341"/>
      <c r="Y34" s="1341"/>
      <c r="Z34" s="1341"/>
    </row>
    <row r="35" spans="1:26" ht="21.75" hidden="1" customHeight="1" x14ac:dyDescent="0.6">
      <c r="A35" s="1361" t="s">
        <v>2388</v>
      </c>
      <c r="B35" s="1358">
        <v>150</v>
      </c>
      <c r="C35" s="1358"/>
      <c r="D35" s="1358">
        <v>15</v>
      </c>
      <c r="E35" s="1358"/>
      <c r="F35" s="1358">
        <v>150</v>
      </c>
      <c r="G35" s="1358"/>
      <c r="H35" s="1358">
        <v>150</v>
      </c>
      <c r="I35" s="1358"/>
      <c r="J35" s="1341"/>
      <c r="K35" s="1341"/>
      <c r="L35" s="1341"/>
      <c r="M35" s="1341"/>
      <c r="N35" s="1341"/>
      <c r="O35" s="1341"/>
      <c r="P35" s="1341"/>
      <c r="Q35" s="1341"/>
      <c r="R35" s="1341"/>
      <c r="S35" s="1341"/>
      <c r="T35" s="1341"/>
      <c r="U35" s="1341"/>
      <c r="V35" s="1341"/>
      <c r="W35" s="1341"/>
      <c r="X35" s="1341"/>
      <c r="Y35" s="1341"/>
      <c r="Z35" s="1341"/>
    </row>
    <row r="36" spans="1:26" ht="21.75" hidden="1" customHeight="1" x14ac:dyDescent="0.6">
      <c r="A36" s="1360" t="s">
        <v>2389</v>
      </c>
      <c r="B36" s="1358">
        <v>440</v>
      </c>
      <c r="C36" s="1358"/>
      <c r="D36" s="1358">
        <v>150</v>
      </c>
      <c r="E36" s="1358"/>
      <c r="F36" s="1358">
        <v>440</v>
      </c>
      <c r="G36" s="1358"/>
      <c r="H36" s="1358">
        <v>440</v>
      </c>
      <c r="I36" s="1358"/>
      <c r="J36" s="1341"/>
      <c r="K36" s="1341"/>
      <c r="L36" s="1341"/>
      <c r="M36" s="1341"/>
      <c r="N36" s="1341"/>
      <c r="O36" s="1341"/>
      <c r="P36" s="1341"/>
      <c r="Q36" s="1341"/>
      <c r="R36" s="1341"/>
      <c r="S36" s="1341"/>
      <c r="T36" s="1341"/>
      <c r="U36" s="1341"/>
      <c r="V36" s="1341"/>
      <c r="W36" s="1341"/>
      <c r="X36" s="1341"/>
      <c r="Y36" s="1341"/>
      <c r="Z36" s="1341"/>
    </row>
    <row r="37" spans="1:26" ht="21.75" hidden="1" customHeight="1" x14ac:dyDescent="0.6">
      <c r="A37" s="1361" t="s">
        <v>142</v>
      </c>
      <c r="B37" s="1358"/>
      <c r="C37" s="1358"/>
      <c r="D37" s="1358">
        <v>440</v>
      </c>
      <c r="E37" s="1358"/>
      <c r="F37" s="1358"/>
      <c r="G37" s="1358"/>
      <c r="H37" s="1358"/>
      <c r="I37" s="1358"/>
      <c r="J37" s="1341"/>
      <c r="K37" s="1341"/>
      <c r="L37" s="1341"/>
      <c r="M37" s="1341"/>
      <c r="N37" s="1341"/>
      <c r="O37" s="1341"/>
      <c r="P37" s="1341"/>
      <c r="Q37" s="1341"/>
      <c r="R37" s="1341"/>
      <c r="S37" s="1341"/>
      <c r="T37" s="1341"/>
      <c r="U37" s="1341"/>
      <c r="V37" s="1341"/>
      <c r="W37" s="1341"/>
      <c r="X37" s="1341"/>
      <c r="Y37" s="1341"/>
      <c r="Z37" s="1341"/>
    </row>
    <row r="38" spans="1:26" ht="21.75" hidden="1" customHeight="1" x14ac:dyDescent="0.6">
      <c r="A38" s="1360" t="s">
        <v>2390</v>
      </c>
      <c r="B38" s="1358">
        <v>55</v>
      </c>
      <c r="C38" s="1358"/>
      <c r="D38" s="1358"/>
      <c r="E38" s="1358"/>
      <c r="F38" s="1358">
        <v>55</v>
      </c>
      <c r="G38" s="1358"/>
      <c r="H38" s="1358">
        <v>55</v>
      </c>
      <c r="I38" s="1358"/>
      <c r="J38" s="1341"/>
      <c r="K38" s="1341"/>
      <c r="L38" s="1341"/>
      <c r="M38" s="1341"/>
      <c r="N38" s="1341"/>
      <c r="O38" s="1341"/>
      <c r="P38" s="1341"/>
      <c r="Q38" s="1341"/>
      <c r="R38" s="1341"/>
      <c r="S38" s="1341"/>
      <c r="T38" s="1341"/>
      <c r="U38" s="1341"/>
      <c r="V38" s="1341"/>
      <c r="W38" s="1341"/>
      <c r="X38" s="1341"/>
      <c r="Y38" s="1341"/>
      <c r="Z38" s="1341"/>
    </row>
    <row r="39" spans="1:26" ht="21.75" hidden="1" customHeight="1" x14ac:dyDescent="0.6">
      <c r="A39" s="1361" t="s">
        <v>2391</v>
      </c>
      <c r="B39" s="1358">
        <v>170</v>
      </c>
      <c r="C39" s="1358"/>
      <c r="D39" s="1358">
        <v>55</v>
      </c>
      <c r="E39" s="1358"/>
      <c r="F39" s="1358">
        <v>170</v>
      </c>
      <c r="G39" s="1358"/>
      <c r="H39" s="1358">
        <v>170</v>
      </c>
      <c r="I39" s="1358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1"/>
      <c r="V39" s="1341"/>
      <c r="W39" s="1341"/>
      <c r="X39" s="1341"/>
      <c r="Y39" s="1341"/>
      <c r="Z39" s="1341"/>
    </row>
    <row r="40" spans="1:26" ht="21.75" hidden="1" customHeight="1" x14ac:dyDescent="0.6">
      <c r="A40" s="1360" t="s">
        <v>2392</v>
      </c>
      <c r="B40" s="1358">
        <v>165</v>
      </c>
      <c r="C40" s="1358"/>
      <c r="D40" s="1358">
        <v>170</v>
      </c>
      <c r="E40" s="1358"/>
      <c r="F40" s="1358">
        <v>165</v>
      </c>
      <c r="G40" s="1358"/>
      <c r="H40" s="1358">
        <v>165</v>
      </c>
      <c r="I40" s="1358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1"/>
      <c r="V40" s="1341"/>
      <c r="W40" s="1341"/>
      <c r="X40" s="1341"/>
      <c r="Y40" s="1341"/>
      <c r="Z40" s="1341"/>
    </row>
    <row r="41" spans="1:26" ht="21.75" hidden="1" customHeight="1" x14ac:dyDescent="0.6">
      <c r="A41" s="1361" t="s">
        <v>2393</v>
      </c>
      <c r="B41" s="1358">
        <v>40</v>
      </c>
      <c r="C41" s="1358"/>
      <c r="D41" s="1358">
        <v>165</v>
      </c>
      <c r="E41" s="1358"/>
      <c r="F41" s="1358">
        <v>40</v>
      </c>
      <c r="G41" s="1358"/>
      <c r="H41" s="1358">
        <v>40</v>
      </c>
      <c r="I41" s="1358"/>
      <c r="J41" s="1341"/>
      <c r="K41" s="1341"/>
      <c r="L41" s="1341"/>
      <c r="M41" s="1341"/>
      <c r="N41" s="1341"/>
      <c r="O41" s="1341"/>
      <c r="P41" s="1341"/>
      <c r="Q41" s="1341"/>
      <c r="R41" s="1341"/>
      <c r="S41" s="1341"/>
      <c r="T41" s="1341"/>
      <c r="U41" s="1341"/>
      <c r="V41" s="1341"/>
      <c r="W41" s="1341"/>
      <c r="X41" s="1341"/>
      <c r="Y41" s="1341"/>
      <c r="Z41" s="1341"/>
    </row>
    <row r="42" spans="1:26" ht="21.75" hidden="1" customHeight="1" x14ac:dyDescent="0.6">
      <c r="A42" s="1360" t="s">
        <v>2394</v>
      </c>
      <c r="B42" s="1358">
        <v>55</v>
      </c>
      <c r="C42" s="1358"/>
      <c r="D42" s="1358">
        <v>40</v>
      </c>
      <c r="E42" s="1358"/>
      <c r="F42" s="1358">
        <v>55</v>
      </c>
      <c r="G42" s="1358"/>
      <c r="H42" s="1358">
        <v>55</v>
      </c>
      <c r="I42" s="1358"/>
      <c r="J42" s="1341"/>
      <c r="K42" s="1341"/>
      <c r="L42" s="1341"/>
      <c r="M42" s="1341"/>
      <c r="N42" s="1341"/>
      <c r="O42" s="1341"/>
      <c r="P42" s="1341"/>
      <c r="Q42" s="1341"/>
      <c r="R42" s="1341"/>
      <c r="S42" s="1341"/>
      <c r="T42" s="1341"/>
      <c r="U42" s="1341"/>
      <c r="V42" s="1341"/>
      <c r="W42" s="1341"/>
      <c r="X42" s="1341"/>
      <c r="Y42" s="1341"/>
      <c r="Z42" s="1341"/>
    </row>
    <row r="43" spans="1:26" ht="21.75" hidden="1" customHeight="1" x14ac:dyDescent="0.6">
      <c r="A43" s="1361" t="s">
        <v>2395</v>
      </c>
      <c r="B43" s="1358">
        <v>35</v>
      </c>
      <c r="C43" s="1358"/>
      <c r="D43" s="1358">
        <v>55</v>
      </c>
      <c r="E43" s="1358"/>
      <c r="F43" s="1358">
        <v>35</v>
      </c>
      <c r="G43" s="1358"/>
      <c r="H43" s="1358">
        <v>35</v>
      </c>
      <c r="I43" s="1358"/>
      <c r="J43" s="1341"/>
      <c r="K43" s="1341"/>
      <c r="L43" s="1341"/>
      <c r="M43" s="1341"/>
      <c r="N43" s="1341"/>
      <c r="O43" s="1341"/>
      <c r="P43" s="1341"/>
      <c r="Q43" s="1341"/>
      <c r="R43" s="1341"/>
      <c r="S43" s="1341"/>
      <c r="T43" s="1341"/>
      <c r="U43" s="1341"/>
      <c r="V43" s="1341"/>
      <c r="W43" s="1341"/>
      <c r="X43" s="1341"/>
      <c r="Y43" s="1341"/>
      <c r="Z43" s="1341"/>
    </row>
    <row r="44" spans="1:26" ht="21.75" hidden="1" customHeight="1" x14ac:dyDescent="0.6">
      <c r="A44" s="1360" t="s">
        <v>2396</v>
      </c>
      <c r="B44" s="1358">
        <v>130</v>
      </c>
      <c r="C44" s="1358"/>
      <c r="D44" s="1358">
        <v>35</v>
      </c>
      <c r="E44" s="1358"/>
      <c r="F44" s="1358">
        <v>130</v>
      </c>
      <c r="G44" s="1358"/>
      <c r="H44" s="1358">
        <v>130</v>
      </c>
      <c r="I44" s="1358"/>
      <c r="J44" s="1341"/>
      <c r="K44" s="1341"/>
      <c r="L44" s="1341"/>
      <c r="M44" s="1341"/>
      <c r="N44" s="1341"/>
      <c r="O44" s="1341"/>
      <c r="P44" s="1341"/>
      <c r="Q44" s="1341"/>
      <c r="R44" s="1341"/>
      <c r="S44" s="1341"/>
      <c r="T44" s="1341"/>
      <c r="U44" s="1341"/>
      <c r="V44" s="1341"/>
      <c r="W44" s="1341"/>
      <c r="X44" s="1341"/>
      <c r="Y44" s="1341"/>
      <c r="Z44" s="1341"/>
    </row>
    <row r="45" spans="1:26" ht="21.75" hidden="1" customHeight="1" x14ac:dyDescent="0.6">
      <c r="A45" s="1361" t="s">
        <v>2397</v>
      </c>
      <c r="B45" s="1358">
        <v>35</v>
      </c>
      <c r="C45" s="1358"/>
      <c r="D45" s="1358">
        <v>130</v>
      </c>
      <c r="E45" s="1358"/>
      <c r="F45" s="1358">
        <v>35</v>
      </c>
      <c r="G45" s="1358"/>
      <c r="H45" s="1358">
        <v>35</v>
      </c>
      <c r="I45" s="1358"/>
      <c r="J45" s="1341"/>
      <c r="K45" s="1341"/>
      <c r="L45" s="1341"/>
      <c r="M45" s="1341"/>
      <c r="N45" s="1341"/>
      <c r="O45" s="1341"/>
      <c r="P45" s="1341"/>
      <c r="Q45" s="1341"/>
      <c r="R45" s="1341"/>
      <c r="S45" s="1341"/>
      <c r="T45" s="1341"/>
      <c r="U45" s="1341"/>
      <c r="V45" s="1341"/>
      <c r="W45" s="1341"/>
      <c r="X45" s="1341"/>
      <c r="Y45" s="1341"/>
      <c r="Z45" s="1341"/>
    </row>
    <row r="46" spans="1:26" ht="21.75" hidden="1" customHeight="1" x14ac:dyDescent="0.6">
      <c r="A46" s="1360" t="s">
        <v>2398</v>
      </c>
      <c r="B46" s="1358">
        <v>35</v>
      </c>
      <c r="C46" s="1358"/>
      <c r="D46" s="1358">
        <v>35</v>
      </c>
      <c r="E46" s="1358"/>
      <c r="F46" s="1358">
        <v>35</v>
      </c>
      <c r="G46" s="1358"/>
      <c r="H46" s="1358">
        <v>35</v>
      </c>
      <c r="I46" s="1358"/>
      <c r="J46" s="1341"/>
      <c r="K46" s="1341"/>
      <c r="L46" s="1341"/>
      <c r="M46" s="1341"/>
      <c r="N46" s="1341"/>
      <c r="O46" s="1341"/>
      <c r="P46" s="1341"/>
      <c r="Q46" s="1341"/>
      <c r="R46" s="1341"/>
      <c r="S46" s="1341"/>
      <c r="T46" s="1341"/>
      <c r="U46" s="1341"/>
      <c r="V46" s="1341"/>
      <c r="W46" s="1341"/>
      <c r="X46" s="1341"/>
      <c r="Y46" s="1341"/>
      <c r="Z46" s="1341"/>
    </row>
    <row r="47" spans="1:26" ht="21.75" hidden="1" customHeight="1" x14ac:dyDescent="0.6">
      <c r="A47" s="1361" t="s">
        <v>2399</v>
      </c>
      <c r="B47" s="1358">
        <v>430</v>
      </c>
      <c r="C47" s="1358"/>
      <c r="D47" s="1358">
        <v>35</v>
      </c>
      <c r="E47" s="1358"/>
      <c r="F47" s="1358">
        <v>430</v>
      </c>
      <c r="G47" s="1358"/>
      <c r="H47" s="1358">
        <v>430</v>
      </c>
      <c r="I47" s="1358"/>
      <c r="J47" s="1341"/>
      <c r="K47" s="1341"/>
      <c r="L47" s="1341"/>
      <c r="M47" s="1341"/>
      <c r="N47" s="1341"/>
      <c r="O47" s="1341"/>
      <c r="P47" s="1341"/>
      <c r="Q47" s="1341"/>
      <c r="R47" s="1341"/>
      <c r="S47" s="1341"/>
      <c r="T47" s="1341"/>
      <c r="U47" s="1341"/>
      <c r="V47" s="1341"/>
      <c r="W47" s="1341"/>
      <c r="X47" s="1341"/>
      <c r="Y47" s="1341"/>
      <c r="Z47" s="1341"/>
    </row>
    <row r="48" spans="1:26" ht="21.75" hidden="1" customHeight="1" x14ac:dyDescent="0.6">
      <c r="A48" s="1360" t="s">
        <v>2395</v>
      </c>
      <c r="B48" s="1358">
        <v>35</v>
      </c>
      <c r="C48" s="1358"/>
      <c r="D48" s="1358">
        <v>430</v>
      </c>
      <c r="E48" s="1358"/>
      <c r="F48" s="1358">
        <v>35</v>
      </c>
      <c r="G48" s="1358"/>
      <c r="H48" s="1358">
        <v>35</v>
      </c>
      <c r="I48" s="1358"/>
      <c r="J48" s="1341"/>
      <c r="K48" s="1341"/>
      <c r="L48" s="1341"/>
      <c r="M48" s="1341"/>
      <c r="N48" s="1341"/>
      <c r="O48" s="1341"/>
      <c r="P48" s="1341"/>
      <c r="Q48" s="1341"/>
      <c r="R48" s="1341"/>
      <c r="S48" s="1341"/>
      <c r="T48" s="1341"/>
      <c r="U48" s="1341"/>
      <c r="V48" s="1341"/>
      <c r="W48" s="1341"/>
      <c r="X48" s="1341"/>
      <c r="Y48" s="1341"/>
      <c r="Z48" s="1341"/>
    </row>
    <row r="49" spans="1:26" ht="21.75" hidden="1" customHeight="1" x14ac:dyDescent="0.6">
      <c r="A49" s="1361" t="s">
        <v>2400</v>
      </c>
      <c r="B49" s="1358">
        <v>150</v>
      </c>
      <c r="C49" s="1358"/>
      <c r="D49" s="1358">
        <v>35</v>
      </c>
      <c r="E49" s="1358"/>
      <c r="F49" s="1358">
        <v>150</v>
      </c>
      <c r="G49" s="1358"/>
      <c r="H49" s="1358">
        <v>150</v>
      </c>
      <c r="I49" s="1358"/>
      <c r="J49" s="1341"/>
      <c r="K49" s="1341"/>
      <c r="L49" s="1341"/>
      <c r="M49" s="1341"/>
      <c r="N49" s="1341"/>
      <c r="O49" s="1341"/>
      <c r="P49" s="1341"/>
      <c r="Q49" s="1341"/>
      <c r="R49" s="1341"/>
      <c r="S49" s="1341"/>
      <c r="T49" s="1341"/>
      <c r="U49" s="1341"/>
      <c r="V49" s="1341"/>
      <c r="W49" s="1341"/>
      <c r="X49" s="1341"/>
      <c r="Y49" s="1341"/>
      <c r="Z49" s="1341"/>
    </row>
    <row r="50" spans="1:26" ht="21.75" hidden="1" customHeight="1" x14ac:dyDescent="0.6">
      <c r="A50" s="1341"/>
      <c r="B50" s="1358"/>
      <c r="C50" s="1341"/>
      <c r="D50" s="1358">
        <v>150</v>
      </c>
      <c r="E50" s="1341"/>
      <c r="F50" s="1358"/>
      <c r="G50" s="1341"/>
      <c r="H50" s="1358"/>
      <c r="I50" s="1341"/>
      <c r="J50" s="1341"/>
      <c r="K50" s="1341"/>
      <c r="L50" s="1341"/>
      <c r="M50" s="1341"/>
      <c r="N50" s="1341"/>
      <c r="O50" s="1341"/>
      <c r="P50" s="1341"/>
      <c r="Q50" s="1341"/>
      <c r="R50" s="1341"/>
      <c r="S50" s="1341"/>
      <c r="T50" s="1341"/>
      <c r="U50" s="1341"/>
      <c r="V50" s="1341"/>
      <c r="W50" s="1341"/>
      <c r="X50" s="1341"/>
      <c r="Y50" s="1341"/>
      <c r="Z50" s="1341"/>
    </row>
    <row r="51" spans="1:26" ht="21.75" hidden="1" customHeight="1" x14ac:dyDescent="0.6">
      <c r="A51" s="1341"/>
      <c r="B51" s="1358"/>
      <c r="C51" s="1341"/>
      <c r="D51" s="1358"/>
      <c r="E51" s="1341"/>
      <c r="F51" s="1358"/>
      <c r="G51" s="1341"/>
      <c r="H51" s="1358"/>
      <c r="I51" s="1341"/>
      <c r="J51" s="1341"/>
      <c r="K51" s="1341"/>
      <c r="L51" s="1341"/>
      <c r="M51" s="1341"/>
      <c r="N51" s="1341"/>
      <c r="O51" s="1341"/>
      <c r="P51" s="1341"/>
      <c r="Q51" s="1341"/>
      <c r="R51" s="1341"/>
      <c r="S51" s="1341"/>
      <c r="T51" s="1341"/>
      <c r="U51" s="1341"/>
      <c r="V51" s="1341"/>
      <c r="W51" s="1341"/>
      <c r="X51" s="1341"/>
      <c r="Y51" s="1341"/>
      <c r="Z51" s="1341"/>
    </row>
    <row r="52" spans="1:26" ht="21.75" hidden="1" customHeight="1" x14ac:dyDescent="0.6">
      <c r="A52" s="1341"/>
      <c r="B52" s="1358"/>
      <c r="C52" s="1341"/>
      <c r="D52" s="1358"/>
      <c r="E52" s="1341"/>
      <c r="F52" s="1358"/>
      <c r="G52" s="1341"/>
      <c r="H52" s="1358"/>
      <c r="I52" s="1341"/>
      <c r="J52" s="1341"/>
      <c r="K52" s="1341"/>
      <c r="L52" s="1341"/>
      <c r="M52" s="1341"/>
      <c r="N52" s="1341"/>
      <c r="O52" s="1341"/>
      <c r="P52" s="1341"/>
      <c r="Q52" s="1341"/>
      <c r="R52" s="1341"/>
      <c r="S52" s="1341"/>
      <c r="T52" s="1341"/>
      <c r="U52" s="1341"/>
      <c r="V52" s="1341"/>
      <c r="W52" s="1341"/>
      <c r="X52" s="1341"/>
      <c r="Y52" s="1341"/>
      <c r="Z52" s="1341"/>
    </row>
    <row r="53" spans="1:26" ht="21.75" hidden="1" customHeight="1" x14ac:dyDescent="0.6">
      <c r="A53" s="1341"/>
      <c r="B53" s="1358"/>
      <c r="C53" s="1341"/>
      <c r="D53" s="1358"/>
      <c r="E53" s="1341"/>
      <c r="F53" s="1358"/>
      <c r="G53" s="1341"/>
      <c r="H53" s="1358"/>
      <c r="I53" s="1341"/>
      <c r="J53" s="1341"/>
      <c r="K53" s="1341"/>
      <c r="L53" s="1341"/>
      <c r="M53" s="1341"/>
      <c r="N53" s="1341"/>
      <c r="O53" s="1341"/>
      <c r="P53" s="1341"/>
      <c r="Q53" s="1341"/>
      <c r="R53" s="1341"/>
      <c r="S53" s="1341"/>
      <c r="T53" s="1341"/>
      <c r="U53" s="1341"/>
      <c r="V53" s="1341"/>
      <c r="W53" s="1341"/>
      <c r="X53" s="1341"/>
      <c r="Y53" s="1341"/>
      <c r="Z53" s="1341"/>
    </row>
    <row r="54" spans="1:26" ht="21.75" hidden="1" customHeight="1" x14ac:dyDescent="0.6">
      <c r="A54" s="1341"/>
      <c r="B54" s="1358"/>
      <c r="C54" s="1341"/>
      <c r="D54" s="1358"/>
      <c r="E54" s="1341"/>
      <c r="F54" s="1358"/>
      <c r="G54" s="1341"/>
      <c r="H54" s="1358"/>
      <c r="I54" s="1341"/>
      <c r="J54" s="1341"/>
      <c r="K54" s="1341"/>
      <c r="L54" s="1341"/>
      <c r="M54" s="1341"/>
      <c r="N54" s="1341"/>
      <c r="O54" s="1341"/>
      <c r="P54" s="1341"/>
      <c r="Q54" s="1341"/>
      <c r="R54" s="1341"/>
      <c r="S54" s="1341"/>
      <c r="T54" s="1341"/>
      <c r="U54" s="1341"/>
      <c r="V54" s="1341"/>
      <c r="W54" s="1341"/>
      <c r="X54" s="1341"/>
      <c r="Y54" s="1341"/>
      <c r="Z54" s="1341"/>
    </row>
    <row r="55" spans="1:26" ht="21.75" hidden="1" customHeight="1" x14ac:dyDescent="0.6">
      <c r="A55" s="1341"/>
      <c r="B55" s="1358"/>
      <c r="C55" s="1341"/>
      <c r="D55" s="1358"/>
      <c r="E55" s="1341"/>
      <c r="F55" s="1358"/>
      <c r="G55" s="1341"/>
      <c r="H55" s="1358"/>
      <c r="I55" s="1341"/>
      <c r="J55" s="1341"/>
      <c r="K55" s="1341"/>
      <c r="L55" s="1341"/>
      <c r="M55" s="1341"/>
      <c r="N55" s="1341"/>
      <c r="O55" s="1341"/>
      <c r="P55" s="1341"/>
      <c r="Q55" s="1341"/>
      <c r="R55" s="1341"/>
      <c r="S55" s="1341"/>
      <c r="T55" s="1341"/>
      <c r="U55" s="1341"/>
      <c r="V55" s="1341"/>
      <c r="W55" s="1341"/>
      <c r="X55" s="1341"/>
      <c r="Y55" s="1341"/>
      <c r="Z55" s="1341"/>
    </row>
    <row r="56" spans="1:26" ht="21.75" hidden="1" customHeight="1" x14ac:dyDescent="0.6">
      <c r="A56" s="1341"/>
      <c r="B56" s="1358"/>
      <c r="C56" s="1341"/>
      <c r="D56" s="1358"/>
      <c r="E56" s="1341"/>
      <c r="F56" s="1358"/>
      <c r="G56" s="1341"/>
      <c r="H56" s="1358"/>
      <c r="I56" s="1341"/>
      <c r="J56" s="1341"/>
      <c r="K56" s="1341"/>
      <c r="L56" s="1341"/>
      <c r="M56" s="1341"/>
      <c r="N56" s="1341"/>
      <c r="O56" s="1341"/>
      <c r="P56" s="1341"/>
      <c r="Q56" s="1341"/>
      <c r="R56" s="1341"/>
      <c r="S56" s="1341"/>
      <c r="T56" s="1341"/>
      <c r="U56" s="1341"/>
      <c r="V56" s="1341"/>
      <c r="W56" s="1341"/>
      <c r="X56" s="1341"/>
      <c r="Y56" s="1341"/>
      <c r="Z56" s="1341"/>
    </row>
    <row r="57" spans="1:26" ht="21.75" hidden="1" customHeight="1" x14ac:dyDescent="0.6">
      <c r="A57" s="1341"/>
      <c r="B57" s="1358"/>
      <c r="C57" s="1341"/>
      <c r="D57" s="1358"/>
      <c r="E57" s="1341"/>
      <c r="F57" s="1358"/>
      <c r="G57" s="1341"/>
      <c r="H57" s="1358"/>
      <c r="I57" s="1341"/>
      <c r="J57" s="1341"/>
      <c r="K57" s="1341"/>
      <c r="L57" s="1341"/>
      <c r="M57" s="1341"/>
      <c r="N57" s="1341"/>
      <c r="O57" s="1341"/>
      <c r="P57" s="1341"/>
      <c r="Q57" s="1341"/>
      <c r="R57" s="1341"/>
      <c r="S57" s="1341"/>
      <c r="T57" s="1341"/>
      <c r="U57" s="1341"/>
      <c r="V57" s="1341"/>
      <c r="W57" s="1341"/>
      <c r="X57" s="1341"/>
      <c r="Y57" s="1341"/>
      <c r="Z57" s="1341"/>
    </row>
    <row r="58" spans="1:26" ht="21.75" hidden="1" customHeight="1" x14ac:dyDescent="0.6">
      <c r="A58" s="1341"/>
      <c r="B58" s="1358"/>
      <c r="C58" s="1341"/>
      <c r="D58" s="1358"/>
      <c r="E58" s="1341"/>
      <c r="F58" s="1358"/>
      <c r="G58" s="1341"/>
      <c r="H58" s="1358"/>
      <c r="I58" s="1341"/>
      <c r="J58" s="1341"/>
      <c r="K58" s="1341"/>
      <c r="L58" s="1341"/>
      <c r="M58" s="1341"/>
      <c r="N58" s="1341"/>
      <c r="O58" s="1341"/>
      <c r="P58" s="1341"/>
      <c r="Q58" s="1341"/>
      <c r="R58" s="1341"/>
      <c r="S58" s="1341"/>
      <c r="T58" s="1341"/>
      <c r="U58" s="1341"/>
      <c r="V58" s="1341"/>
      <c r="W58" s="1341"/>
      <c r="X58" s="1341"/>
      <c r="Y58" s="1341"/>
      <c r="Z58" s="1341"/>
    </row>
    <row r="59" spans="1:26" ht="21.75" hidden="1" customHeight="1" x14ac:dyDescent="0.6">
      <c r="A59" s="1341"/>
      <c r="B59" s="1358"/>
      <c r="C59" s="1341"/>
      <c r="D59" s="1358"/>
      <c r="E59" s="1341"/>
      <c r="F59" s="1358"/>
      <c r="G59" s="1341"/>
      <c r="H59" s="1358"/>
      <c r="I59" s="1341"/>
      <c r="J59" s="1341"/>
      <c r="K59" s="1341"/>
      <c r="L59" s="1341"/>
      <c r="M59" s="1341"/>
      <c r="N59" s="1341"/>
      <c r="O59" s="1341"/>
      <c r="P59" s="1341"/>
      <c r="Q59" s="1341"/>
      <c r="R59" s="1341"/>
      <c r="S59" s="1341"/>
      <c r="T59" s="1341"/>
      <c r="U59" s="1341"/>
      <c r="V59" s="1341"/>
      <c r="W59" s="1341"/>
      <c r="X59" s="1341"/>
      <c r="Y59" s="1341"/>
      <c r="Z59" s="1341"/>
    </row>
    <row r="60" spans="1:26" ht="21.75" hidden="1" customHeight="1" x14ac:dyDescent="0.6">
      <c r="A60" s="1341"/>
      <c r="B60" s="1358"/>
      <c r="C60" s="1341"/>
      <c r="D60" s="1358"/>
      <c r="E60" s="1341"/>
      <c r="F60" s="1358"/>
      <c r="G60" s="1341"/>
      <c r="H60" s="1358"/>
      <c r="I60" s="1341"/>
      <c r="J60" s="1341"/>
      <c r="K60" s="1341"/>
      <c r="L60" s="1341"/>
      <c r="M60" s="1341"/>
      <c r="N60" s="1341"/>
      <c r="O60" s="1341"/>
      <c r="P60" s="1341"/>
      <c r="Q60" s="1341"/>
      <c r="R60" s="1341"/>
      <c r="S60" s="1341"/>
      <c r="T60" s="1341"/>
      <c r="U60" s="1341"/>
      <c r="V60" s="1341"/>
      <c r="W60" s="1341"/>
      <c r="X60" s="1341"/>
      <c r="Y60" s="1341"/>
      <c r="Z60" s="1341"/>
    </row>
    <row r="61" spans="1:26" ht="21.75" hidden="1" customHeight="1" x14ac:dyDescent="0.6">
      <c r="A61" s="1341"/>
      <c r="B61" s="1358"/>
      <c r="C61" s="1341"/>
      <c r="D61" s="1358"/>
      <c r="E61" s="1341"/>
      <c r="F61" s="1358"/>
      <c r="G61" s="1341"/>
      <c r="H61" s="1358"/>
      <c r="I61" s="1341"/>
      <c r="J61" s="1341"/>
      <c r="K61" s="1341"/>
      <c r="L61" s="1341"/>
      <c r="M61" s="1341"/>
      <c r="N61" s="1341"/>
      <c r="O61" s="1341"/>
      <c r="P61" s="1341"/>
      <c r="Q61" s="1341"/>
      <c r="R61" s="1341"/>
      <c r="S61" s="1341"/>
      <c r="T61" s="1341"/>
      <c r="U61" s="1341"/>
      <c r="V61" s="1341"/>
      <c r="W61" s="1341"/>
      <c r="X61" s="1341"/>
      <c r="Y61" s="1341"/>
      <c r="Z61" s="1341"/>
    </row>
    <row r="62" spans="1:26" ht="21.75" hidden="1" customHeight="1" x14ac:dyDescent="0.6">
      <c r="A62" s="1341"/>
      <c r="B62" s="1358"/>
      <c r="C62" s="1341"/>
      <c r="D62" s="1358"/>
      <c r="E62" s="1341"/>
      <c r="F62" s="1358"/>
      <c r="G62" s="1341"/>
      <c r="H62" s="1358"/>
      <c r="I62" s="1341"/>
      <c r="J62" s="1341"/>
      <c r="K62" s="1341"/>
      <c r="L62" s="1341"/>
      <c r="M62" s="1341"/>
      <c r="N62" s="1341"/>
      <c r="O62" s="1341"/>
      <c r="P62" s="1341"/>
      <c r="Q62" s="1341"/>
      <c r="R62" s="1341"/>
      <c r="S62" s="1341"/>
      <c r="T62" s="1341"/>
      <c r="U62" s="1341"/>
      <c r="V62" s="1341"/>
      <c r="W62" s="1341"/>
      <c r="X62" s="1341"/>
      <c r="Y62" s="1341"/>
      <c r="Z62" s="1341"/>
    </row>
    <row r="63" spans="1:26" ht="21.75" hidden="1" customHeight="1" x14ac:dyDescent="0.6">
      <c r="A63" s="1341"/>
      <c r="B63" s="1358"/>
      <c r="C63" s="1341"/>
      <c r="D63" s="1358"/>
      <c r="E63" s="1341"/>
      <c r="F63" s="1358"/>
      <c r="G63" s="1341"/>
      <c r="H63" s="1358"/>
      <c r="I63" s="1341"/>
      <c r="J63" s="1341"/>
      <c r="K63" s="1341"/>
      <c r="L63" s="1341"/>
      <c r="M63" s="1341"/>
      <c r="N63" s="1341"/>
      <c r="O63" s="1341"/>
      <c r="P63" s="1341"/>
      <c r="Q63" s="1341"/>
      <c r="R63" s="1341"/>
      <c r="S63" s="1341"/>
      <c r="T63" s="1341"/>
      <c r="U63" s="1341"/>
      <c r="V63" s="1341"/>
      <c r="W63" s="1341"/>
      <c r="X63" s="1341"/>
      <c r="Y63" s="1341"/>
      <c r="Z63" s="1341"/>
    </row>
    <row r="64" spans="1:26" ht="21.75" hidden="1" customHeight="1" x14ac:dyDescent="0.6">
      <c r="A64" s="1341"/>
      <c r="B64" s="1358"/>
      <c r="C64" s="1341"/>
      <c r="D64" s="1358"/>
      <c r="E64" s="1341"/>
      <c r="F64" s="1358"/>
      <c r="G64" s="1341"/>
      <c r="H64" s="1358"/>
      <c r="I64" s="1341"/>
      <c r="J64" s="1341"/>
      <c r="K64" s="1341"/>
      <c r="L64" s="1341"/>
      <c r="M64" s="1341"/>
      <c r="N64" s="1341"/>
      <c r="O64" s="1341"/>
      <c r="P64" s="1341"/>
      <c r="Q64" s="1341"/>
      <c r="R64" s="1341"/>
      <c r="S64" s="1341"/>
      <c r="T64" s="1341"/>
      <c r="U64" s="1341"/>
      <c r="V64" s="1341"/>
      <c r="W64" s="1341"/>
      <c r="X64" s="1341"/>
      <c r="Y64" s="1341"/>
      <c r="Z64" s="1341"/>
    </row>
    <row r="65" spans="1:26" ht="21.75" hidden="1" customHeight="1" x14ac:dyDescent="0.6">
      <c r="A65" s="1341"/>
      <c r="B65" s="1358"/>
      <c r="C65" s="1341"/>
      <c r="D65" s="1358"/>
      <c r="E65" s="1341"/>
      <c r="F65" s="1358"/>
      <c r="G65" s="1341"/>
      <c r="H65" s="1358"/>
      <c r="I65" s="1341"/>
      <c r="J65" s="1341"/>
      <c r="K65" s="1341"/>
      <c r="L65" s="1341"/>
      <c r="M65" s="1341"/>
      <c r="N65" s="1341"/>
      <c r="O65" s="1341"/>
      <c r="P65" s="1341"/>
      <c r="Q65" s="1341"/>
      <c r="R65" s="1341"/>
      <c r="S65" s="1341"/>
      <c r="T65" s="1341"/>
      <c r="U65" s="1341"/>
      <c r="V65" s="1341"/>
      <c r="W65" s="1341"/>
      <c r="X65" s="1341"/>
      <c r="Y65" s="1341"/>
      <c r="Z65" s="1341"/>
    </row>
    <row r="66" spans="1:26" ht="21.75" hidden="1" customHeight="1" x14ac:dyDescent="0.6">
      <c r="A66" s="1341"/>
      <c r="B66" s="1358"/>
      <c r="C66" s="1341"/>
      <c r="D66" s="1358"/>
      <c r="E66" s="1341"/>
      <c r="F66" s="1358"/>
      <c r="G66" s="1341"/>
      <c r="H66" s="1358"/>
      <c r="I66" s="1341"/>
      <c r="J66" s="1341"/>
      <c r="K66" s="1341"/>
      <c r="L66" s="1341"/>
      <c r="M66" s="1341"/>
      <c r="N66" s="1341"/>
      <c r="O66" s="1341"/>
      <c r="P66" s="1341"/>
      <c r="Q66" s="1341"/>
      <c r="R66" s="1341"/>
      <c r="S66" s="1341"/>
      <c r="T66" s="1341"/>
      <c r="U66" s="1341"/>
      <c r="V66" s="1341"/>
      <c r="W66" s="1341"/>
      <c r="X66" s="1341"/>
      <c r="Y66" s="1341"/>
      <c r="Z66" s="1341"/>
    </row>
    <row r="67" spans="1:26" ht="21.75" hidden="1" customHeight="1" x14ac:dyDescent="0.6">
      <c r="A67" s="1341"/>
      <c r="B67" s="1358"/>
      <c r="C67" s="1341"/>
      <c r="D67" s="1358"/>
      <c r="E67" s="1341"/>
      <c r="F67" s="1358"/>
      <c r="G67" s="1341"/>
      <c r="H67" s="1358"/>
      <c r="I67" s="1341"/>
      <c r="J67" s="1341"/>
      <c r="K67" s="1341"/>
      <c r="L67" s="1341"/>
      <c r="M67" s="1341"/>
      <c r="N67" s="1341"/>
      <c r="O67" s="1341"/>
      <c r="P67" s="1341"/>
      <c r="Q67" s="1341"/>
      <c r="R67" s="1341"/>
      <c r="S67" s="1341"/>
      <c r="T67" s="1341"/>
      <c r="U67" s="1341"/>
      <c r="V67" s="1341"/>
      <c r="W67" s="1341"/>
      <c r="X67" s="1341"/>
      <c r="Y67" s="1341"/>
      <c r="Z67" s="1341"/>
    </row>
    <row r="68" spans="1:26" ht="21.75" hidden="1" customHeight="1" x14ac:dyDescent="0.6">
      <c r="A68" s="1341"/>
      <c r="B68" s="1358"/>
      <c r="C68" s="1341"/>
      <c r="D68" s="1358"/>
      <c r="E68" s="1341"/>
      <c r="F68" s="1358"/>
      <c r="G68" s="1341"/>
      <c r="H68" s="1358"/>
      <c r="I68" s="1341"/>
      <c r="J68" s="1341"/>
      <c r="K68" s="1341"/>
      <c r="L68" s="1341"/>
      <c r="M68" s="1341"/>
      <c r="N68" s="1341"/>
      <c r="O68" s="1341"/>
      <c r="P68" s="1341"/>
      <c r="Q68" s="1341"/>
      <c r="R68" s="1341"/>
      <c r="S68" s="1341"/>
      <c r="T68" s="1341"/>
      <c r="U68" s="1341"/>
      <c r="V68" s="1341"/>
      <c r="W68" s="1341"/>
      <c r="X68" s="1341"/>
      <c r="Y68" s="1341"/>
      <c r="Z68" s="1341"/>
    </row>
    <row r="69" spans="1:26" ht="21.75" hidden="1" customHeight="1" x14ac:dyDescent="0.6">
      <c r="A69" s="1341"/>
      <c r="B69" s="1358"/>
      <c r="C69" s="1341"/>
      <c r="D69" s="1358"/>
      <c r="E69" s="1341"/>
      <c r="F69" s="1358"/>
      <c r="G69" s="1341"/>
      <c r="H69" s="1358"/>
      <c r="I69" s="1341"/>
      <c r="J69" s="1341"/>
      <c r="K69" s="1341"/>
      <c r="L69" s="1341"/>
      <c r="M69" s="1341"/>
      <c r="N69" s="1341"/>
      <c r="O69" s="1341"/>
      <c r="P69" s="1341"/>
      <c r="Q69" s="1341"/>
      <c r="R69" s="1341"/>
      <c r="S69" s="1341"/>
      <c r="T69" s="1341"/>
      <c r="U69" s="1341"/>
      <c r="V69" s="1341"/>
      <c r="W69" s="1341"/>
      <c r="X69" s="1341"/>
      <c r="Y69" s="1341"/>
      <c r="Z69" s="1341"/>
    </row>
    <row r="70" spans="1:26" ht="21.75" hidden="1" customHeight="1" x14ac:dyDescent="0.6">
      <c r="A70" s="1341"/>
      <c r="B70" s="1358"/>
      <c r="C70" s="1341"/>
      <c r="D70" s="1358"/>
      <c r="E70" s="1341"/>
      <c r="F70" s="1358"/>
      <c r="G70" s="1341"/>
      <c r="H70" s="1358"/>
      <c r="I70" s="1341"/>
      <c r="J70" s="1341"/>
      <c r="K70" s="1341"/>
      <c r="L70" s="1341"/>
      <c r="M70" s="1341"/>
      <c r="N70" s="1341"/>
      <c r="O70" s="1341"/>
      <c r="P70" s="1341"/>
      <c r="Q70" s="1341"/>
      <c r="R70" s="1341"/>
      <c r="S70" s="1341"/>
      <c r="T70" s="1341"/>
      <c r="U70" s="1341"/>
      <c r="V70" s="1341"/>
      <c r="W70" s="1341"/>
      <c r="X70" s="1341"/>
      <c r="Y70" s="1341"/>
      <c r="Z70" s="1341"/>
    </row>
    <row r="71" spans="1:26" ht="21.75" hidden="1" customHeight="1" x14ac:dyDescent="0.6">
      <c r="A71" s="1341"/>
      <c r="B71" s="1358"/>
      <c r="C71" s="1341"/>
      <c r="D71" s="1358"/>
      <c r="E71" s="1341"/>
      <c r="F71" s="1358"/>
      <c r="G71" s="1341"/>
      <c r="H71" s="1358"/>
      <c r="I71" s="1341"/>
      <c r="J71" s="1341"/>
      <c r="K71" s="1341"/>
      <c r="L71" s="1341"/>
      <c r="M71" s="1341"/>
      <c r="N71" s="1341"/>
      <c r="O71" s="1341"/>
      <c r="P71" s="1341"/>
      <c r="Q71" s="1341"/>
      <c r="R71" s="1341"/>
      <c r="S71" s="1341"/>
      <c r="T71" s="1341"/>
      <c r="U71" s="1341"/>
      <c r="V71" s="1341"/>
      <c r="W71" s="1341"/>
      <c r="X71" s="1341"/>
      <c r="Y71" s="1341"/>
      <c r="Z71" s="1341"/>
    </row>
    <row r="72" spans="1:26" ht="21.75" hidden="1" customHeight="1" x14ac:dyDescent="0.6">
      <c r="A72" s="1341"/>
      <c r="B72" s="1358"/>
      <c r="C72" s="1341"/>
      <c r="D72" s="1358"/>
      <c r="E72" s="1341"/>
      <c r="F72" s="1358"/>
      <c r="G72" s="1341"/>
      <c r="H72" s="1358"/>
      <c r="I72" s="1341"/>
      <c r="J72" s="1341"/>
      <c r="K72" s="1341"/>
      <c r="L72" s="1341"/>
      <c r="M72" s="1341"/>
      <c r="N72" s="1341"/>
      <c r="O72" s="1341"/>
      <c r="P72" s="1341"/>
      <c r="Q72" s="1341"/>
      <c r="R72" s="1341"/>
      <c r="S72" s="1341"/>
      <c r="T72" s="1341"/>
      <c r="U72" s="1341"/>
      <c r="V72" s="1341"/>
      <c r="W72" s="1341"/>
      <c r="X72" s="1341"/>
      <c r="Y72" s="1341"/>
      <c r="Z72" s="1341"/>
    </row>
    <row r="73" spans="1:26" ht="21.75" hidden="1" customHeight="1" x14ac:dyDescent="0.6">
      <c r="A73" s="1341"/>
      <c r="B73" s="1358"/>
      <c r="C73" s="1341"/>
      <c r="D73" s="1358"/>
      <c r="E73" s="1341"/>
      <c r="F73" s="1358"/>
      <c r="G73" s="1341"/>
      <c r="H73" s="1358"/>
      <c r="I73" s="1341"/>
      <c r="J73" s="1341"/>
      <c r="K73" s="1341"/>
      <c r="L73" s="1341"/>
      <c r="M73" s="1341"/>
      <c r="N73" s="1341"/>
      <c r="O73" s="1341"/>
      <c r="P73" s="1341"/>
      <c r="Q73" s="1341"/>
      <c r="R73" s="1341"/>
      <c r="S73" s="1341"/>
      <c r="T73" s="1341"/>
      <c r="U73" s="1341"/>
      <c r="V73" s="1341"/>
      <c r="W73" s="1341"/>
      <c r="X73" s="1341"/>
      <c r="Y73" s="1341"/>
      <c r="Z73" s="1341"/>
    </row>
    <row r="74" spans="1:26" ht="21.75" hidden="1" customHeight="1" x14ac:dyDescent="0.6">
      <c r="A74" s="1341"/>
      <c r="B74" s="1358"/>
      <c r="C74" s="1341"/>
      <c r="D74" s="1358"/>
      <c r="E74" s="1341"/>
      <c r="F74" s="1358"/>
      <c r="G74" s="1341"/>
      <c r="H74" s="1358"/>
      <c r="I74" s="1341"/>
      <c r="J74" s="1341"/>
      <c r="K74" s="1341"/>
      <c r="L74" s="1341"/>
      <c r="M74" s="1341"/>
      <c r="N74" s="1341"/>
      <c r="O74" s="1341"/>
      <c r="P74" s="1341"/>
      <c r="Q74" s="1341"/>
      <c r="R74" s="1341"/>
      <c r="S74" s="1341"/>
      <c r="T74" s="1341"/>
      <c r="U74" s="1341"/>
      <c r="V74" s="1341"/>
      <c r="W74" s="1341"/>
      <c r="X74" s="1341"/>
      <c r="Y74" s="1341"/>
      <c r="Z74" s="1341"/>
    </row>
    <row r="75" spans="1:26" ht="21.75" hidden="1" customHeight="1" x14ac:dyDescent="0.6">
      <c r="A75" s="1341"/>
      <c r="B75" s="1358"/>
      <c r="C75" s="1341"/>
      <c r="D75" s="1358"/>
      <c r="E75" s="1341"/>
      <c r="F75" s="1358"/>
      <c r="G75" s="1341"/>
      <c r="H75" s="1358"/>
      <c r="I75" s="1341"/>
      <c r="J75" s="1341"/>
      <c r="K75" s="1341"/>
      <c r="L75" s="1341"/>
      <c r="M75" s="1341"/>
      <c r="N75" s="1341"/>
      <c r="O75" s="1341"/>
      <c r="P75" s="1341"/>
      <c r="Q75" s="1341"/>
      <c r="R75" s="1341"/>
      <c r="S75" s="1341"/>
      <c r="T75" s="1341"/>
      <c r="U75" s="1341"/>
      <c r="V75" s="1341"/>
      <c r="W75" s="1341"/>
      <c r="X75" s="1341"/>
      <c r="Y75" s="1341"/>
      <c r="Z75" s="1341"/>
    </row>
    <row r="76" spans="1:26" ht="21.75" hidden="1" customHeight="1" x14ac:dyDescent="0.6">
      <c r="A76" s="1341"/>
      <c r="B76" s="1358"/>
      <c r="C76" s="1341"/>
      <c r="D76" s="1358"/>
      <c r="E76" s="1341"/>
      <c r="F76" s="1358"/>
      <c r="G76" s="1341"/>
      <c r="H76" s="1358"/>
      <c r="I76" s="1341"/>
      <c r="J76" s="1341"/>
      <c r="K76" s="1341"/>
      <c r="L76" s="1341"/>
      <c r="M76" s="1341"/>
      <c r="N76" s="1341"/>
      <c r="O76" s="1341"/>
      <c r="P76" s="1341"/>
      <c r="Q76" s="1341"/>
      <c r="R76" s="1341"/>
      <c r="S76" s="1341"/>
      <c r="T76" s="1341"/>
      <c r="U76" s="1341"/>
      <c r="V76" s="1341"/>
      <c r="W76" s="1341"/>
      <c r="X76" s="1341"/>
      <c r="Y76" s="1341"/>
      <c r="Z76" s="1341"/>
    </row>
    <row r="77" spans="1:26" ht="21.75" hidden="1" customHeight="1" x14ac:dyDescent="0.6">
      <c r="A77" s="1341"/>
      <c r="B77" s="1358"/>
      <c r="C77" s="1341"/>
      <c r="D77" s="1358"/>
      <c r="E77" s="1341"/>
      <c r="F77" s="1358"/>
      <c r="G77" s="1341"/>
      <c r="H77" s="1358"/>
      <c r="I77" s="1341"/>
      <c r="J77" s="1341"/>
      <c r="K77" s="1341"/>
      <c r="L77" s="1341"/>
      <c r="M77" s="1341"/>
      <c r="N77" s="1341"/>
      <c r="O77" s="1341"/>
      <c r="P77" s="1341"/>
      <c r="Q77" s="1341"/>
      <c r="R77" s="1341"/>
      <c r="S77" s="1341"/>
      <c r="T77" s="1341"/>
      <c r="U77" s="1341"/>
      <c r="V77" s="1341"/>
      <c r="W77" s="1341"/>
      <c r="X77" s="1341"/>
      <c r="Y77" s="1341"/>
      <c r="Z77" s="1341"/>
    </row>
    <row r="78" spans="1:26" ht="21.75" customHeight="1" x14ac:dyDescent="0.6">
      <c r="A78" s="1341"/>
      <c r="B78" s="1358"/>
      <c r="C78" s="1341"/>
      <c r="D78" s="1358"/>
      <c r="E78" s="1341"/>
      <c r="F78" s="1358"/>
      <c r="G78" s="1341"/>
      <c r="H78" s="1358"/>
      <c r="I78" s="1341"/>
      <c r="J78" s="1341"/>
      <c r="K78" s="1341"/>
      <c r="L78" s="1341"/>
      <c r="M78" s="1341"/>
      <c r="N78" s="1341"/>
      <c r="O78" s="1341"/>
      <c r="P78" s="1341"/>
      <c r="Q78" s="1341"/>
      <c r="R78" s="1341"/>
      <c r="S78" s="1341"/>
      <c r="T78" s="1341"/>
      <c r="U78" s="1341"/>
      <c r="V78" s="1341"/>
      <c r="W78" s="1341"/>
      <c r="X78" s="1341"/>
      <c r="Y78" s="1341"/>
      <c r="Z78" s="1341"/>
    </row>
    <row r="79" spans="1:26" ht="21.75" customHeight="1" x14ac:dyDescent="0.6">
      <c r="A79" s="1341"/>
      <c r="B79" s="1358"/>
      <c r="C79" s="1341"/>
      <c r="D79" s="1362">
        <f>[1]ORÇAMENTO_EXECUTIVO!B20</f>
        <v>2965.54</v>
      </c>
      <c r="E79" s="1341"/>
      <c r="F79" s="1358"/>
      <c r="G79" s="1341"/>
      <c r="H79" s="1358"/>
      <c r="I79" s="1341"/>
      <c r="J79" s="1341"/>
      <c r="K79" s="1341"/>
      <c r="L79" s="1341"/>
      <c r="M79" s="1341"/>
      <c r="N79" s="1341"/>
      <c r="O79" s="1341"/>
      <c r="P79" s="1341"/>
      <c r="Q79" s="1341"/>
      <c r="R79" s="1341"/>
      <c r="S79" s="1341"/>
      <c r="T79" s="1341"/>
      <c r="U79" s="1341"/>
      <c r="V79" s="1341"/>
      <c r="W79" s="1341"/>
      <c r="X79" s="1341"/>
      <c r="Y79" s="1341"/>
      <c r="Z79" s="1341"/>
    </row>
    <row r="80" spans="1:26" ht="21.75" customHeight="1" x14ac:dyDescent="0.6">
      <c r="A80" s="1341"/>
      <c r="B80" s="1358"/>
      <c r="C80" s="1341"/>
      <c r="D80" s="1358">
        <f>D79/D24</f>
        <v>1.0419588773488118</v>
      </c>
      <c r="E80" s="1341"/>
      <c r="F80" s="1358"/>
      <c r="G80" s="1341"/>
      <c r="H80" s="1358"/>
      <c r="I80" s="1341"/>
      <c r="J80" s="1341"/>
      <c r="K80" s="1341"/>
      <c r="L80" s="1341"/>
      <c r="M80" s="1341"/>
      <c r="N80" s="1341"/>
      <c r="O80" s="1341"/>
      <c r="P80" s="1341"/>
      <c r="Q80" s="1341"/>
      <c r="R80" s="1341"/>
      <c r="S80" s="1341"/>
      <c r="T80" s="1341"/>
      <c r="U80" s="1341"/>
      <c r="V80" s="1341"/>
      <c r="W80" s="1341"/>
      <c r="X80" s="1341"/>
      <c r="Y80" s="1341"/>
      <c r="Z80" s="1341"/>
    </row>
    <row r="81" spans="1:26" ht="21.75" customHeight="1" x14ac:dyDescent="0.6">
      <c r="A81" s="1341"/>
      <c r="B81" s="1358"/>
      <c r="C81" s="1341"/>
      <c r="D81" s="1358"/>
      <c r="E81" s="1341"/>
      <c r="F81" s="1358"/>
      <c r="G81" s="1341"/>
      <c r="H81" s="1358"/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1"/>
      <c r="V81" s="1341"/>
      <c r="W81" s="1341"/>
      <c r="X81" s="1341"/>
      <c r="Y81" s="1341"/>
      <c r="Z81" s="1341"/>
    </row>
    <row r="82" spans="1:26" ht="21.75" customHeight="1" x14ac:dyDescent="0.6">
      <c r="A82" s="1341"/>
      <c r="B82" s="1358"/>
      <c r="C82" s="1341"/>
      <c r="D82" s="1358"/>
      <c r="E82" s="1341"/>
      <c r="F82" s="1358"/>
      <c r="G82" s="1341"/>
      <c r="H82" s="1358"/>
      <c r="I82" s="1341"/>
      <c r="J82" s="1341"/>
      <c r="K82" s="1341"/>
      <c r="L82" s="1341"/>
      <c r="M82" s="1341"/>
      <c r="N82" s="1341"/>
      <c r="O82" s="1341"/>
      <c r="P82" s="1341"/>
      <c r="Q82" s="1341"/>
      <c r="R82" s="1341"/>
      <c r="S82" s="1341"/>
      <c r="T82" s="1341"/>
      <c r="U82" s="1341"/>
      <c r="V82" s="1341"/>
      <c r="W82" s="1341"/>
      <c r="X82" s="1341"/>
      <c r="Y82" s="1341"/>
      <c r="Z82" s="1341"/>
    </row>
    <row r="83" spans="1:26" ht="21.75" customHeight="1" x14ac:dyDescent="0.6">
      <c r="A83" s="1341"/>
      <c r="B83" s="1358"/>
      <c r="C83" s="1341"/>
      <c r="D83" s="1358"/>
      <c r="E83" s="1341"/>
      <c r="F83" s="1358"/>
      <c r="G83" s="1341"/>
      <c r="H83" s="1358"/>
      <c r="I83" s="1341"/>
      <c r="J83" s="1341"/>
      <c r="K83" s="1341"/>
      <c r="L83" s="1341"/>
      <c r="M83" s="1341"/>
      <c r="N83" s="1341"/>
      <c r="O83" s="1341"/>
      <c r="P83" s="1341"/>
      <c r="Q83" s="1341"/>
      <c r="R83" s="1341"/>
      <c r="S83" s="1341"/>
      <c r="T83" s="1341"/>
      <c r="U83" s="1341"/>
      <c r="V83" s="1341"/>
      <c r="W83" s="1341"/>
      <c r="X83" s="1341"/>
      <c r="Y83" s="1341"/>
      <c r="Z83" s="1341"/>
    </row>
    <row r="84" spans="1:26" ht="21.75" customHeight="1" x14ac:dyDescent="0.6">
      <c r="A84" s="1341"/>
      <c r="B84" s="1358"/>
      <c r="C84" s="1341"/>
      <c r="D84" s="1358"/>
      <c r="E84" s="1341"/>
      <c r="F84" s="1358"/>
      <c r="G84" s="1341"/>
      <c r="H84" s="1358"/>
      <c r="I84" s="1341"/>
      <c r="J84" s="1341"/>
      <c r="K84" s="1341"/>
      <c r="L84" s="1341"/>
      <c r="M84" s="1341"/>
      <c r="N84" s="1341"/>
      <c r="O84" s="1341"/>
      <c r="P84" s="1341"/>
      <c r="Q84" s="1341"/>
      <c r="R84" s="1341"/>
      <c r="S84" s="1341"/>
      <c r="T84" s="1341"/>
      <c r="U84" s="1341"/>
      <c r="V84" s="1341"/>
      <c r="W84" s="1341"/>
      <c r="X84" s="1341"/>
      <c r="Y84" s="1341"/>
      <c r="Z84" s="1341"/>
    </row>
    <row r="85" spans="1:26" ht="21.75" customHeight="1" x14ac:dyDescent="0.6">
      <c r="A85" s="1341"/>
      <c r="B85" s="1358"/>
      <c r="C85" s="1341"/>
      <c r="D85" s="1358"/>
      <c r="E85" s="1341"/>
      <c r="F85" s="1358"/>
      <c r="G85" s="1341"/>
      <c r="H85" s="1358"/>
      <c r="I85" s="1341"/>
      <c r="J85" s="1341"/>
      <c r="K85" s="1341"/>
      <c r="L85" s="1341"/>
      <c r="M85" s="1341"/>
      <c r="N85" s="1341"/>
      <c r="O85" s="1341"/>
      <c r="P85" s="1341"/>
      <c r="Q85" s="1341"/>
      <c r="R85" s="1341"/>
      <c r="S85" s="1341"/>
      <c r="T85" s="1341"/>
      <c r="U85" s="1341"/>
      <c r="V85" s="1341"/>
      <c r="W85" s="1341"/>
      <c r="X85" s="1341"/>
      <c r="Y85" s="1341"/>
      <c r="Z85" s="1341"/>
    </row>
    <row r="86" spans="1:26" ht="21.75" customHeight="1" x14ac:dyDescent="0.6">
      <c r="A86" s="1341"/>
      <c r="B86" s="1358"/>
      <c r="C86" s="1341"/>
      <c r="D86" s="1358"/>
      <c r="E86" s="1341"/>
      <c r="F86" s="1358"/>
      <c r="G86" s="1341"/>
      <c r="H86" s="1358"/>
      <c r="I86" s="1341"/>
      <c r="J86" s="1341"/>
      <c r="K86" s="1341"/>
      <c r="L86" s="1341"/>
      <c r="M86" s="1341"/>
      <c r="N86" s="1341"/>
      <c r="O86" s="1341"/>
      <c r="P86" s="1341"/>
      <c r="Q86" s="1341"/>
      <c r="R86" s="1341"/>
      <c r="S86" s="1341"/>
      <c r="T86" s="1341"/>
      <c r="U86" s="1341"/>
      <c r="V86" s="1341"/>
      <c r="W86" s="1341"/>
      <c r="X86" s="1341"/>
      <c r="Y86" s="1341"/>
      <c r="Z86" s="1341"/>
    </row>
    <row r="87" spans="1:26" ht="21.75" customHeight="1" x14ac:dyDescent="0.6">
      <c r="A87" s="1341"/>
      <c r="B87" s="1358"/>
      <c r="C87" s="1341"/>
      <c r="D87" s="1358"/>
      <c r="E87" s="1341"/>
      <c r="F87" s="1358"/>
      <c r="G87" s="1341"/>
      <c r="H87" s="1358"/>
      <c r="I87" s="1341"/>
      <c r="J87" s="1341"/>
      <c r="K87" s="1341"/>
      <c r="L87" s="1341"/>
      <c r="M87" s="1341"/>
      <c r="N87" s="1341"/>
      <c r="O87" s="1341"/>
      <c r="P87" s="1341"/>
      <c r="Q87" s="1341"/>
      <c r="R87" s="1341"/>
      <c r="S87" s="1341"/>
      <c r="T87" s="1341"/>
      <c r="U87" s="1341"/>
      <c r="V87" s="1341"/>
      <c r="W87" s="1341"/>
      <c r="X87" s="1341"/>
      <c r="Y87" s="1341"/>
      <c r="Z87" s="1341"/>
    </row>
    <row r="88" spans="1:26" ht="21.75" customHeight="1" x14ac:dyDescent="0.6">
      <c r="A88" s="1341"/>
      <c r="B88" s="1358"/>
      <c r="C88" s="1341"/>
      <c r="D88" s="1358"/>
      <c r="E88" s="1341"/>
      <c r="F88" s="1358"/>
      <c r="G88" s="1341"/>
      <c r="H88" s="1358"/>
      <c r="I88" s="1341"/>
      <c r="J88" s="1341"/>
      <c r="K88" s="1341"/>
      <c r="L88" s="1341"/>
      <c r="M88" s="1341"/>
      <c r="N88" s="1341"/>
      <c r="O88" s="1341"/>
      <c r="P88" s="1341"/>
      <c r="Q88" s="1341"/>
      <c r="R88" s="1341"/>
      <c r="S88" s="1341"/>
      <c r="T88" s="1341"/>
      <c r="U88" s="1341"/>
      <c r="V88" s="1341"/>
      <c r="W88" s="1341"/>
      <c r="X88" s="1341"/>
      <c r="Y88" s="1341"/>
      <c r="Z88" s="1341"/>
    </row>
    <row r="89" spans="1:26" ht="21.75" customHeight="1" x14ac:dyDescent="0.6">
      <c r="A89" s="1341"/>
      <c r="B89" s="1358"/>
      <c r="C89" s="1341"/>
      <c r="D89" s="1358"/>
      <c r="E89" s="1341"/>
      <c r="F89" s="1358"/>
      <c r="G89" s="1341"/>
      <c r="H89" s="1358"/>
      <c r="I89" s="1341"/>
      <c r="J89" s="1341"/>
      <c r="K89" s="1341"/>
      <c r="L89" s="1341"/>
      <c r="M89" s="1341"/>
      <c r="N89" s="1341"/>
      <c r="O89" s="1341"/>
      <c r="P89" s="1341"/>
      <c r="Q89" s="1341"/>
      <c r="R89" s="1341"/>
      <c r="S89" s="1341"/>
      <c r="T89" s="1341"/>
      <c r="U89" s="1341"/>
      <c r="V89" s="1341"/>
      <c r="W89" s="1341"/>
      <c r="X89" s="1341"/>
      <c r="Y89" s="1341"/>
      <c r="Z89" s="1341"/>
    </row>
    <row r="90" spans="1:26" ht="21.75" customHeight="1" x14ac:dyDescent="0.6">
      <c r="A90" s="1341"/>
      <c r="B90" s="1358"/>
      <c r="C90" s="1341"/>
      <c r="D90" s="1358"/>
      <c r="E90" s="1341"/>
      <c r="F90" s="1358"/>
      <c r="G90" s="1341"/>
      <c r="H90" s="1358"/>
      <c r="I90" s="1341"/>
      <c r="J90" s="1341"/>
      <c r="K90" s="1341"/>
      <c r="L90" s="1341"/>
      <c r="M90" s="1341"/>
      <c r="N90" s="1341"/>
      <c r="O90" s="1341"/>
      <c r="P90" s="1341"/>
      <c r="Q90" s="1341"/>
      <c r="R90" s="1341"/>
      <c r="S90" s="1341"/>
      <c r="T90" s="1341"/>
      <c r="U90" s="1341"/>
      <c r="V90" s="1341"/>
      <c r="W90" s="1341"/>
      <c r="X90" s="1341"/>
      <c r="Y90" s="1341"/>
      <c r="Z90" s="1341"/>
    </row>
    <row r="91" spans="1:26" ht="21.75" customHeight="1" x14ac:dyDescent="0.6">
      <c r="A91" s="1341"/>
      <c r="B91" s="1358"/>
      <c r="C91" s="1341"/>
      <c r="D91" s="1358"/>
      <c r="E91" s="1341"/>
      <c r="F91" s="1358"/>
      <c r="G91" s="1341"/>
      <c r="H91" s="1358"/>
      <c r="I91" s="1341"/>
      <c r="J91" s="1341"/>
      <c r="K91" s="1341"/>
      <c r="L91" s="1341"/>
      <c r="M91" s="1341"/>
      <c r="N91" s="1341"/>
      <c r="O91" s="1341"/>
      <c r="P91" s="1341"/>
      <c r="Q91" s="1341"/>
      <c r="R91" s="1341"/>
      <c r="S91" s="1341"/>
      <c r="T91" s="1341"/>
      <c r="U91" s="1341"/>
      <c r="V91" s="1341"/>
      <c r="W91" s="1341"/>
      <c r="X91" s="1341"/>
      <c r="Y91" s="1341"/>
      <c r="Z91" s="1341"/>
    </row>
    <row r="92" spans="1:26" ht="21.75" customHeight="1" x14ac:dyDescent="0.6">
      <c r="A92" s="1341"/>
      <c r="B92" s="1358"/>
      <c r="C92" s="1341"/>
      <c r="D92" s="1358"/>
      <c r="E92" s="1341"/>
      <c r="F92" s="1358"/>
      <c r="G92" s="1341"/>
      <c r="H92" s="1358"/>
      <c r="I92" s="1341"/>
      <c r="J92" s="1341"/>
      <c r="K92" s="1341"/>
      <c r="L92" s="1341"/>
      <c r="M92" s="1341"/>
      <c r="N92" s="1341"/>
      <c r="O92" s="1341"/>
      <c r="P92" s="1341"/>
      <c r="Q92" s="1341"/>
      <c r="R92" s="1341"/>
      <c r="S92" s="1341"/>
      <c r="T92" s="1341"/>
      <c r="U92" s="1341"/>
      <c r="V92" s="1341"/>
      <c r="W92" s="1341"/>
      <c r="X92" s="1341"/>
      <c r="Y92" s="1341"/>
      <c r="Z92" s="1341"/>
    </row>
    <row r="93" spans="1:26" ht="21.75" customHeight="1" x14ac:dyDescent="0.6">
      <c r="A93" s="1341"/>
      <c r="B93" s="1358"/>
      <c r="C93" s="1341"/>
      <c r="D93" s="1358"/>
      <c r="E93" s="1341"/>
      <c r="F93" s="1358"/>
      <c r="G93" s="1341"/>
      <c r="H93" s="1358"/>
      <c r="I93" s="1341"/>
      <c r="J93" s="1341"/>
      <c r="K93" s="1341"/>
      <c r="L93" s="1341"/>
      <c r="M93" s="1341"/>
      <c r="N93" s="1341"/>
      <c r="O93" s="1341"/>
      <c r="P93" s="1341"/>
      <c r="Q93" s="1341"/>
      <c r="R93" s="1341"/>
      <c r="S93" s="1341"/>
      <c r="T93" s="1341"/>
      <c r="U93" s="1341"/>
      <c r="V93" s="1341"/>
      <c r="W93" s="1341"/>
      <c r="X93" s="1341"/>
      <c r="Y93" s="1341"/>
      <c r="Z93" s="1341"/>
    </row>
    <row r="94" spans="1:26" ht="21.75" customHeight="1" x14ac:dyDescent="0.6">
      <c r="A94" s="1341"/>
      <c r="B94" s="1358"/>
      <c r="C94" s="1341"/>
      <c r="D94" s="1358"/>
      <c r="E94" s="1341"/>
      <c r="F94" s="1358"/>
      <c r="G94" s="1341"/>
      <c r="H94" s="1358"/>
      <c r="I94" s="1341"/>
      <c r="J94" s="1341"/>
      <c r="K94" s="1341"/>
      <c r="L94" s="1341"/>
      <c r="M94" s="1341"/>
      <c r="N94" s="1341"/>
      <c r="O94" s="1341"/>
      <c r="P94" s="1341"/>
      <c r="Q94" s="1341"/>
      <c r="R94" s="1341"/>
      <c r="S94" s="1341"/>
      <c r="T94" s="1341"/>
      <c r="U94" s="1341"/>
      <c r="V94" s="1341"/>
      <c r="W94" s="1341"/>
      <c r="X94" s="1341"/>
      <c r="Y94" s="1341"/>
      <c r="Z94" s="1341"/>
    </row>
    <row r="95" spans="1:26" ht="21.75" customHeight="1" x14ac:dyDescent="0.6">
      <c r="A95" s="1341"/>
      <c r="B95" s="1358"/>
      <c r="C95" s="1341"/>
      <c r="D95" s="1358"/>
      <c r="E95" s="1341"/>
      <c r="F95" s="1358"/>
      <c r="G95" s="1341"/>
      <c r="H95" s="1358"/>
      <c r="I95" s="1341"/>
      <c r="J95" s="1341"/>
      <c r="K95" s="1341"/>
      <c r="L95" s="1341"/>
      <c r="M95" s="1341"/>
      <c r="N95" s="1341"/>
      <c r="O95" s="1341"/>
      <c r="P95" s="1341"/>
      <c r="Q95" s="1341"/>
      <c r="R95" s="1341"/>
      <c r="S95" s="1341"/>
      <c r="T95" s="1341"/>
      <c r="U95" s="1341"/>
      <c r="V95" s="1341"/>
      <c r="W95" s="1341"/>
      <c r="X95" s="1341"/>
      <c r="Y95" s="1341"/>
      <c r="Z95" s="1341"/>
    </row>
    <row r="96" spans="1:26" ht="21.75" customHeight="1" x14ac:dyDescent="0.6">
      <c r="A96" s="1341"/>
      <c r="B96" s="1358"/>
      <c r="C96" s="1341"/>
      <c r="D96" s="1358"/>
      <c r="E96" s="1341"/>
      <c r="F96" s="1358"/>
      <c r="G96" s="1341"/>
      <c r="H96" s="1358"/>
      <c r="I96" s="1341"/>
      <c r="J96" s="1341"/>
      <c r="K96" s="1341"/>
      <c r="L96" s="1341"/>
      <c r="M96" s="1341"/>
      <c r="N96" s="1341"/>
      <c r="O96" s="1341"/>
      <c r="P96" s="1341"/>
      <c r="Q96" s="1341"/>
      <c r="R96" s="1341"/>
      <c r="S96" s="1341"/>
      <c r="T96" s="1341"/>
      <c r="U96" s="1341"/>
      <c r="V96" s="1341"/>
      <c r="W96" s="1341"/>
      <c r="X96" s="1341"/>
      <c r="Y96" s="1341"/>
      <c r="Z96" s="1341"/>
    </row>
    <row r="97" spans="1:26" ht="21.75" customHeight="1" x14ac:dyDescent="0.6">
      <c r="A97" s="1341"/>
      <c r="B97" s="1358"/>
      <c r="C97" s="1341"/>
      <c r="D97" s="1358"/>
      <c r="E97" s="1341"/>
      <c r="F97" s="1358"/>
      <c r="G97" s="1341"/>
      <c r="H97" s="1358"/>
      <c r="I97" s="1341"/>
      <c r="J97" s="1341"/>
      <c r="K97" s="1341"/>
      <c r="L97" s="1341"/>
      <c r="M97" s="1341"/>
      <c r="N97" s="1341"/>
      <c r="O97" s="1341"/>
      <c r="P97" s="1341"/>
      <c r="Q97" s="1341"/>
      <c r="R97" s="1341"/>
      <c r="S97" s="1341"/>
      <c r="T97" s="1341"/>
      <c r="U97" s="1341"/>
      <c r="V97" s="1341"/>
      <c r="W97" s="1341"/>
      <c r="X97" s="1341"/>
      <c r="Y97" s="1341"/>
      <c r="Z97" s="1341"/>
    </row>
    <row r="98" spans="1:26" ht="21.75" customHeight="1" x14ac:dyDescent="0.6">
      <c r="A98" s="1341"/>
      <c r="B98" s="1358"/>
      <c r="C98" s="1341"/>
      <c r="D98" s="1358"/>
      <c r="E98" s="1341"/>
      <c r="F98" s="1358"/>
      <c r="G98" s="1341"/>
      <c r="H98" s="1358"/>
      <c r="I98" s="1341"/>
      <c r="J98" s="1341"/>
      <c r="K98" s="1341"/>
      <c r="L98" s="1341"/>
      <c r="M98" s="1341"/>
      <c r="N98" s="1341"/>
      <c r="O98" s="1341"/>
      <c r="P98" s="1341"/>
      <c r="Q98" s="1341"/>
      <c r="R98" s="1341"/>
      <c r="S98" s="1341"/>
      <c r="T98" s="1341"/>
      <c r="U98" s="1341"/>
      <c r="V98" s="1341"/>
      <c r="W98" s="1341"/>
      <c r="X98" s="1341"/>
      <c r="Y98" s="1341"/>
      <c r="Z98" s="1341"/>
    </row>
    <row r="99" spans="1:26" ht="21.75" customHeight="1" x14ac:dyDescent="0.6">
      <c r="A99" s="1341"/>
      <c r="B99" s="1358"/>
      <c r="C99" s="1341"/>
      <c r="D99" s="1358"/>
      <c r="E99" s="1341"/>
      <c r="F99" s="1358"/>
      <c r="G99" s="1341"/>
      <c r="H99" s="1358"/>
      <c r="I99" s="1341"/>
      <c r="J99" s="1341"/>
      <c r="K99" s="1341"/>
      <c r="L99" s="1341"/>
      <c r="M99" s="1341"/>
      <c r="N99" s="1341"/>
      <c r="O99" s="1341"/>
      <c r="P99" s="1341"/>
      <c r="Q99" s="1341"/>
      <c r="R99" s="1341"/>
      <c r="S99" s="1341"/>
      <c r="T99" s="1341"/>
      <c r="U99" s="1341"/>
      <c r="V99" s="1341"/>
      <c r="W99" s="1341"/>
      <c r="X99" s="1341"/>
      <c r="Y99" s="1341"/>
      <c r="Z99" s="1341"/>
    </row>
    <row r="100" spans="1:26" ht="21.75" customHeight="1" x14ac:dyDescent="0.6">
      <c r="A100" s="1341"/>
      <c r="B100" s="1358"/>
      <c r="C100" s="1341"/>
      <c r="D100" s="1358"/>
      <c r="E100" s="1341"/>
      <c r="F100" s="1358"/>
      <c r="G100" s="1341"/>
      <c r="H100" s="1358"/>
      <c r="I100" s="1341"/>
      <c r="J100" s="1341"/>
      <c r="K100" s="1341"/>
      <c r="L100" s="1341"/>
      <c r="M100" s="1341"/>
      <c r="N100" s="1341"/>
      <c r="O100" s="1341"/>
      <c r="P100" s="1341"/>
      <c r="Q100" s="1341"/>
      <c r="R100" s="1341"/>
      <c r="S100" s="1341"/>
      <c r="T100" s="1341"/>
      <c r="U100" s="1341"/>
      <c r="V100" s="1341"/>
      <c r="W100" s="1341"/>
      <c r="X100" s="1341"/>
      <c r="Y100" s="1341"/>
      <c r="Z100" s="1341"/>
    </row>
    <row r="101" spans="1:26" ht="21.75" customHeight="1" x14ac:dyDescent="0.6">
      <c r="A101" s="1341"/>
      <c r="B101" s="1358"/>
      <c r="C101" s="1341"/>
      <c r="D101" s="1358"/>
      <c r="E101" s="1341"/>
      <c r="F101" s="1358"/>
      <c r="G101" s="1341"/>
      <c r="H101" s="1358"/>
      <c r="I101" s="1341"/>
      <c r="J101" s="1341"/>
      <c r="K101" s="1341"/>
      <c r="L101" s="1341"/>
      <c r="M101" s="1341"/>
      <c r="N101" s="1341"/>
      <c r="O101" s="1341"/>
      <c r="P101" s="1341"/>
      <c r="Q101" s="1341"/>
      <c r="R101" s="1341"/>
      <c r="S101" s="1341"/>
      <c r="T101" s="1341"/>
      <c r="U101" s="1341"/>
      <c r="V101" s="1341"/>
      <c r="W101" s="1341"/>
      <c r="X101" s="1341"/>
      <c r="Y101" s="1341"/>
      <c r="Z101" s="1341"/>
    </row>
    <row r="102" spans="1:26" ht="21.75" customHeight="1" x14ac:dyDescent="0.6">
      <c r="A102" s="1341"/>
      <c r="B102" s="1358"/>
      <c r="C102" s="1341"/>
      <c r="D102" s="1358"/>
      <c r="E102" s="1341"/>
      <c r="F102" s="1358"/>
      <c r="G102" s="1341"/>
      <c r="H102" s="1358"/>
      <c r="I102" s="1341"/>
      <c r="J102" s="1341"/>
      <c r="K102" s="1341"/>
      <c r="L102" s="1341"/>
      <c r="M102" s="1341"/>
      <c r="N102" s="1341"/>
      <c r="O102" s="1341"/>
      <c r="P102" s="1341"/>
      <c r="Q102" s="1341"/>
      <c r="R102" s="1341"/>
      <c r="S102" s="1341"/>
      <c r="T102" s="1341"/>
      <c r="U102" s="1341"/>
      <c r="V102" s="1341"/>
      <c r="W102" s="1341"/>
      <c r="X102" s="1341"/>
      <c r="Y102" s="1341"/>
      <c r="Z102" s="1341"/>
    </row>
    <row r="103" spans="1:26" ht="21.75" customHeight="1" x14ac:dyDescent="0.6">
      <c r="A103" s="1341"/>
      <c r="B103" s="1358"/>
      <c r="C103" s="1341"/>
      <c r="D103" s="1358"/>
      <c r="E103" s="1341"/>
      <c r="F103" s="1358"/>
      <c r="G103" s="1341"/>
      <c r="H103" s="1358"/>
      <c r="I103" s="1341"/>
      <c r="J103" s="1341"/>
      <c r="K103" s="1341"/>
      <c r="L103" s="1341"/>
      <c r="M103" s="1341"/>
      <c r="N103" s="1341"/>
      <c r="O103" s="1341"/>
      <c r="P103" s="1341"/>
      <c r="Q103" s="1341"/>
      <c r="R103" s="1341"/>
      <c r="S103" s="1341"/>
      <c r="T103" s="1341"/>
      <c r="U103" s="1341"/>
      <c r="V103" s="1341"/>
      <c r="W103" s="1341"/>
      <c r="X103" s="1341"/>
      <c r="Y103" s="1341"/>
      <c r="Z103" s="1341"/>
    </row>
    <row r="104" spans="1:26" ht="21.75" customHeight="1" x14ac:dyDescent="0.6">
      <c r="A104" s="1341"/>
      <c r="B104" s="1358"/>
      <c r="C104" s="1341"/>
      <c r="D104" s="1358"/>
      <c r="E104" s="1341"/>
      <c r="F104" s="1358"/>
      <c r="G104" s="1341"/>
      <c r="H104" s="1358"/>
      <c r="I104" s="1341"/>
      <c r="J104" s="1341"/>
      <c r="K104" s="1341"/>
      <c r="L104" s="1341"/>
      <c r="M104" s="1341"/>
      <c r="N104" s="1341"/>
      <c r="O104" s="1341"/>
      <c r="P104" s="1341"/>
      <c r="Q104" s="1341"/>
      <c r="R104" s="1341"/>
      <c r="S104" s="1341"/>
      <c r="T104" s="1341"/>
      <c r="U104" s="1341"/>
      <c r="V104" s="1341"/>
      <c r="W104" s="1341"/>
      <c r="X104" s="1341"/>
      <c r="Y104" s="1341"/>
      <c r="Z104" s="1341"/>
    </row>
    <row r="105" spans="1:26" ht="21.75" customHeight="1" x14ac:dyDescent="0.6">
      <c r="A105" s="1341"/>
      <c r="B105" s="1358"/>
      <c r="C105" s="1341"/>
      <c r="D105" s="1358"/>
      <c r="E105" s="1341"/>
      <c r="F105" s="1358"/>
      <c r="G105" s="1341"/>
      <c r="H105" s="1358"/>
      <c r="I105" s="1341"/>
      <c r="J105" s="1341"/>
      <c r="K105" s="1341"/>
      <c r="L105" s="1341"/>
      <c r="M105" s="1341"/>
      <c r="N105" s="1341"/>
      <c r="O105" s="1341"/>
      <c r="P105" s="1341"/>
      <c r="Q105" s="1341"/>
      <c r="R105" s="1341"/>
      <c r="S105" s="1341"/>
      <c r="T105" s="1341"/>
      <c r="U105" s="1341"/>
      <c r="V105" s="1341"/>
      <c r="W105" s="1341"/>
      <c r="X105" s="1341"/>
      <c r="Y105" s="1341"/>
      <c r="Z105" s="1341"/>
    </row>
    <row r="106" spans="1:26" ht="21.75" customHeight="1" x14ac:dyDescent="0.6">
      <c r="A106" s="1341"/>
      <c r="B106" s="1358"/>
      <c r="C106" s="1341"/>
      <c r="D106" s="1358"/>
      <c r="E106" s="1341"/>
      <c r="F106" s="1358"/>
      <c r="G106" s="1341"/>
      <c r="H106" s="1358"/>
      <c r="I106" s="1341"/>
      <c r="J106" s="1341"/>
      <c r="K106" s="1341"/>
      <c r="L106" s="1341"/>
      <c r="M106" s="1341"/>
      <c r="N106" s="1341"/>
      <c r="O106" s="1341"/>
      <c r="P106" s="1341"/>
      <c r="Q106" s="1341"/>
      <c r="R106" s="1341"/>
      <c r="S106" s="1341"/>
      <c r="T106" s="1341"/>
      <c r="U106" s="1341"/>
      <c r="V106" s="1341"/>
      <c r="W106" s="1341"/>
      <c r="X106" s="1341"/>
      <c r="Y106" s="1341"/>
      <c r="Z106" s="1341"/>
    </row>
    <row r="107" spans="1:26" ht="21.75" customHeight="1" x14ac:dyDescent="0.6">
      <c r="A107" s="1341"/>
      <c r="B107" s="1358"/>
      <c r="C107" s="1341"/>
      <c r="D107" s="1358"/>
      <c r="E107" s="1341"/>
      <c r="F107" s="1358"/>
      <c r="G107" s="1341"/>
      <c r="H107" s="1358"/>
      <c r="I107" s="1341"/>
      <c r="J107" s="1341"/>
      <c r="K107" s="1341"/>
      <c r="L107" s="1341"/>
      <c r="M107" s="1341"/>
      <c r="N107" s="1341"/>
      <c r="O107" s="1341"/>
      <c r="P107" s="1341"/>
      <c r="Q107" s="1341"/>
      <c r="R107" s="1341"/>
      <c r="S107" s="1341"/>
      <c r="T107" s="1341"/>
      <c r="U107" s="1341"/>
      <c r="V107" s="1341"/>
      <c r="W107" s="1341"/>
      <c r="X107" s="1341"/>
      <c r="Y107" s="1341"/>
      <c r="Z107" s="1341"/>
    </row>
    <row r="108" spans="1:26" ht="21.75" customHeight="1" x14ac:dyDescent="0.6">
      <c r="A108" s="1341"/>
      <c r="B108" s="1358"/>
      <c r="C108" s="1341"/>
      <c r="D108" s="1358"/>
      <c r="E108" s="1341"/>
      <c r="F108" s="1358"/>
      <c r="G108" s="1341"/>
      <c r="H108" s="1358"/>
      <c r="I108" s="1341"/>
      <c r="J108" s="1341"/>
      <c r="K108" s="1341"/>
      <c r="L108" s="1341"/>
      <c r="M108" s="1341"/>
      <c r="N108" s="1341"/>
      <c r="O108" s="1341"/>
      <c r="P108" s="1341"/>
      <c r="Q108" s="1341"/>
      <c r="R108" s="1341"/>
      <c r="S108" s="1341"/>
      <c r="T108" s="1341"/>
      <c r="U108" s="1341"/>
      <c r="V108" s="1341"/>
      <c r="W108" s="1341"/>
      <c r="X108" s="1341"/>
      <c r="Y108" s="1341"/>
      <c r="Z108" s="1341"/>
    </row>
    <row r="109" spans="1:26" ht="21.75" customHeight="1" x14ac:dyDescent="0.6">
      <c r="A109" s="1341"/>
      <c r="B109" s="1358"/>
      <c r="C109" s="1341"/>
      <c r="D109" s="1358"/>
      <c r="E109" s="1341"/>
      <c r="F109" s="1358"/>
      <c r="G109" s="1341"/>
      <c r="H109" s="1358"/>
      <c r="I109" s="1341"/>
      <c r="J109" s="1341"/>
      <c r="K109" s="1341"/>
      <c r="L109" s="1341"/>
      <c r="M109" s="1341"/>
      <c r="N109" s="1341"/>
      <c r="O109" s="1341"/>
      <c r="P109" s="1341"/>
      <c r="Q109" s="1341"/>
      <c r="R109" s="1341"/>
      <c r="S109" s="1341"/>
      <c r="T109" s="1341"/>
      <c r="U109" s="1341"/>
      <c r="V109" s="1341"/>
      <c r="W109" s="1341"/>
      <c r="X109" s="1341"/>
      <c r="Y109" s="1341"/>
      <c r="Z109" s="1341"/>
    </row>
    <row r="110" spans="1:26" ht="21.75" customHeight="1" x14ac:dyDescent="0.6">
      <c r="A110" s="1341"/>
      <c r="B110" s="1358"/>
      <c r="C110" s="1341"/>
      <c r="D110" s="1358"/>
      <c r="E110" s="1341"/>
      <c r="F110" s="1358"/>
      <c r="G110" s="1341"/>
      <c r="H110" s="1358"/>
      <c r="I110" s="1341"/>
      <c r="J110" s="1341"/>
      <c r="K110" s="1341"/>
      <c r="L110" s="1341"/>
      <c r="M110" s="1341"/>
      <c r="N110" s="1341"/>
      <c r="O110" s="1341"/>
      <c r="P110" s="1341"/>
      <c r="Q110" s="1341"/>
      <c r="R110" s="1341"/>
      <c r="S110" s="1341"/>
      <c r="T110" s="1341"/>
      <c r="U110" s="1341"/>
      <c r="V110" s="1341"/>
      <c r="W110" s="1341"/>
      <c r="X110" s="1341"/>
      <c r="Y110" s="1341"/>
      <c r="Z110" s="1341"/>
    </row>
    <row r="111" spans="1:26" ht="21.75" customHeight="1" x14ac:dyDescent="0.6">
      <c r="A111" s="1341"/>
      <c r="B111" s="1358"/>
      <c r="C111" s="1341"/>
      <c r="D111" s="1358"/>
      <c r="E111" s="1341"/>
      <c r="F111" s="1358"/>
      <c r="G111" s="1341"/>
      <c r="H111" s="1358"/>
      <c r="I111" s="1341"/>
      <c r="J111" s="1341"/>
      <c r="K111" s="1341"/>
      <c r="L111" s="1341"/>
      <c r="M111" s="1341"/>
      <c r="N111" s="1341"/>
      <c r="O111" s="1341"/>
      <c r="P111" s="1341"/>
      <c r="Q111" s="1341"/>
      <c r="R111" s="1341"/>
      <c r="S111" s="1341"/>
      <c r="T111" s="1341"/>
      <c r="U111" s="1341"/>
      <c r="V111" s="1341"/>
      <c r="W111" s="1341"/>
      <c r="X111" s="1341"/>
      <c r="Y111" s="1341"/>
      <c r="Z111" s="1341"/>
    </row>
    <row r="112" spans="1:26" ht="21.75" customHeight="1" x14ac:dyDescent="0.6">
      <c r="A112" s="1341"/>
      <c r="B112" s="1358"/>
      <c r="C112" s="1341"/>
      <c r="D112" s="1358"/>
      <c r="E112" s="1341"/>
      <c r="F112" s="1358"/>
      <c r="G112" s="1341"/>
      <c r="H112" s="1358"/>
      <c r="I112" s="1341"/>
      <c r="J112" s="1341"/>
      <c r="K112" s="1341"/>
      <c r="L112" s="1341"/>
      <c r="M112" s="1341"/>
      <c r="N112" s="1341"/>
      <c r="O112" s="1341"/>
      <c r="P112" s="1341"/>
      <c r="Q112" s="1341"/>
      <c r="R112" s="1341"/>
      <c r="S112" s="1341"/>
      <c r="T112" s="1341"/>
      <c r="U112" s="1341"/>
      <c r="V112" s="1341"/>
      <c r="W112" s="1341"/>
      <c r="X112" s="1341"/>
      <c r="Y112" s="1341"/>
      <c r="Z112" s="1341"/>
    </row>
    <row r="113" spans="1:26" ht="21.75" customHeight="1" x14ac:dyDescent="0.6">
      <c r="A113" s="1341"/>
      <c r="B113" s="1358"/>
      <c r="C113" s="1341"/>
      <c r="D113" s="1358"/>
      <c r="E113" s="1341"/>
      <c r="F113" s="1358"/>
      <c r="G113" s="1341"/>
      <c r="H113" s="1358"/>
      <c r="I113" s="1341"/>
      <c r="J113" s="1341"/>
      <c r="K113" s="1341"/>
      <c r="L113" s="1341"/>
      <c r="M113" s="1341"/>
      <c r="N113" s="1341"/>
      <c r="O113" s="1341"/>
      <c r="P113" s="1341"/>
      <c r="Q113" s="1341"/>
      <c r="R113" s="1341"/>
      <c r="S113" s="1341"/>
      <c r="T113" s="1341"/>
      <c r="U113" s="1341"/>
      <c r="V113" s="1341"/>
      <c r="W113" s="1341"/>
      <c r="X113" s="1341"/>
      <c r="Y113" s="1341"/>
      <c r="Z113" s="1341"/>
    </row>
    <row r="114" spans="1:26" ht="21.75" customHeight="1" x14ac:dyDescent="0.6">
      <c r="A114" s="1341"/>
      <c r="B114" s="1358"/>
      <c r="C114" s="1341"/>
      <c r="D114" s="1358"/>
      <c r="E114" s="1341"/>
      <c r="F114" s="1358"/>
      <c r="G114" s="1341"/>
      <c r="H114" s="1358"/>
      <c r="I114" s="1341"/>
      <c r="J114" s="1341"/>
      <c r="K114" s="1341"/>
      <c r="L114" s="1341"/>
      <c r="M114" s="1341"/>
      <c r="N114" s="1341"/>
      <c r="O114" s="1341"/>
      <c r="P114" s="1341"/>
      <c r="Q114" s="1341"/>
      <c r="R114" s="1341"/>
      <c r="S114" s="1341"/>
      <c r="T114" s="1341"/>
      <c r="U114" s="1341"/>
      <c r="V114" s="1341"/>
      <c r="W114" s="1341"/>
      <c r="X114" s="1341"/>
      <c r="Y114" s="1341"/>
      <c r="Z114" s="1341"/>
    </row>
    <row r="115" spans="1:26" ht="21.75" customHeight="1" x14ac:dyDescent="0.6">
      <c r="A115" s="1341"/>
      <c r="B115" s="1358"/>
      <c r="C115" s="1341"/>
      <c r="D115" s="1358"/>
      <c r="E115" s="1341"/>
      <c r="F115" s="1358"/>
      <c r="G115" s="1341"/>
      <c r="H115" s="1358"/>
      <c r="I115" s="1341"/>
      <c r="J115" s="1341"/>
      <c r="K115" s="1341"/>
      <c r="L115" s="1341"/>
      <c r="M115" s="1341"/>
      <c r="N115" s="1341"/>
      <c r="O115" s="1341"/>
      <c r="P115" s="1341"/>
      <c r="Q115" s="1341"/>
      <c r="R115" s="1341"/>
      <c r="S115" s="1341"/>
      <c r="T115" s="1341"/>
      <c r="U115" s="1341"/>
      <c r="V115" s="1341"/>
      <c r="W115" s="1341"/>
      <c r="X115" s="1341"/>
      <c r="Y115" s="1341"/>
      <c r="Z115" s="1341"/>
    </row>
    <row r="116" spans="1:26" ht="21.75" customHeight="1" x14ac:dyDescent="0.6">
      <c r="A116" s="1341"/>
      <c r="B116" s="1358"/>
      <c r="C116" s="1341"/>
      <c r="D116" s="1358"/>
      <c r="E116" s="1341"/>
      <c r="F116" s="1358"/>
      <c r="G116" s="1341"/>
      <c r="H116" s="1358"/>
      <c r="I116" s="1341"/>
      <c r="J116" s="1341"/>
      <c r="K116" s="1341"/>
      <c r="L116" s="1341"/>
      <c r="M116" s="1341"/>
      <c r="N116" s="1341"/>
      <c r="O116" s="1341"/>
      <c r="P116" s="1341"/>
      <c r="Q116" s="1341"/>
      <c r="R116" s="1341"/>
      <c r="S116" s="1341"/>
      <c r="T116" s="1341"/>
      <c r="U116" s="1341"/>
      <c r="V116" s="1341"/>
      <c r="W116" s="1341"/>
      <c r="X116" s="1341"/>
      <c r="Y116" s="1341"/>
      <c r="Z116" s="1341"/>
    </row>
    <row r="117" spans="1:26" ht="21.75" customHeight="1" x14ac:dyDescent="0.6">
      <c r="A117" s="1341"/>
      <c r="B117" s="1358"/>
      <c r="C117" s="1341"/>
      <c r="D117" s="1358"/>
      <c r="E117" s="1341"/>
      <c r="F117" s="1358"/>
      <c r="G117" s="1341"/>
      <c r="H117" s="1358"/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1"/>
      <c r="V117" s="1341"/>
      <c r="W117" s="1341"/>
      <c r="X117" s="1341"/>
      <c r="Y117" s="1341"/>
      <c r="Z117" s="1341"/>
    </row>
    <row r="118" spans="1:26" ht="21.75" customHeight="1" x14ac:dyDescent="0.6">
      <c r="A118" s="1341"/>
      <c r="B118" s="1358"/>
      <c r="C118" s="1341"/>
      <c r="D118" s="1358"/>
      <c r="E118" s="1341"/>
      <c r="F118" s="1358"/>
      <c r="G118" s="1341"/>
      <c r="H118" s="1358"/>
      <c r="I118" s="1341"/>
      <c r="J118" s="1341"/>
      <c r="K118" s="1341"/>
      <c r="L118" s="1341"/>
      <c r="M118" s="1341"/>
      <c r="N118" s="1341"/>
      <c r="O118" s="1341"/>
      <c r="P118" s="1341"/>
      <c r="Q118" s="1341"/>
      <c r="R118" s="1341"/>
      <c r="S118" s="1341"/>
      <c r="T118" s="1341"/>
      <c r="U118" s="1341"/>
      <c r="V118" s="1341"/>
      <c r="W118" s="1341"/>
      <c r="X118" s="1341"/>
      <c r="Y118" s="1341"/>
      <c r="Z118" s="1341"/>
    </row>
    <row r="119" spans="1:26" ht="21.75" customHeight="1" x14ac:dyDescent="0.6">
      <c r="A119" s="1341"/>
      <c r="B119" s="1358"/>
      <c r="C119" s="1341"/>
      <c r="D119" s="1358"/>
      <c r="E119" s="1341"/>
      <c r="F119" s="1358"/>
      <c r="G119" s="1341"/>
      <c r="H119" s="1358"/>
      <c r="I119" s="1341"/>
      <c r="J119" s="1341"/>
      <c r="K119" s="1341"/>
      <c r="L119" s="1341"/>
      <c r="M119" s="1341"/>
      <c r="N119" s="1341"/>
      <c r="O119" s="1341"/>
      <c r="P119" s="1341"/>
      <c r="Q119" s="1341"/>
      <c r="R119" s="1341"/>
      <c r="S119" s="1341"/>
      <c r="T119" s="1341"/>
      <c r="U119" s="1341"/>
      <c r="V119" s="1341"/>
      <c r="W119" s="1341"/>
      <c r="X119" s="1341"/>
      <c r="Y119" s="1341"/>
      <c r="Z119" s="1341"/>
    </row>
    <row r="120" spans="1:26" ht="21.75" customHeight="1" x14ac:dyDescent="0.6">
      <c r="A120" s="1341"/>
      <c r="B120" s="1358"/>
      <c r="C120" s="1341"/>
      <c r="D120" s="1358"/>
      <c r="E120" s="1341"/>
      <c r="F120" s="1358"/>
      <c r="G120" s="1341"/>
      <c r="H120" s="1358"/>
      <c r="I120" s="1341"/>
      <c r="J120" s="1341"/>
      <c r="K120" s="1341"/>
      <c r="L120" s="1341"/>
      <c r="M120" s="1341"/>
      <c r="N120" s="1341"/>
      <c r="O120" s="1341"/>
      <c r="P120" s="1341"/>
      <c r="Q120" s="1341"/>
      <c r="R120" s="1341"/>
      <c r="S120" s="1341"/>
      <c r="T120" s="1341"/>
      <c r="U120" s="1341"/>
      <c r="V120" s="1341"/>
      <c r="W120" s="1341"/>
      <c r="X120" s="1341"/>
      <c r="Y120" s="1341"/>
      <c r="Z120" s="1341"/>
    </row>
    <row r="121" spans="1:26" ht="21.75" customHeight="1" x14ac:dyDescent="0.6">
      <c r="A121" s="1341"/>
      <c r="B121" s="1358"/>
      <c r="C121" s="1341"/>
      <c r="D121" s="1358"/>
      <c r="E121" s="1341"/>
      <c r="F121" s="1358"/>
      <c r="G121" s="1341"/>
      <c r="H121" s="1358"/>
      <c r="I121" s="1341"/>
      <c r="J121" s="1341"/>
      <c r="K121" s="1341"/>
      <c r="L121" s="1341"/>
      <c r="M121" s="1341"/>
      <c r="N121" s="1341"/>
      <c r="O121" s="1341"/>
      <c r="P121" s="1341"/>
      <c r="Q121" s="1341"/>
      <c r="R121" s="1341"/>
      <c r="S121" s="1341"/>
      <c r="T121" s="1341"/>
      <c r="U121" s="1341"/>
      <c r="V121" s="1341"/>
      <c r="W121" s="1341"/>
      <c r="X121" s="1341"/>
      <c r="Y121" s="1341"/>
      <c r="Z121" s="1341"/>
    </row>
    <row r="122" spans="1:26" ht="21.75" customHeight="1" x14ac:dyDescent="0.6">
      <c r="A122" s="1341"/>
      <c r="B122" s="1358"/>
      <c r="C122" s="1341"/>
      <c r="D122" s="1358"/>
      <c r="E122" s="1341"/>
      <c r="F122" s="1358"/>
      <c r="G122" s="1341"/>
      <c r="H122" s="1358"/>
      <c r="I122" s="1341"/>
      <c r="J122" s="1341"/>
      <c r="K122" s="1341"/>
      <c r="L122" s="1341"/>
      <c r="M122" s="1341"/>
      <c r="N122" s="1341"/>
      <c r="O122" s="1341"/>
      <c r="P122" s="1341"/>
      <c r="Q122" s="1341"/>
      <c r="R122" s="1341"/>
      <c r="S122" s="1341"/>
      <c r="T122" s="1341"/>
      <c r="U122" s="1341"/>
      <c r="V122" s="1341"/>
      <c r="W122" s="1341"/>
      <c r="X122" s="1341"/>
      <c r="Y122" s="1341"/>
      <c r="Z122" s="1341"/>
    </row>
    <row r="123" spans="1:26" ht="21.75" customHeight="1" x14ac:dyDescent="0.6">
      <c r="A123" s="1341"/>
      <c r="B123" s="1358"/>
      <c r="C123" s="1341"/>
      <c r="D123" s="1358"/>
      <c r="E123" s="1341"/>
      <c r="F123" s="1358"/>
      <c r="G123" s="1341"/>
      <c r="H123" s="1358"/>
      <c r="I123" s="1341"/>
      <c r="J123" s="1341"/>
      <c r="K123" s="1341"/>
      <c r="L123" s="1341"/>
      <c r="M123" s="1341"/>
      <c r="N123" s="1341"/>
      <c r="O123" s="1341"/>
      <c r="P123" s="1341"/>
      <c r="Q123" s="1341"/>
      <c r="R123" s="1341"/>
      <c r="S123" s="1341"/>
      <c r="T123" s="1341"/>
      <c r="U123" s="1341"/>
      <c r="V123" s="1341"/>
      <c r="W123" s="1341"/>
      <c r="X123" s="1341"/>
      <c r="Y123" s="1341"/>
      <c r="Z123" s="1341"/>
    </row>
    <row r="124" spans="1:26" ht="21.75" customHeight="1" x14ac:dyDescent="0.6">
      <c r="A124" s="1341"/>
      <c r="B124" s="1358"/>
      <c r="C124" s="1341"/>
      <c r="D124" s="1358"/>
      <c r="E124" s="1341"/>
      <c r="F124" s="1358"/>
      <c r="G124" s="1341"/>
      <c r="H124" s="1358"/>
      <c r="I124" s="1341"/>
      <c r="J124" s="1341"/>
      <c r="K124" s="1341"/>
      <c r="L124" s="1341"/>
      <c r="M124" s="1341"/>
      <c r="N124" s="1341"/>
      <c r="O124" s="1341"/>
      <c r="P124" s="1341"/>
      <c r="Q124" s="1341"/>
      <c r="R124" s="1341"/>
      <c r="S124" s="1341"/>
      <c r="T124" s="1341"/>
      <c r="U124" s="1341"/>
      <c r="V124" s="1341"/>
      <c r="W124" s="1341"/>
      <c r="X124" s="1341"/>
      <c r="Y124" s="1341"/>
      <c r="Z124" s="1341"/>
    </row>
    <row r="125" spans="1:26" ht="21.75" customHeight="1" x14ac:dyDescent="0.6">
      <c r="A125" s="1341"/>
      <c r="B125" s="1358"/>
      <c r="C125" s="1341"/>
      <c r="D125" s="1358"/>
      <c r="E125" s="1341"/>
      <c r="F125" s="1358"/>
      <c r="G125" s="1341"/>
      <c r="H125" s="1358"/>
      <c r="I125" s="1341"/>
      <c r="J125" s="1341"/>
      <c r="K125" s="1341"/>
      <c r="L125" s="1341"/>
      <c r="M125" s="1341"/>
      <c r="N125" s="1341"/>
      <c r="O125" s="1341"/>
      <c r="P125" s="1341"/>
      <c r="Q125" s="1341"/>
      <c r="R125" s="1341"/>
      <c r="S125" s="1341"/>
      <c r="T125" s="1341"/>
      <c r="U125" s="1341"/>
      <c r="V125" s="1341"/>
      <c r="W125" s="1341"/>
      <c r="X125" s="1341"/>
      <c r="Y125" s="1341"/>
      <c r="Z125" s="1341"/>
    </row>
    <row r="126" spans="1:26" ht="21.75" customHeight="1" x14ac:dyDescent="0.6">
      <c r="A126" s="1341"/>
      <c r="B126" s="1358"/>
      <c r="C126" s="1341"/>
      <c r="D126" s="1358"/>
      <c r="E126" s="1341"/>
      <c r="F126" s="1358"/>
      <c r="G126" s="1341"/>
      <c r="H126" s="1358"/>
      <c r="I126" s="1341"/>
      <c r="J126" s="1341"/>
      <c r="K126" s="1341"/>
      <c r="L126" s="1341"/>
      <c r="M126" s="1341"/>
      <c r="N126" s="1341"/>
      <c r="O126" s="1341"/>
      <c r="P126" s="1341"/>
      <c r="Q126" s="1341"/>
      <c r="R126" s="1341"/>
      <c r="S126" s="1341"/>
      <c r="T126" s="1341"/>
      <c r="U126" s="1341"/>
      <c r="V126" s="1341"/>
      <c r="W126" s="1341"/>
      <c r="X126" s="1341"/>
      <c r="Y126" s="1341"/>
      <c r="Z126" s="1341"/>
    </row>
    <row r="127" spans="1:26" ht="21.75" customHeight="1" x14ac:dyDescent="0.6">
      <c r="A127" s="1341"/>
      <c r="B127" s="1358"/>
      <c r="C127" s="1341"/>
      <c r="D127" s="1358"/>
      <c r="E127" s="1341"/>
      <c r="F127" s="1358"/>
      <c r="G127" s="1341"/>
      <c r="H127" s="1358"/>
      <c r="I127" s="1341"/>
      <c r="J127" s="1341"/>
      <c r="K127" s="1341"/>
      <c r="L127" s="1341"/>
      <c r="M127" s="1341"/>
      <c r="N127" s="1341"/>
      <c r="O127" s="1341"/>
      <c r="P127" s="1341"/>
      <c r="Q127" s="1341"/>
      <c r="R127" s="1341"/>
      <c r="S127" s="1341"/>
      <c r="T127" s="1341"/>
      <c r="U127" s="1341"/>
      <c r="V127" s="1341"/>
      <c r="W127" s="1341"/>
      <c r="X127" s="1341"/>
      <c r="Y127" s="1341"/>
      <c r="Z127" s="1341"/>
    </row>
    <row r="128" spans="1:26" ht="21.75" customHeight="1" x14ac:dyDescent="0.6">
      <c r="A128" s="1341"/>
      <c r="B128" s="1358"/>
      <c r="C128" s="1341"/>
      <c r="D128" s="1358"/>
      <c r="E128" s="1341"/>
      <c r="F128" s="1358"/>
      <c r="G128" s="1341"/>
      <c r="H128" s="1358"/>
      <c r="I128" s="1341"/>
      <c r="J128" s="1341"/>
      <c r="K128" s="1341"/>
      <c r="L128" s="1341"/>
      <c r="M128" s="1341"/>
      <c r="N128" s="1341"/>
      <c r="O128" s="1341"/>
      <c r="P128" s="1341"/>
      <c r="Q128" s="1341"/>
      <c r="R128" s="1341"/>
      <c r="S128" s="1341"/>
      <c r="T128" s="1341"/>
      <c r="U128" s="1341"/>
      <c r="V128" s="1341"/>
      <c r="W128" s="1341"/>
      <c r="X128" s="1341"/>
      <c r="Y128" s="1341"/>
      <c r="Z128" s="1341"/>
    </row>
    <row r="129" spans="1:26" ht="21.75" customHeight="1" x14ac:dyDescent="0.6">
      <c r="A129" s="1341"/>
      <c r="B129" s="1358"/>
      <c r="C129" s="1341"/>
      <c r="D129" s="1358"/>
      <c r="E129" s="1341"/>
      <c r="F129" s="1358"/>
      <c r="G129" s="1341"/>
      <c r="H129" s="1358"/>
      <c r="I129" s="1341"/>
      <c r="J129" s="1341"/>
      <c r="K129" s="1341"/>
      <c r="L129" s="1341"/>
      <c r="M129" s="1341"/>
      <c r="N129" s="1341"/>
      <c r="O129" s="1341"/>
      <c r="P129" s="1341"/>
      <c r="Q129" s="1341"/>
      <c r="R129" s="1341"/>
      <c r="S129" s="1341"/>
      <c r="T129" s="1341"/>
      <c r="U129" s="1341"/>
      <c r="V129" s="1341"/>
      <c r="W129" s="1341"/>
      <c r="X129" s="1341"/>
      <c r="Y129" s="1341"/>
      <c r="Z129" s="1341"/>
    </row>
    <row r="130" spans="1:26" ht="21.75" customHeight="1" x14ac:dyDescent="0.6">
      <c r="A130" s="1341"/>
      <c r="B130" s="1358"/>
      <c r="C130" s="1341"/>
      <c r="D130" s="1358"/>
      <c r="E130" s="1341"/>
      <c r="F130" s="1358"/>
      <c r="G130" s="1341"/>
      <c r="H130" s="1358"/>
      <c r="I130" s="1341"/>
      <c r="J130" s="1341"/>
      <c r="K130" s="1341"/>
      <c r="L130" s="1341"/>
      <c r="M130" s="1341"/>
      <c r="N130" s="1341"/>
      <c r="O130" s="1341"/>
      <c r="P130" s="1341"/>
      <c r="Q130" s="1341"/>
      <c r="R130" s="1341"/>
      <c r="S130" s="1341"/>
      <c r="T130" s="1341"/>
      <c r="U130" s="1341"/>
      <c r="V130" s="1341"/>
      <c r="W130" s="1341"/>
      <c r="X130" s="1341"/>
      <c r="Y130" s="1341"/>
      <c r="Z130" s="1341"/>
    </row>
    <row r="131" spans="1:26" ht="21.75" customHeight="1" x14ac:dyDescent="0.6">
      <c r="A131" s="1341"/>
      <c r="B131" s="1358"/>
      <c r="C131" s="1341"/>
      <c r="D131" s="1358"/>
      <c r="E131" s="1341"/>
      <c r="F131" s="1358"/>
      <c r="G131" s="1341"/>
      <c r="H131" s="1358"/>
      <c r="I131" s="1341"/>
      <c r="J131" s="1341"/>
      <c r="K131" s="1341"/>
      <c r="L131" s="1341"/>
      <c r="M131" s="1341"/>
      <c r="N131" s="1341"/>
      <c r="O131" s="1341"/>
      <c r="P131" s="1341"/>
      <c r="Q131" s="1341"/>
      <c r="R131" s="1341"/>
      <c r="S131" s="1341"/>
      <c r="T131" s="1341"/>
      <c r="U131" s="1341"/>
      <c r="V131" s="1341"/>
      <c r="W131" s="1341"/>
      <c r="X131" s="1341"/>
      <c r="Y131" s="1341"/>
      <c r="Z131" s="1341"/>
    </row>
    <row r="132" spans="1:26" ht="21.75" customHeight="1" x14ac:dyDescent="0.6">
      <c r="A132" s="1341"/>
      <c r="B132" s="1358"/>
      <c r="C132" s="1341"/>
      <c r="D132" s="1358"/>
      <c r="E132" s="1341"/>
      <c r="F132" s="1358"/>
      <c r="G132" s="1341"/>
      <c r="H132" s="1358"/>
      <c r="I132" s="1341"/>
      <c r="J132" s="1341"/>
      <c r="K132" s="1341"/>
      <c r="L132" s="1341"/>
      <c r="M132" s="1341"/>
      <c r="N132" s="1341"/>
      <c r="O132" s="1341"/>
      <c r="P132" s="1341"/>
      <c r="Q132" s="1341"/>
      <c r="R132" s="1341"/>
      <c r="S132" s="1341"/>
      <c r="T132" s="1341"/>
      <c r="U132" s="1341"/>
      <c r="V132" s="1341"/>
      <c r="W132" s="1341"/>
      <c r="X132" s="1341"/>
      <c r="Y132" s="1341"/>
      <c r="Z132" s="1341"/>
    </row>
    <row r="133" spans="1:26" ht="21.75" customHeight="1" x14ac:dyDescent="0.6">
      <c r="A133" s="1341"/>
      <c r="B133" s="1358"/>
      <c r="C133" s="1341"/>
      <c r="D133" s="1358"/>
      <c r="E133" s="1341"/>
      <c r="F133" s="1358"/>
      <c r="G133" s="1341"/>
      <c r="H133" s="1358"/>
      <c r="I133" s="1341"/>
      <c r="J133" s="1341"/>
      <c r="K133" s="1341"/>
      <c r="L133" s="1341"/>
      <c r="M133" s="1341"/>
      <c r="N133" s="1341"/>
      <c r="O133" s="1341"/>
      <c r="P133" s="1341"/>
      <c r="Q133" s="1341"/>
      <c r="R133" s="1341"/>
      <c r="S133" s="1341"/>
      <c r="T133" s="1341"/>
      <c r="U133" s="1341"/>
      <c r="V133" s="1341"/>
      <c r="W133" s="1341"/>
      <c r="X133" s="1341"/>
      <c r="Y133" s="1341"/>
      <c r="Z133" s="1341"/>
    </row>
    <row r="134" spans="1:26" ht="21.75" customHeight="1" x14ac:dyDescent="0.6">
      <c r="A134" s="1341"/>
      <c r="B134" s="1358"/>
      <c r="C134" s="1341"/>
      <c r="D134" s="1358"/>
      <c r="E134" s="1341"/>
      <c r="F134" s="1358"/>
      <c r="G134" s="1341"/>
      <c r="H134" s="1358"/>
      <c r="I134" s="1341"/>
      <c r="J134" s="1341"/>
      <c r="K134" s="1341"/>
      <c r="L134" s="1341"/>
      <c r="M134" s="1341"/>
      <c r="N134" s="1341"/>
      <c r="O134" s="1341"/>
      <c r="P134" s="1341"/>
      <c r="Q134" s="1341"/>
      <c r="R134" s="1341"/>
      <c r="S134" s="1341"/>
      <c r="T134" s="1341"/>
      <c r="U134" s="1341"/>
      <c r="V134" s="1341"/>
      <c r="W134" s="1341"/>
      <c r="X134" s="1341"/>
      <c r="Y134" s="1341"/>
      <c r="Z134" s="1341"/>
    </row>
    <row r="135" spans="1:26" ht="21.75" customHeight="1" x14ac:dyDescent="0.6">
      <c r="A135" s="1341"/>
      <c r="B135" s="1358"/>
      <c r="C135" s="1341"/>
      <c r="D135" s="1358"/>
      <c r="E135" s="1341"/>
      <c r="F135" s="1358"/>
      <c r="G135" s="1341"/>
      <c r="H135" s="1358"/>
      <c r="I135" s="1341"/>
      <c r="J135" s="1341"/>
      <c r="K135" s="1341"/>
      <c r="L135" s="1341"/>
      <c r="M135" s="1341"/>
      <c r="N135" s="1341"/>
      <c r="O135" s="1341"/>
      <c r="P135" s="1341"/>
      <c r="Q135" s="1341"/>
      <c r="R135" s="1341"/>
      <c r="S135" s="1341"/>
      <c r="T135" s="1341"/>
      <c r="U135" s="1341"/>
      <c r="V135" s="1341"/>
      <c r="W135" s="1341"/>
      <c r="X135" s="1341"/>
      <c r="Y135" s="1341"/>
      <c r="Z135" s="1341"/>
    </row>
    <row r="136" spans="1:26" ht="21.75" customHeight="1" x14ac:dyDescent="0.6">
      <c r="A136" s="1341"/>
      <c r="B136" s="1358"/>
      <c r="C136" s="1341"/>
      <c r="D136" s="1358"/>
      <c r="E136" s="1341"/>
      <c r="F136" s="1358"/>
      <c r="G136" s="1341"/>
      <c r="H136" s="1358"/>
      <c r="I136" s="1341"/>
      <c r="J136" s="1341"/>
      <c r="K136" s="1341"/>
      <c r="L136" s="1341"/>
      <c r="M136" s="1341"/>
      <c r="N136" s="1341"/>
      <c r="O136" s="1341"/>
      <c r="P136" s="1341"/>
      <c r="Q136" s="1341"/>
      <c r="R136" s="1341"/>
      <c r="S136" s="1341"/>
      <c r="T136" s="1341"/>
      <c r="U136" s="1341"/>
      <c r="V136" s="1341"/>
      <c r="W136" s="1341"/>
      <c r="X136" s="1341"/>
      <c r="Y136" s="1341"/>
      <c r="Z136" s="1341"/>
    </row>
    <row r="137" spans="1:26" ht="21.75" customHeight="1" x14ac:dyDescent="0.6">
      <c r="A137" s="1341"/>
      <c r="B137" s="1358"/>
      <c r="C137" s="1341"/>
      <c r="D137" s="1358"/>
      <c r="E137" s="1341"/>
      <c r="F137" s="1358"/>
      <c r="G137" s="1341"/>
      <c r="H137" s="1358"/>
      <c r="I137" s="1341"/>
      <c r="J137" s="1341"/>
      <c r="K137" s="1341"/>
      <c r="L137" s="1341"/>
      <c r="M137" s="1341"/>
      <c r="N137" s="1341"/>
      <c r="O137" s="1341"/>
      <c r="P137" s="1341"/>
      <c r="Q137" s="1341"/>
      <c r="R137" s="1341"/>
      <c r="S137" s="1341"/>
      <c r="T137" s="1341"/>
      <c r="U137" s="1341"/>
      <c r="V137" s="1341"/>
      <c r="W137" s="1341"/>
      <c r="X137" s="1341"/>
      <c r="Y137" s="1341"/>
      <c r="Z137" s="1341"/>
    </row>
    <row r="138" spans="1:26" ht="21.75" customHeight="1" x14ac:dyDescent="0.6">
      <c r="A138" s="1341"/>
      <c r="B138" s="1358"/>
      <c r="C138" s="1341"/>
      <c r="D138" s="1358"/>
      <c r="E138" s="1341"/>
      <c r="F138" s="1358"/>
      <c r="G138" s="1341"/>
      <c r="H138" s="1358"/>
      <c r="I138" s="1341"/>
      <c r="J138" s="1341"/>
      <c r="K138" s="1341"/>
      <c r="L138" s="1341"/>
      <c r="M138" s="1341"/>
      <c r="N138" s="1341"/>
      <c r="O138" s="1341"/>
      <c r="P138" s="1341"/>
      <c r="Q138" s="1341"/>
      <c r="R138" s="1341"/>
      <c r="S138" s="1341"/>
      <c r="T138" s="1341"/>
      <c r="U138" s="1341"/>
      <c r="V138" s="1341"/>
      <c r="W138" s="1341"/>
      <c r="X138" s="1341"/>
      <c r="Y138" s="1341"/>
      <c r="Z138" s="1341"/>
    </row>
    <row r="139" spans="1:26" ht="21.75" customHeight="1" x14ac:dyDescent="0.6">
      <c r="A139" s="1341"/>
      <c r="B139" s="1358"/>
      <c r="C139" s="1341"/>
      <c r="D139" s="1358"/>
      <c r="E139" s="1341"/>
      <c r="F139" s="1358"/>
      <c r="G139" s="1341"/>
      <c r="H139" s="1358"/>
      <c r="I139" s="1341"/>
      <c r="J139" s="1341"/>
      <c r="K139" s="1341"/>
      <c r="L139" s="1341"/>
      <c r="M139" s="1341"/>
      <c r="N139" s="1341"/>
      <c r="O139" s="1341"/>
      <c r="P139" s="1341"/>
      <c r="Q139" s="1341"/>
      <c r="R139" s="1341"/>
      <c r="S139" s="1341"/>
      <c r="T139" s="1341"/>
      <c r="U139" s="1341"/>
      <c r="V139" s="1341"/>
      <c r="W139" s="1341"/>
      <c r="X139" s="1341"/>
      <c r="Y139" s="1341"/>
      <c r="Z139" s="1341"/>
    </row>
    <row r="140" spans="1:26" ht="21.75" customHeight="1" x14ac:dyDescent="0.6">
      <c r="A140" s="1341"/>
      <c r="B140" s="1358"/>
      <c r="C140" s="1341"/>
      <c r="D140" s="1358"/>
      <c r="E140" s="1341"/>
      <c r="F140" s="1358"/>
      <c r="G140" s="1341"/>
      <c r="H140" s="1358"/>
      <c r="I140" s="1341"/>
      <c r="J140" s="1341"/>
      <c r="K140" s="1341"/>
      <c r="L140" s="1341"/>
      <c r="M140" s="1341"/>
      <c r="N140" s="1341"/>
      <c r="O140" s="1341"/>
      <c r="P140" s="1341"/>
      <c r="Q140" s="1341"/>
      <c r="R140" s="1341"/>
      <c r="S140" s="1341"/>
      <c r="T140" s="1341"/>
      <c r="U140" s="1341"/>
      <c r="V140" s="1341"/>
      <c r="W140" s="1341"/>
      <c r="X140" s="1341"/>
      <c r="Y140" s="1341"/>
      <c r="Z140" s="1341"/>
    </row>
    <row r="141" spans="1:26" ht="21.75" customHeight="1" x14ac:dyDescent="0.6">
      <c r="A141" s="1341"/>
      <c r="B141" s="1358"/>
      <c r="C141" s="1341"/>
      <c r="D141" s="1358"/>
      <c r="E141" s="1341"/>
      <c r="F141" s="1358"/>
      <c r="G141" s="1341"/>
      <c r="H141" s="1358"/>
      <c r="I141" s="1341"/>
      <c r="J141" s="1341"/>
      <c r="K141" s="1341"/>
      <c r="L141" s="1341"/>
      <c r="M141" s="1341"/>
      <c r="N141" s="1341"/>
      <c r="O141" s="1341"/>
      <c r="P141" s="1341"/>
      <c r="Q141" s="1341"/>
      <c r="R141" s="1341"/>
      <c r="S141" s="1341"/>
      <c r="T141" s="1341"/>
      <c r="U141" s="1341"/>
      <c r="V141" s="1341"/>
      <c r="W141" s="1341"/>
      <c r="X141" s="1341"/>
      <c r="Y141" s="1341"/>
      <c r="Z141" s="1341"/>
    </row>
    <row r="142" spans="1:26" ht="21.75" customHeight="1" x14ac:dyDescent="0.6">
      <c r="A142" s="1341"/>
      <c r="B142" s="1358"/>
      <c r="C142" s="1341"/>
      <c r="D142" s="1358"/>
      <c r="E142" s="1341"/>
      <c r="F142" s="1358"/>
      <c r="G142" s="1341"/>
      <c r="H142" s="1358"/>
      <c r="I142" s="1341"/>
      <c r="J142" s="1341"/>
      <c r="K142" s="1341"/>
      <c r="L142" s="1341"/>
      <c r="M142" s="1341"/>
      <c r="N142" s="1341"/>
      <c r="O142" s="1341"/>
      <c r="P142" s="1341"/>
      <c r="Q142" s="1341"/>
      <c r="R142" s="1341"/>
      <c r="S142" s="1341"/>
      <c r="T142" s="1341"/>
      <c r="U142" s="1341"/>
      <c r="V142" s="1341"/>
      <c r="W142" s="1341"/>
      <c r="X142" s="1341"/>
      <c r="Y142" s="1341"/>
      <c r="Z142" s="1341"/>
    </row>
    <row r="143" spans="1:26" ht="21.75" customHeight="1" x14ac:dyDescent="0.6">
      <c r="A143" s="1341"/>
      <c r="B143" s="1358"/>
      <c r="C143" s="1341"/>
      <c r="D143" s="1358"/>
      <c r="E143" s="1341"/>
      <c r="F143" s="1358"/>
      <c r="G143" s="1341"/>
      <c r="H143" s="1358"/>
      <c r="I143" s="1341"/>
      <c r="J143" s="1341"/>
      <c r="K143" s="1341"/>
      <c r="L143" s="1341"/>
      <c r="M143" s="1341"/>
      <c r="N143" s="1341"/>
      <c r="O143" s="1341"/>
      <c r="P143" s="1341"/>
      <c r="Q143" s="1341"/>
      <c r="R143" s="1341"/>
      <c r="S143" s="1341"/>
      <c r="T143" s="1341"/>
      <c r="U143" s="1341"/>
      <c r="V143" s="1341"/>
      <c r="W143" s="1341"/>
      <c r="X143" s="1341"/>
      <c r="Y143" s="1341"/>
      <c r="Z143" s="1341"/>
    </row>
    <row r="144" spans="1:26" ht="21.75" customHeight="1" x14ac:dyDescent="0.6">
      <c r="A144" s="1341"/>
      <c r="B144" s="1358"/>
      <c r="C144" s="1341"/>
      <c r="D144" s="1358"/>
      <c r="E144" s="1341"/>
      <c r="F144" s="1358"/>
      <c r="G144" s="1341"/>
      <c r="H144" s="1358"/>
      <c r="I144" s="1341"/>
      <c r="J144" s="1341"/>
      <c r="K144" s="1341"/>
      <c r="L144" s="1341"/>
      <c r="M144" s="1341"/>
      <c r="N144" s="1341"/>
      <c r="O144" s="1341"/>
      <c r="P144" s="1341"/>
      <c r="Q144" s="1341"/>
      <c r="R144" s="1341"/>
      <c r="S144" s="1341"/>
      <c r="T144" s="1341"/>
      <c r="U144" s="1341"/>
      <c r="V144" s="1341"/>
      <c r="W144" s="1341"/>
      <c r="X144" s="1341"/>
      <c r="Y144" s="1341"/>
      <c r="Z144" s="1341"/>
    </row>
    <row r="145" spans="1:26" ht="21.75" customHeight="1" x14ac:dyDescent="0.6">
      <c r="A145" s="1341"/>
      <c r="B145" s="1358"/>
      <c r="C145" s="1341"/>
      <c r="D145" s="1358"/>
      <c r="E145" s="1341"/>
      <c r="F145" s="1358"/>
      <c r="G145" s="1341"/>
      <c r="H145" s="1358"/>
      <c r="I145" s="1341"/>
      <c r="J145" s="1341"/>
      <c r="K145" s="1341"/>
      <c r="L145" s="1341"/>
      <c r="M145" s="1341"/>
      <c r="N145" s="1341"/>
      <c r="O145" s="1341"/>
      <c r="P145" s="1341"/>
      <c r="Q145" s="1341"/>
      <c r="R145" s="1341"/>
      <c r="S145" s="1341"/>
      <c r="T145" s="1341"/>
      <c r="U145" s="1341"/>
      <c r="V145" s="1341"/>
      <c r="W145" s="1341"/>
      <c r="X145" s="1341"/>
      <c r="Y145" s="1341"/>
      <c r="Z145" s="1341"/>
    </row>
    <row r="146" spans="1:26" ht="21.75" customHeight="1" x14ac:dyDescent="0.6">
      <c r="A146" s="1341"/>
      <c r="B146" s="1358"/>
      <c r="C146" s="1341"/>
      <c r="D146" s="1358"/>
      <c r="E146" s="1341"/>
      <c r="F146" s="1358"/>
      <c r="G146" s="1341"/>
      <c r="H146" s="1358"/>
      <c r="I146" s="1341"/>
      <c r="J146" s="1341"/>
      <c r="K146" s="1341"/>
      <c r="L146" s="1341"/>
      <c r="M146" s="1341"/>
      <c r="N146" s="1341"/>
      <c r="O146" s="1341"/>
      <c r="P146" s="1341"/>
      <c r="Q146" s="1341"/>
      <c r="R146" s="1341"/>
      <c r="S146" s="1341"/>
      <c r="T146" s="1341"/>
      <c r="U146" s="1341"/>
      <c r="V146" s="1341"/>
      <c r="W146" s="1341"/>
      <c r="X146" s="1341"/>
      <c r="Y146" s="1341"/>
      <c r="Z146" s="1341"/>
    </row>
    <row r="147" spans="1:26" ht="21.75" customHeight="1" x14ac:dyDescent="0.6">
      <c r="A147" s="1341"/>
      <c r="B147" s="1358"/>
      <c r="C147" s="1341"/>
      <c r="D147" s="1358"/>
      <c r="E147" s="1341"/>
      <c r="F147" s="1358"/>
      <c r="G147" s="1341"/>
      <c r="H147" s="1358"/>
      <c r="I147" s="1341"/>
      <c r="J147" s="1341"/>
      <c r="K147" s="1341"/>
      <c r="L147" s="1341"/>
      <c r="M147" s="1341"/>
      <c r="N147" s="1341"/>
      <c r="O147" s="1341"/>
      <c r="P147" s="1341"/>
      <c r="Q147" s="1341"/>
      <c r="R147" s="1341"/>
      <c r="S147" s="1341"/>
      <c r="T147" s="1341"/>
      <c r="U147" s="1341"/>
      <c r="V147" s="1341"/>
      <c r="W147" s="1341"/>
      <c r="X147" s="1341"/>
      <c r="Y147" s="1341"/>
      <c r="Z147" s="1341"/>
    </row>
    <row r="148" spans="1:26" ht="21.75" customHeight="1" x14ac:dyDescent="0.6">
      <c r="A148" s="1341"/>
      <c r="B148" s="1358"/>
      <c r="C148" s="1341"/>
      <c r="D148" s="1358"/>
      <c r="E148" s="1341"/>
      <c r="F148" s="1358"/>
      <c r="G148" s="1341"/>
      <c r="H148" s="1358"/>
      <c r="I148" s="1341"/>
      <c r="J148" s="1341"/>
      <c r="K148" s="1341"/>
      <c r="L148" s="1341"/>
      <c r="M148" s="1341"/>
      <c r="N148" s="1341"/>
      <c r="O148" s="1341"/>
      <c r="P148" s="1341"/>
      <c r="Q148" s="1341"/>
      <c r="R148" s="1341"/>
      <c r="S148" s="1341"/>
      <c r="T148" s="1341"/>
      <c r="U148" s="1341"/>
      <c r="V148" s="1341"/>
      <c r="W148" s="1341"/>
      <c r="X148" s="1341"/>
      <c r="Y148" s="1341"/>
      <c r="Z148" s="1341"/>
    </row>
    <row r="149" spans="1:26" ht="21.75" customHeight="1" x14ac:dyDescent="0.6">
      <c r="A149" s="1341"/>
      <c r="B149" s="1358"/>
      <c r="C149" s="1341"/>
      <c r="D149" s="1358"/>
      <c r="E149" s="1341"/>
      <c r="F149" s="1358"/>
      <c r="G149" s="1341"/>
      <c r="H149" s="1358"/>
      <c r="I149" s="1341"/>
      <c r="J149" s="1341"/>
      <c r="K149" s="1341"/>
      <c r="L149" s="1341"/>
      <c r="M149" s="1341"/>
      <c r="N149" s="1341"/>
      <c r="O149" s="1341"/>
      <c r="P149" s="1341"/>
      <c r="Q149" s="1341"/>
      <c r="R149" s="1341"/>
      <c r="S149" s="1341"/>
      <c r="T149" s="1341"/>
      <c r="U149" s="1341"/>
      <c r="V149" s="1341"/>
      <c r="W149" s="1341"/>
      <c r="X149" s="1341"/>
      <c r="Y149" s="1341"/>
      <c r="Z149" s="1341"/>
    </row>
    <row r="150" spans="1:26" ht="21.75" customHeight="1" x14ac:dyDescent="0.6">
      <c r="A150" s="1341"/>
      <c r="B150" s="1358"/>
      <c r="C150" s="1341"/>
      <c r="D150" s="1358"/>
      <c r="E150" s="1341"/>
      <c r="F150" s="1358"/>
      <c r="G150" s="1341"/>
      <c r="H150" s="1358"/>
      <c r="I150" s="1341"/>
      <c r="J150" s="1341"/>
      <c r="K150" s="1341"/>
      <c r="L150" s="1341"/>
      <c r="M150" s="1341"/>
      <c r="N150" s="1341"/>
      <c r="O150" s="1341"/>
      <c r="P150" s="1341"/>
      <c r="Q150" s="1341"/>
      <c r="R150" s="1341"/>
      <c r="S150" s="1341"/>
      <c r="T150" s="1341"/>
      <c r="U150" s="1341"/>
      <c r="V150" s="1341"/>
      <c r="W150" s="1341"/>
      <c r="X150" s="1341"/>
      <c r="Y150" s="1341"/>
      <c r="Z150" s="1341"/>
    </row>
    <row r="151" spans="1:26" ht="21.75" customHeight="1" x14ac:dyDescent="0.6">
      <c r="A151" s="1341"/>
      <c r="B151" s="1358"/>
      <c r="C151" s="1341"/>
      <c r="D151" s="1358"/>
      <c r="E151" s="1341"/>
      <c r="F151" s="1358"/>
      <c r="G151" s="1341"/>
      <c r="H151" s="1358"/>
      <c r="I151" s="1341"/>
      <c r="J151" s="1341"/>
      <c r="K151" s="1341"/>
      <c r="L151" s="1341"/>
      <c r="M151" s="1341"/>
      <c r="N151" s="1341"/>
      <c r="O151" s="1341"/>
      <c r="P151" s="1341"/>
      <c r="Q151" s="1341"/>
      <c r="R151" s="1341"/>
      <c r="S151" s="1341"/>
      <c r="T151" s="1341"/>
      <c r="U151" s="1341"/>
      <c r="V151" s="1341"/>
      <c r="W151" s="1341"/>
      <c r="X151" s="1341"/>
      <c r="Y151" s="1341"/>
      <c r="Z151" s="1341"/>
    </row>
    <row r="152" spans="1:26" ht="21.75" customHeight="1" x14ac:dyDescent="0.6">
      <c r="A152" s="1341"/>
      <c r="B152" s="1358"/>
      <c r="C152" s="1341"/>
      <c r="D152" s="1358"/>
      <c r="E152" s="1341"/>
      <c r="F152" s="1358"/>
      <c r="G152" s="1341"/>
      <c r="H152" s="1358"/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1"/>
      <c r="V152" s="1341"/>
      <c r="W152" s="1341"/>
      <c r="X152" s="1341"/>
      <c r="Y152" s="1341"/>
      <c r="Z152" s="1341"/>
    </row>
    <row r="153" spans="1:26" ht="21.75" customHeight="1" x14ac:dyDescent="0.6">
      <c r="A153" s="1341"/>
      <c r="B153" s="1358"/>
      <c r="C153" s="1341"/>
      <c r="D153" s="1358"/>
      <c r="E153" s="1341"/>
      <c r="F153" s="1358"/>
      <c r="G153" s="1341"/>
      <c r="H153" s="1358"/>
      <c r="I153" s="1341"/>
      <c r="J153" s="1341"/>
      <c r="K153" s="1341"/>
      <c r="L153" s="1341"/>
      <c r="M153" s="1341"/>
      <c r="N153" s="1341"/>
      <c r="O153" s="1341"/>
      <c r="P153" s="1341"/>
      <c r="Q153" s="1341"/>
      <c r="R153" s="1341"/>
      <c r="S153" s="1341"/>
      <c r="T153" s="1341"/>
      <c r="U153" s="1341"/>
      <c r="V153" s="1341"/>
      <c r="W153" s="1341"/>
      <c r="X153" s="1341"/>
      <c r="Y153" s="1341"/>
      <c r="Z153" s="1341"/>
    </row>
    <row r="154" spans="1:26" ht="21.75" customHeight="1" x14ac:dyDescent="0.6">
      <c r="A154" s="1341"/>
      <c r="B154" s="1358"/>
      <c r="C154" s="1341"/>
      <c r="D154" s="1358"/>
      <c r="E154" s="1341"/>
      <c r="F154" s="1358"/>
      <c r="G154" s="1341"/>
      <c r="H154" s="1358"/>
      <c r="I154" s="1341"/>
      <c r="J154" s="1341"/>
      <c r="K154" s="1341"/>
      <c r="L154" s="1341"/>
      <c r="M154" s="1341"/>
      <c r="N154" s="1341"/>
      <c r="O154" s="1341"/>
      <c r="P154" s="1341"/>
      <c r="Q154" s="1341"/>
      <c r="R154" s="1341"/>
      <c r="S154" s="1341"/>
      <c r="T154" s="1341"/>
      <c r="U154" s="1341"/>
      <c r="V154" s="1341"/>
      <c r="W154" s="1341"/>
      <c r="X154" s="1341"/>
      <c r="Y154" s="1341"/>
      <c r="Z154" s="1341"/>
    </row>
    <row r="155" spans="1:26" ht="21.75" customHeight="1" x14ac:dyDescent="0.6">
      <c r="A155" s="1341"/>
      <c r="B155" s="1358"/>
      <c r="C155" s="1341"/>
      <c r="D155" s="1358"/>
      <c r="E155" s="1341"/>
      <c r="F155" s="1358"/>
      <c r="G155" s="1341"/>
      <c r="H155" s="1358"/>
      <c r="I155" s="1341"/>
      <c r="J155" s="1341"/>
      <c r="K155" s="1341"/>
      <c r="L155" s="1341"/>
      <c r="M155" s="1341"/>
      <c r="N155" s="1341"/>
      <c r="O155" s="1341"/>
      <c r="P155" s="1341"/>
      <c r="Q155" s="1341"/>
      <c r="R155" s="1341"/>
      <c r="S155" s="1341"/>
      <c r="T155" s="1341"/>
      <c r="U155" s="1341"/>
      <c r="V155" s="1341"/>
      <c r="W155" s="1341"/>
      <c r="X155" s="1341"/>
      <c r="Y155" s="1341"/>
      <c r="Z155" s="1341"/>
    </row>
    <row r="156" spans="1:26" ht="21.75" customHeight="1" x14ac:dyDescent="0.6">
      <c r="A156" s="1341"/>
      <c r="B156" s="1358"/>
      <c r="C156" s="1341"/>
      <c r="D156" s="1358"/>
      <c r="E156" s="1341"/>
      <c r="F156" s="1358"/>
      <c r="G156" s="1341"/>
      <c r="H156" s="1358"/>
      <c r="I156" s="1341"/>
      <c r="J156" s="1341"/>
      <c r="K156" s="1341"/>
      <c r="L156" s="1341"/>
      <c r="M156" s="1341"/>
      <c r="N156" s="1341"/>
      <c r="O156" s="1341"/>
      <c r="P156" s="1341"/>
      <c r="Q156" s="1341"/>
      <c r="R156" s="1341"/>
      <c r="S156" s="1341"/>
      <c r="T156" s="1341"/>
      <c r="U156" s="1341"/>
      <c r="V156" s="1341"/>
      <c r="W156" s="1341"/>
      <c r="X156" s="1341"/>
      <c r="Y156" s="1341"/>
      <c r="Z156" s="1341"/>
    </row>
    <row r="157" spans="1:26" ht="21.75" customHeight="1" x14ac:dyDescent="0.6">
      <c r="A157" s="1341"/>
      <c r="B157" s="1358"/>
      <c r="C157" s="1341"/>
      <c r="D157" s="1358"/>
      <c r="E157" s="1341"/>
      <c r="F157" s="1358"/>
      <c r="G157" s="1341"/>
      <c r="H157" s="1358"/>
      <c r="I157" s="1341"/>
      <c r="J157" s="1341"/>
      <c r="K157" s="1341"/>
      <c r="L157" s="1341"/>
      <c r="M157" s="1341"/>
      <c r="N157" s="1341"/>
      <c r="O157" s="1341"/>
      <c r="P157" s="1341"/>
      <c r="Q157" s="1341"/>
      <c r="R157" s="1341"/>
      <c r="S157" s="1341"/>
      <c r="T157" s="1341"/>
      <c r="U157" s="1341"/>
      <c r="V157" s="1341"/>
      <c r="W157" s="1341"/>
      <c r="X157" s="1341"/>
      <c r="Y157" s="1341"/>
      <c r="Z157" s="1341"/>
    </row>
    <row r="158" spans="1:26" ht="21.75" customHeight="1" x14ac:dyDescent="0.6">
      <c r="A158" s="1341"/>
      <c r="B158" s="1358"/>
      <c r="C158" s="1341"/>
      <c r="D158" s="1358"/>
      <c r="E158" s="1341"/>
      <c r="F158" s="1358"/>
      <c r="G158" s="1341"/>
      <c r="H158" s="1358"/>
      <c r="I158" s="1341"/>
      <c r="J158" s="1341"/>
      <c r="K158" s="1341"/>
      <c r="L158" s="1341"/>
      <c r="M158" s="1341"/>
      <c r="N158" s="1341"/>
      <c r="O158" s="1341"/>
      <c r="P158" s="1341"/>
      <c r="Q158" s="1341"/>
      <c r="R158" s="1341"/>
      <c r="S158" s="1341"/>
      <c r="T158" s="1341"/>
      <c r="U158" s="1341"/>
      <c r="V158" s="1341"/>
      <c r="W158" s="1341"/>
      <c r="X158" s="1341"/>
      <c r="Y158" s="1341"/>
      <c r="Z158" s="1341"/>
    </row>
    <row r="159" spans="1:26" ht="21.75" customHeight="1" x14ac:dyDescent="0.6">
      <c r="A159" s="1341"/>
      <c r="B159" s="1358"/>
      <c r="C159" s="1341"/>
      <c r="D159" s="1358"/>
      <c r="E159" s="1341"/>
      <c r="F159" s="1358"/>
      <c r="G159" s="1341"/>
      <c r="H159" s="1358"/>
      <c r="I159" s="1341"/>
      <c r="J159" s="1341"/>
      <c r="K159" s="1341"/>
      <c r="L159" s="1341"/>
      <c r="M159" s="1341"/>
      <c r="N159" s="1341"/>
      <c r="O159" s="1341"/>
      <c r="P159" s="1341"/>
      <c r="Q159" s="1341"/>
      <c r="R159" s="1341"/>
      <c r="S159" s="1341"/>
      <c r="T159" s="1341"/>
      <c r="U159" s="1341"/>
      <c r="V159" s="1341"/>
      <c r="W159" s="1341"/>
      <c r="X159" s="1341"/>
      <c r="Y159" s="1341"/>
      <c r="Z159" s="1341"/>
    </row>
    <row r="160" spans="1:26" ht="21.75" customHeight="1" x14ac:dyDescent="0.6">
      <c r="A160" s="1341"/>
      <c r="B160" s="1358"/>
      <c r="C160" s="1341"/>
      <c r="D160" s="1358"/>
      <c r="E160" s="1341"/>
      <c r="F160" s="1358"/>
      <c r="G160" s="1341"/>
      <c r="H160" s="1358"/>
      <c r="I160" s="1341"/>
      <c r="J160" s="1341"/>
      <c r="K160" s="1341"/>
      <c r="L160" s="1341"/>
      <c r="M160" s="1341"/>
      <c r="N160" s="1341"/>
      <c r="O160" s="1341"/>
      <c r="P160" s="1341"/>
      <c r="Q160" s="1341"/>
      <c r="R160" s="1341"/>
      <c r="S160" s="1341"/>
      <c r="T160" s="1341"/>
      <c r="U160" s="1341"/>
      <c r="V160" s="1341"/>
      <c r="W160" s="1341"/>
      <c r="X160" s="1341"/>
      <c r="Y160" s="1341"/>
      <c r="Z160" s="1341"/>
    </row>
    <row r="161" spans="1:26" ht="21.75" customHeight="1" x14ac:dyDescent="0.6">
      <c r="A161" s="1341"/>
      <c r="B161" s="1358"/>
      <c r="C161" s="1341"/>
      <c r="D161" s="1358"/>
      <c r="E161" s="1341"/>
      <c r="F161" s="1358"/>
      <c r="G161" s="1341"/>
      <c r="H161" s="1358"/>
      <c r="I161" s="1341"/>
      <c r="J161" s="1341"/>
      <c r="K161" s="1341"/>
      <c r="L161" s="1341"/>
      <c r="M161" s="1341"/>
      <c r="N161" s="1341"/>
      <c r="O161" s="1341"/>
      <c r="P161" s="1341"/>
      <c r="Q161" s="1341"/>
      <c r="R161" s="1341"/>
      <c r="S161" s="1341"/>
      <c r="T161" s="1341"/>
      <c r="U161" s="1341"/>
      <c r="V161" s="1341"/>
      <c r="W161" s="1341"/>
      <c r="X161" s="1341"/>
      <c r="Y161" s="1341"/>
      <c r="Z161" s="1341"/>
    </row>
    <row r="162" spans="1:26" ht="21.75" customHeight="1" x14ac:dyDescent="0.6">
      <c r="A162" s="1341"/>
      <c r="B162" s="1358"/>
      <c r="C162" s="1341"/>
      <c r="D162" s="1358"/>
      <c r="E162" s="1341"/>
      <c r="F162" s="1358"/>
      <c r="G162" s="1341"/>
      <c r="H162" s="1358"/>
      <c r="I162" s="1341"/>
      <c r="J162" s="1341"/>
      <c r="K162" s="1341"/>
      <c r="L162" s="1341"/>
      <c r="M162" s="1341"/>
      <c r="N162" s="1341"/>
      <c r="O162" s="1341"/>
      <c r="P162" s="1341"/>
      <c r="Q162" s="1341"/>
      <c r="R162" s="1341"/>
      <c r="S162" s="1341"/>
      <c r="T162" s="1341"/>
      <c r="U162" s="1341"/>
      <c r="V162" s="1341"/>
      <c r="W162" s="1341"/>
      <c r="X162" s="1341"/>
      <c r="Y162" s="1341"/>
      <c r="Z162" s="1341"/>
    </row>
    <row r="163" spans="1:26" ht="21.75" customHeight="1" x14ac:dyDescent="0.6">
      <c r="A163" s="1341"/>
      <c r="B163" s="1358"/>
      <c r="C163" s="1341"/>
      <c r="D163" s="1358"/>
      <c r="E163" s="1341"/>
      <c r="F163" s="1358"/>
      <c r="G163" s="1341"/>
      <c r="H163" s="1358"/>
      <c r="I163" s="1341"/>
      <c r="J163" s="1341"/>
      <c r="K163" s="1341"/>
      <c r="L163" s="1341"/>
      <c r="M163" s="1341"/>
      <c r="N163" s="1341"/>
      <c r="O163" s="1341"/>
      <c r="P163" s="1341"/>
      <c r="Q163" s="1341"/>
      <c r="R163" s="1341"/>
      <c r="S163" s="1341"/>
      <c r="T163" s="1341"/>
      <c r="U163" s="1341"/>
      <c r="V163" s="1341"/>
      <c r="W163" s="1341"/>
      <c r="X163" s="1341"/>
      <c r="Y163" s="1341"/>
      <c r="Z163" s="1341"/>
    </row>
    <row r="164" spans="1:26" ht="21.75" customHeight="1" x14ac:dyDescent="0.6">
      <c r="A164" s="1341"/>
      <c r="B164" s="1358"/>
      <c r="C164" s="1341"/>
      <c r="D164" s="1358"/>
      <c r="E164" s="1341"/>
      <c r="F164" s="1358"/>
      <c r="G164" s="1341"/>
      <c r="H164" s="1358"/>
      <c r="I164" s="1341"/>
      <c r="J164" s="1341"/>
      <c r="K164" s="1341"/>
      <c r="L164" s="1341"/>
      <c r="M164" s="1341"/>
      <c r="N164" s="1341"/>
      <c r="O164" s="1341"/>
      <c r="P164" s="1341"/>
      <c r="Q164" s="1341"/>
      <c r="R164" s="1341"/>
      <c r="S164" s="1341"/>
      <c r="T164" s="1341"/>
      <c r="U164" s="1341"/>
      <c r="V164" s="1341"/>
      <c r="W164" s="1341"/>
      <c r="X164" s="1341"/>
      <c r="Y164" s="1341"/>
      <c r="Z164" s="1341"/>
    </row>
    <row r="165" spans="1:26" ht="21.75" customHeight="1" x14ac:dyDescent="0.6">
      <c r="A165" s="1341"/>
      <c r="B165" s="1358"/>
      <c r="C165" s="1341"/>
      <c r="D165" s="1358"/>
      <c r="E165" s="1341"/>
      <c r="F165" s="1358"/>
      <c r="G165" s="1341"/>
      <c r="H165" s="1358"/>
      <c r="I165" s="1341"/>
      <c r="J165" s="1341"/>
      <c r="K165" s="1341"/>
      <c r="L165" s="1341"/>
      <c r="M165" s="1341"/>
      <c r="N165" s="1341"/>
      <c r="O165" s="1341"/>
      <c r="P165" s="1341"/>
      <c r="Q165" s="1341"/>
      <c r="R165" s="1341"/>
      <c r="S165" s="1341"/>
      <c r="T165" s="1341"/>
      <c r="U165" s="1341"/>
      <c r="V165" s="1341"/>
      <c r="W165" s="1341"/>
      <c r="X165" s="1341"/>
      <c r="Y165" s="1341"/>
      <c r="Z165" s="1341"/>
    </row>
    <row r="166" spans="1:26" ht="21.75" customHeight="1" x14ac:dyDescent="0.6">
      <c r="A166" s="1341"/>
      <c r="B166" s="1358"/>
      <c r="C166" s="1341"/>
      <c r="D166" s="1358"/>
      <c r="E166" s="1341"/>
      <c r="F166" s="1358"/>
      <c r="G166" s="1341"/>
      <c r="H166" s="1358"/>
      <c r="I166" s="1341"/>
      <c r="J166" s="1341"/>
      <c r="K166" s="1341"/>
      <c r="L166" s="1341"/>
      <c r="M166" s="1341"/>
      <c r="N166" s="1341"/>
      <c r="O166" s="1341"/>
      <c r="P166" s="1341"/>
      <c r="Q166" s="1341"/>
      <c r="R166" s="1341"/>
      <c r="S166" s="1341"/>
      <c r="T166" s="1341"/>
      <c r="U166" s="1341"/>
      <c r="V166" s="1341"/>
      <c r="W166" s="1341"/>
      <c r="X166" s="1341"/>
      <c r="Y166" s="1341"/>
      <c r="Z166" s="1341"/>
    </row>
    <row r="167" spans="1:26" ht="21.75" customHeight="1" x14ac:dyDescent="0.6">
      <c r="A167" s="1341"/>
      <c r="B167" s="1358"/>
      <c r="C167" s="1341"/>
      <c r="D167" s="1358"/>
      <c r="E167" s="1341"/>
      <c r="F167" s="1358"/>
      <c r="G167" s="1341"/>
      <c r="H167" s="1358"/>
      <c r="I167" s="1341"/>
      <c r="J167" s="1341"/>
      <c r="K167" s="1341"/>
      <c r="L167" s="1341"/>
      <c r="M167" s="1341"/>
      <c r="N167" s="1341"/>
      <c r="O167" s="1341"/>
      <c r="P167" s="1341"/>
      <c r="Q167" s="1341"/>
      <c r="R167" s="1341"/>
      <c r="S167" s="1341"/>
      <c r="T167" s="1341"/>
      <c r="U167" s="1341"/>
      <c r="V167" s="1341"/>
      <c r="W167" s="1341"/>
      <c r="X167" s="1341"/>
      <c r="Y167" s="1341"/>
      <c r="Z167" s="1341"/>
    </row>
    <row r="168" spans="1:26" ht="21.75" customHeight="1" x14ac:dyDescent="0.6">
      <c r="A168" s="1341"/>
      <c r="B168" s="1358"/>
      <c r="C168" s="1341"/>
      <c r="D168" s="1358"/>
      <c r="E168" s="1341"/>
      <c r="F168" s="1358"/>
      <c r="G168" s="1341"/>
      <c r="H168" s="1358"/>
      <c r="I168" s="1341"/>
      <c r="J168" s="1341"/>
      <c r="K168" s="1341"/>
      <c r="L168" s="1341"/>
      <c r="M168" s="1341"/>
      <c r="N168" s="1341"/>
      <c r="O168" s="1341"/>
      <c r="P168" s="1341"/>
      <c r="Q168" s="1341"/>
      <c r="R168" s="1341"/>
      <c r="S168" s="1341"/>
      <c r="T168" s="1341"/>
      <c r="U168" s="1341"/>
      <c r="V168" s="1341"/>
      <c r="W168" s="1341"/>
      <c r="X168" s="1341"/>
      <c r="Y168" s="1341"/>
      <c r="Z168" s="1341"/>
    </row>
    <row r="169" spans="1:26" ht="21.75" customHeight="1" x14ac:dyDescent="0.6">
      <c r="A169" s="1341"/>
      <c r="B169" s="1358"/>
      <c r="C169" s="1341"/>
      <c r="D169" s="1358"/>
      <c r="E169" s="1341"/>
      <c r="F169" s="1358"/>
      <c r="G169" s="1341"/>
      <c r="H169" s="1358"/>
      <c r="I169" s="1341"/>
      <c r="J169" s="1341"/>
      <c r="K169" s="1341"/>
      <c r="L169" s="1341"/>
      <c r="M169" s="1341"/>
      <c r="N169" s="1341"/>
      <c r="O169" s="1341"/>
      <c r="P169" s="1341"/>
      <c r="Q169" s="1341"/>
      <c r="R169" s="1341"/>
      <c r="S169" s="1341"/>
      <c r="T169" s="1341"/>
      <c r="U169" s="1341"/>
      <c r="V169" s="1341"/>
      <c r="W169" s="1341"/>
      <c r="X169" s="1341"/>
      <c r="Y169" s="1341"/>
      <c r="Z169" s="1341"/>
    </row>
    <row r="170" spans="1:26" ht="21.75" customHeight="1" x14ac:dyDescent="0.6">
      <c r="A170" s="1341"/>
      <c r="B170" s="1358"/>
      <c r="C170" s="1341"/>
      <c r="D170" s="1358"/>
      <c r="E170" s="1341"/>
      <c r="F170" s="1358"/>
      <c r="G170" s="1341"/>
      <c r="H170" s="1358"/>
      <c r="I170" s="1341"/>
      <c r="J170" s="1341"/>
      <c r="K170" s="1341"/>
      <c r="L170" s="1341"/>
      <c r="M170" s="1341"/>
      <c r="N170" s="1341"/>
      <c r="O170" s="1341"/>
      <c r="P170" s="1341"/>
      <c r="Q170" s="1341"/>
      <c r="R170" s="1341"/>
      <c r="S170" s="1341"/>
      <c r="T170" s="1341"/>
      <c r="U170" s="1341"/>
      <c r="V170" s="1341"/>
      <c r="W170" s="1341"/>
      <c r="X170" s="1341"/>
      <c r="Y170" s="1341"/>
      <c r="Z170" s="1341"/>
    </row>
    <row r="171" spans="1:26" ht="21.75" customHeight="1" x14ac:dyDescent="0.6">
      <c r="A171" s="1341"/>
      <c r="B171" s="1358"/>
      <c r="C171" s="1341"/>
      <c r="D171" s="1358"/>
      <c r="E171" s="1341"/>
      <c r="F171" s="1358"/>
      <c r="G171" s="1341"/>
      <c r="H171" s="1358"/>
      <c r="I171" s="1341"/>
      <c r="J171" s="1341"/>
      <c r="K171" s="1341"/>
      <c r="L171" s="1341"/>
      <c r="M171" s="1341"/>
      <c r="N171" s="1341"/>
      <c r="O171" s="1341"/>
      <c r="P171" s="1341"/>
      <c r="Q171" s="1341"/>
      <c r="R171" s="1341"/>
      <c r="S171" s="1341"/>
      <c r="T171" s="1341"/>
      <c r="U171" s="1341"/>
      <c r="V171" s="1341"/>
      <c r="W171" s="1341"/>
      <c r="X171" s="1341"/>
      <c r="Y171" s="1341"/>
      <c r="Z171" s="1341"/>
    </row>
    <row r="172" spans="1:26" ht="21.75" customHeight="1" x14ac:dyDescent="0.6">
      <c r="A172" s="1341"/>
      <c r="B172" s="1358"/>
      <c r="C172" s="1341"/>
      <c r="D172" s="1358"/>
      <c r="E172" s="1341"/>
      <c r="F172" s="1358"/>
      <c r="G172" s="1341"/>
      <c r="H172" s="1358"/>
      <c r="I172" s="1341"/>
      <c r="J172" s="1341"/>
      <c r="K172" s="1341"/>
      <c r="L172" s="1341"/>
      <c r="M172" s="1341"/>
      <c r="N172" s="1341"/>
      <c r="O172" s="1341"/>
      <c r="P172" s="1341"/>
      <c r="Q172" s="1341"/>
      <c r="R172" s="1341"/>
      <c r="S172" s="1341"/>
      <c r="T172" s="1341"/>
      <c r="U172" s="1341"/>
      <c r="V172" s="1341"/>
      <c r="W172" s="1341"/>
      <c r="X172" s="1341"/>
      <c r="Y172" s="1341"/>
      <c r="Z172" s="1341"/>
    </row>
    <row r="173" spans="1:26" ht="21.75" customHeight="1" x14ac:dyDescent="0.6">
      <c r="A173" s="1341"/>
      <c r="B173" s="1358"/>
      <c r="C173" s="1341"/>
      <c r="D173" s="1358"/>
      <c r="E173" s="1341"/>
      <c r="F173" s="1358"/>
      <c r="G173" s="1341"/>
      <c r="H173" s="1358"/>
      <c r="I173" s="1341"/>
      <c r="J173" s="1341"/>
      <c r="K173" s="1341"/>
      <c r="L173" s="1341"/>
      <c r="M173" s="1341"/>
      <c r="N173" s="1341"/>
      <c r="O173" s="1341"/>
      <c r="P173" s="1341"/>
      <c r="Q173" s="1341"/>
      <c r="R173" s="1341"/>
      <c r="S173" s="1341"/>
      <c r="T173" s="1341"/>
      <c r="U173" s="1341"/>
      <c r="V173" s="1341"/>
      <c r="W173" s="1341"/>
      <c r="X173" s="1341"/>
      <c r="Y173" s="1341"/>
      <c r="Z173" s="1341"/>
    </row>
    <row r="174" spans="1:26" ht="21.75" customHeight="1" x14ac:dyDescent="0.6">
      <c r="A174" s="1341"/>
      <c r="B174" s="1358"/>
      <c r="C174" s="1341"/>
      <c r="D174" s="1358"/>
      <c r="E174" s="1341"/>
      <c r="F174" s="1358"/>
      <c r="G174" s="1341"/>
      <c r="H174" s="1358"/>
      <c r="I174" s="1341"/>
      <c r="J174" s="1341"/>
      <c r="K174" s="1341"/>
      <c r="L174" s="1341"/>
      <c r="M174" s="1341"/>
      <c r="N174" s="1341"/>
      <c r="O174" s="1341"/>
      <c r="P174" s="1341"/>
      <c r="Q174" s="1341"/>
      <c r="R174" s="1341"/>
      <c r="S174" s="1341"/>
      <c r="T174" s="1341"/>
      <c r="U174" s="1341"/>
      <c r="V174" s="1341"/>
      <c r="W174" s="1341"/>
      <c r="X174" s="1341"/>
      <c r="Y174" s="1341"/>
      <c r="Z174" s="1341"/>
    </row>
    <row r="175" spans="1:26" ht="21.75" customHeight="1" x14ac:dyDescent="0.6">
      <c r="A175" s="1341"/>
      <c r="B175" s="1358"/>
      <c r="C175" s="1341"/>
      <c r="D175" s="1358"/>
      <c r="E175" s="1341"/>
      <c r="F175" s="1358"/>
      <c r="G175" s="1341"/>
      <c r="H175" s="1358"/>
      <c r="I175" s="1341"/>
      <c r="J175" s="1341"/>
      <c r="K175" s="1341"/>
      <c r="L175" s="1341"/>
      <c r="M175" s="1341"/>
      <c r="N175" s="1341"/>
      <c r="O175" s="1341"/>
      <c r="P175" s="1341"/>
      <c r="Q175" s="1341"/>
      <c r="R175" s="1341"/>
      <c r="S175" s="1341"/>
      <c r="T175" s="1341"/>
      <c r="U175" s="1341"/>
      <c r="V175" s="1341"/>
      <c r="W175" s="1341"/>
      <c r="X175" s="1341"/>
      <c r="Y175" s="1341"/>
      <c r="Z175" s="1341"/>
    </row>
    <row r="176" spans="1:26" ht="21.75" customHeight="1" x14ac:dyDescent="0.6">
      <c r="A176" s="1341"/>
      <c r="B176" s="1358"/>
      <c r="C176" s="1341"/>
      <c r="D176" s="1358"/>
      <c r="E176" s="1341"/>
      <c r="F176" s="1358"/>
      <c r="G176" s="1341"/>
      <c r="H176" s="1358"/>
      <c r="I176" s="1341"/>
      <c r="J176" s="1341"/>
      <c r="K176" s="1341"/>
      <c r="L176" s="1341"/>
      <c r="M176" s="1341"/>
      <c r="N176" s="1341"/>
      <c r="O176" s="1341"/>
      <c r="P176" s="1341"/>
      <c r="Q176" s="1341"/>
      <c r="R176" s="1341"/>
      <c r="S176" s="1341"/>
      <c r="T176" s="1341"/>
      <c r="U176" s="1341"/>
      <c r="V176" s="1341"/>
      <c r="W176" s="1341"/>
      <c r="X176" s="1341"/>
      <c r="Y176" s="1341"/>
      <c r="Z176" s="1341"/>
    </row>
    <row r="177" spans="1:26" ht="21.75" customHeight="1" x14ac:dyDescent="0.6">
      <c r="A177" s="1341"/>
      <c r="B177" s="1358"/>
      <c r="C177" s="1341"/>
      <c r="D177" s="1358"/>
      <c r="E177" s="1341"/>
      <c r="F177" s="1358"/>
      <c r="G177" s="1341"/>
      <c r="H177" s="1358"/>
      <c r="I177" s="1341"/>
      <c r="J177" s="1341"/>
      <c r="K177" s="1341"/>
      <c r="L177" s="1341"/>
      <c r="M177" s="1341"/>
      <c r="N177" s="1341"/>
      <c r="O177" s="1341"/>
      <c r="P177" s="1341"/>
      <c r="Q177" s="1341"/>
      <c r="R177" s="1341"/>
      <c r="S177" s="1341"/>
      <c r="T177" s="1341"/>
      <c r="U177" s="1341"/>
      <c r="V177" s="1341"/>
      <c r="W177" s="1341"/>
      <c r="X177" s="1341"/>
      <c r="Y177" s="1341"/>
      <c r="Z177" s="1341"/>
    </row>
    <row r="178" spans="1:26" ht="21.75" customHeight="1" x14ac:dyDescent="0.6">
      <c r="A178" s="1341"/>
      <c r="B178" s="1358"/>
      <c r="C178" s="1341"/>
      <c r="D178" s="1358"/>
      <c r="E178" s="1341"/>
      <c r="F178" s="1358"/>
      <c r="G178" s="1341"/>
      <c r="H178" s="1358"/>
      <c r="I178" s="1341"/>
      <c r="J178" s="1341"/>
      <c r="K178" s="1341"/>
      <c r="L178" s="1341"/>
      <c r="M178" s="1341"/>
      <c r="N178" s="1341"/>
      <c r="O178" s="1341"/>
      <c r="P178" s="1341"/>
      <c r="Q178" s="1341"/>
      <c r="R178" s="1341"/>
      <c r="S178" s="1341"/>
      <c r="T178" s="1341"/>
      <c r="U178" s="1341"/>
      <c r="V178" s="1341"/>
      <c r="W178" s="1341"/>
      <c r="X178" s="1341"/>
      <c r="Y178" s="1341"/>
      <c r="Z178" s="1341"/>
    </row>
    <row r="179" spans="1:26" ht="21.75" customHeight="1" x14ac:dyDescent="0.6">
      <c r="A179" s="1341"/>
      <c r="B179" s="1358"/>
      <c r="C179" s="1341"/>
      <c r="D179" s="1358"/>
      <c r="E179" s="1341"/>
      <c r="F179" s="1358"/>
      <c r="G179" s="1341"/>
      <c r="H179" s="1358"/>
      <c r="I179" s="1341"/>
      <c r="J179" s="1341"/>
      <c r="K179" s="1341"/>
      <c r="L179" s="1341"/>
      <c r="M179" s="1341"/>
      <c r="N179" s="1341"/>
      <c r="O179" s="1341"/>
      <c r="P179" s="1341"/>
      <c r="Q179" s="1341"/>
      <c r="R179" s="1341"/>
      <c r="S179" s="1341"/>
      <c r="T179" s="1341"/>
      <c r="U179" s="1341"/>
      <c r="V179" s="1341"/>
      <c r="W179" s="1341"/>
      <c r="X179" s="1341"/>
      <c r="Y179" s="1341"/>
      <c r="Z179" s="1341"/>
    </row>
    <row r="180" spans="1:26" ht="21.75" customHeight="1" x14ac:dyDescent="0.6">
      <c r="A180" s="1341"/>
      <c r="B180" s="1358"/>
      <c r="C180" s="1341"/>
      <c r="D180" s="1358"/>
      <c r="E180" s="1341"/>
      <c r="F180" s="1358"/>
      <c r="G180" s="1341"/>
      <c r="H180" s="1358"/>
      <c r="I180" s="1341"/>
      <c r="J180" s="1341"/>
      <c r="K180" s="1341"/>
      <c r="L180" s="1341"/>
      <c r="M180" s="1341"/>
      <c r="N180" s="1341"/>
      <c r="O180" s="1341"/>
      <c r="P180" s="1341"/>
      <c r="Q180" s="1341"/>
      <c r="R180" s="1341"/>
      <c r="S180" s="1341"/>
      <c r="T180" s="1341"/>
      <c r="U180" s="1341"/>
      <c r="V180" s="1341"/>
      <c r="W180" s="1341"/>
      <c r="X180" s="1341"/>
      <c r="Y180" s="1341"/>
      <c r="Z180" s="1341"/>
    </row>
    <row r="181" spans="1:26" ht="21.75" customHeight="1" x14ac:dyDescent="0.6">
      <c r="A181" s="1341"/>
      <c r="B181" s="1358"/>
      <c r="C181" s="1341"/>
      <c r="D181" s="1358"/>
      <c r="E181" s="1341"/>
      <c r="F181" s="1358"/>
      <c r="G181" s="1341"/>
      <c r="H181" s="1358"/>
      <c r="I181" s="1341"/>
      <c r="J181" s="1341"/>
      <c r="K181" s="1341"/>
      <c r="L181" s="1341"/>
      <c r="M181" s="1341"/>
      <c r="N181" s="1341"/>
      <c r="O181" s="1341"/>
      <c r="P181" s="1341"/>
      <c r="Q181" s="1341"/>
      <c r="R181" s="1341"/>
      <c r="S181" s="1341"/>
      <c r="T181" s="1341"/>
      <c r="U181" s="1341"/>
      <c r="V181" s="1341"/>
      <c r="W181" s="1341"/>
      <c r="X181" s="1341"/>
      <c r="Y181" s="1341"/>
      <c r="Z181" s="1341"/>
    </row>
    <row r="182" spans="1:26" ht="21.75" customHeight="1" x14ac:dyDescent="0.6">
      <c r="A182" s="1341"/>
      <c r="B182" s="1358"/>
      <c r="C182" s="1341"/>
      <c r="D182" s="1358"/>
      <c r="E182" s="1341"/>
      <c r="F182" s="1358"/>
      <c r="G182" s="1341"/>
      <c r="H182" s="1358"/>
      <c r="I182" s="1341"/>
      <c r="J182" s="1341"/>
      <c r="K182" s="1341"/>
      <c r="L182" s="1341"/>
      <c r="M182" s="1341"/>
      <c r="N182" s="1341"/>
      <c r="O182" s="1341"/>
      <c r="P182" s="1341"/>
      <c r="Q182" s="1341"/>
      <c r="R182" s="1341"/>
      <c r="S182" s="1341"/>
      <c r="T182" s="1341"/>
      <c r="U182" s="1341"/>
      <c r="V182" s="1341"/>
      <c r="W182" s="1341"/>
      <c r="X182" s="1341"/>
      <c r="Y182" s="1341"/>
      <c r="Z182" s="1341"/>
    </row>
    <row r="183" spans="1:26" ht="21.75" customHeight="1" x14ac:dyDescent="0.6">
      <c r="A183" s="1341"/>
      <c r="B183" s="1358"/>
      <c r="C183" s="1341"/>
      <c r="D183" s="1358"/>
      <c r="E183" s="1341"/>
      <c r="F183" s="1358"/>
      <c r="G183" s="1341"/>
      <c r="H183" s="1358"/>
      <c r="I183" s="1341"/>
      <c r="J183" s="1341"/>
      <c r="K183" s="1341"/>
      <c r="L183" s="1341"/>
      <c r="M183" s="1341"/>
      <c r="N183" s="1341"/>
      <c r="O183" s="1341"/>
      <c r="P183" s="1341"/>
      <c r="Q183" s="1341"/>
      <c r="R183" s="1341"/>
      <c r="S183" s="1341"/>
      <c r="T183" s="1341"/>
      <c r="U183" s="1341"/>
      <c r="V183" s="1341"/>
      <c r="W183" s="1341"/>
      <c r="X183" s="1341"/>
      <c r="Y183" s="1341"/>
      <c r="Z183" s="1341"/>
    </row>
    <row r="184" spans="1:26" ht="21.75" customHeight="1" x14ac:dyDescent="0.6">
      <c r="A184" s="1341"/>
      <c r="B184" s="1358"/>
      <c r="C184" s="1341"/>
      <c r="D184" s="1358"/>
      <c r="E184" s="1341"/>
      <c r="F184" s="1358"/>
      <c r="G184" s="1341"/>
      <c r="H184" s="1358"/>
      <c r="I184" s="1341"/>
      <c r="J184" s="1341"/>
      <c r="K184" s="1341"/>
      <c r="L184" s="1341"/>
      <c r="M184" s="1341"/>
      <c r="N184" s="1341"/>
      <c r="O184" s="1341"/>
      <c r="P184" s="1341"/>
      <c r="Q184" s="1341"/>
      <c r="R184" s="1341"/>
      <c r="S184" s="1341"/>
      <c r="T184" s="1341"/>
      <c r="U184" s="1341"/>
      <c r="V184" s="1341"/>
      <c r="W184" s="1341"/>
      <c r="X184" s="1341"/>
      <c r="Y184" s="1341"/>
      <c r="Z184" s="1341"/>
    </row>
    <row r="185" spans="1:26" ht="21.75" customHeight="1" x14ac:dyDescent="0.6">
      <c r="A185" s="1341"/>
      <c r="B185" s="1358"/>
      <c r="C185" s="1341"/>
      <c r="D185" s="1358"/>
      <c r="E185" s="1341"/>
      <c r="F185" s="1358"/>
      <c r="G185" s="1341"/>
      <c r="H185" s="1358"/>
      <c r="I185" s="1341"/>
      <c r="J185" s="1341"/>
      <c r="K185" s="1341"/>
      <c r="L185" s="1341"/>
      <c r="M185" s="1341"/>
      <c r="N185" s="1341"/>
      <c r="O185" s="1341"/>
      <c r="P185" s="1341"/>
      <c r="Q185" s="1341"/>
      <c r="R185" s="1341"/>
      <c r="S185" s="1341"/>
      <c r="T185" s="1341"/>
      <c r="U185" s="1341"/>
      <c r="V185" s="1341"/>
      <c r="W185" s="1341"/>
      <c r="X185" s="1341"/>
      <c r="Y185" s="1341"/>
      <c r="Z185" s="1341"/>
    </row>
    <row r="186" spans="1:26" ht="21.75" customHeight="1" x14ac:dyDescent="0.6">
      <c r="A186" s="1341"/>
      <c r="B186" s="1358"/>
      <c r="C186" s="1341"/>
      <c r="D186" s="1358"/>
      <c r="E186" s="1341"/>
      <c r="F186" s="1358"/>
      <c r="G186" s="1341"/>
      <c r="H186" s="1358"/>
      <c r="I186" s="1341"/>
      <c r="J186" s="1341"/>
      <c r="K186" s="1341"/>
      <c r="L186" s="1341"/>
      <c r="M186" s="1341"/>
      <c r="N186" s="1341"/>
      <c r="O186" s="1341"/>
      <c r="P186" s="1341"/>
      <c r="Q186" s="1341"/>
      <c r="R186" s="1341"/>
      <c r="S186" s="1341"/>
      <c r="T186" s="1341"/>
      <c r="U186" s="1341"/>
      <c r="V186" s="1341"/>
      <c r="W186" s="1341"/>
      <c r="X186" s="1341"/>
      <c r="Y186" s="1341"/>
      <c r="Z186" s="1341"/>
    </row>
    <row r="187" spans="1:26" ht="21.75" customHeight="1" x14ac:dyDescent="0.6">
      <c r="A187" s="1341"/>
      <c r="B187" s="1358"/>
      <c r="C187" s="1341"/>
      <c r="D187" s="1358"/>
      <c r="E187" s="1341"/>
      <c r="F187" s="1358"/>
      <c r="G187" s="1341"/>
      <c r="H187" s="1358"/>
      <c r="I187" s="1341"/>
      <c r="J187" s="1341"/>
      <c r="K187" s="1341"/>
      <c r="L187" s="1341"/>
      <c r="M187" s="1341"/>
      <c r="N187" s="1341"/>
      <c r="O187" s="1341"/>
      <c r="P187" s="1341"/>
      <c r="Q187" s="1341"/>
      <c r="R187" s="1341"/>
      <c r="S187" s="1341"/>
      <c r="T187" s="1341"/>
      <c r="U187" s="1341"/>
      <c r="V187" s="1341"/>
      <c r="W187" s="1341"/>
      <c r="X187" s="1341"/>
      <c r="Y187" s="1341"/>
      <c r="Z187" s="1341"/>
    </row>
    <row r="188" spans="1:26" ht="21.75" customHeight="1" x14ac:dyDescent="0.6">
      <c r="A188" s="1341"/>
      <c r="B188" s="1358"/>
      <c r="C188" s="1341"/>
      <c r="D188" s="1358"/>
      <c r="E188" s="1341"/>
      <c r="F188" s="1358"/>
      <c r="G188" s="1341"/>
      <c r="H188" s="1358"/>
      <c r="I188" s="1341"/>
      <c r="J188" s="1341"/>
      <c r="K188" s="1341"/>
      <c r="L188" s="1341"/>
      <c r="M188" s="1341"/>
      <c r="N188" s="1341"/>
      <c r="O188" s="1341"/>
      <c r="P188" s="1341"/>
      <c r="Q188" s="1341"/>
      <c r="R188" s="1341"/>
      <c r="S188" s="1341"/>
      <c r="T188" s="1341"/>
      <c r="U188" s="1341"/>
      <c r="V188" s="1341"/>
      <c r="W188" s="1341"/>
      <c r="X188" s="1341"/>
      <c r="Y188" s="1341"/>
      <c r="Z188" s="1341"/>
    </row>
    <row r="189" spans="1:26" ht="21.75" customHeight="1" x14ac:dyDescent="0.6">
      <c r="A189" s="1341"/>
      <c r="B189" s="1358"/>
      <c r="C189" s="1341"/>
      <c r="D189" s="1358"/>
      <c r="E189" s="1341"/>
      <c r="F189" s="1358"/>
      <c r="G189" s="1341"/>
      <c r="H189" s="1358"/>
      <c r="I189" s="1341"/>
      <c r="J189" s="1341"/>
      <c r="K189" s="1341"/>
      <c r="L189" s="1341"/>
      <c r="M189" s="1341"/>
      <c r="N189" s="1341"/>
      <c r="O189" s="1341"/>
      <c r="P189" s="1341"/>
      <c r="Q189" s="1341"/>
      <c r="R189" s="1341"/>
      <c r="S189" s="1341"/>
      <c r="T189" s="1341"/>
      <c r="U189" s="1341"/>
      <c r="V189" s="1341"/>
      <c r="W189" s="1341"/>
      <c r="X189" s="1341"/>
      <c r="Y189" s="1341"/>
      <c r="Z189" s="1341"/>
    </row>
    <row r="190" spans="1:26" ht="21.75" customHeight="1" x14ac:dyDescent="0.6">
      <c r="A190" s="1341"/>
      <c r="B190" s="1358"/>
      <c r="C190" s="1341"/>
      <c r="D190" s="1358"/>
      <c r="E190" s="1341"/>
      <c r="F190" s="1358"/>
      <c r="G190" s="1341"/>
      <c r="H190" s="1358"/>
      <c r="I190" s="1341"/>
      <c r="J190" s="1341"/>
      <c r="K190" s="1341"/>
      <c r="L190" s="1341"/>
      <c r="M190" s="1341"/>
      <c r="N190" s="1341"/>
      <c r="O190" s="1341"/>
      <c r="P190" s="1341"/>
      <c r="Q190" s="1341"/>
      <c r="R190" s="1341"/>
      <c r="S190" s="1341"/>
      <c r="T190" s="1341"/>
      <c r="U190" s="1341"/>
      <c r="V190" s="1341"/>
      <c r="W190" s="1341"/>
      <c r="X190" s="1341"/>
      <c r="Y190" s="1341"/>
      <c r="Z190" s="1341"/>
    </row>
    <row r="191" spans="1:26" ht="21.75" customHeight="1" x14ac:dyDescent="0.6">
      <c r="A191" s="1341"/>
      <c r="B191" s="1358"/>
      <c r="C191" s="1341"/>
      <c r="D191" s="1358"/>
      <c r="E191" s="1341"/>
      <c r="F191" s="1358"/>
      <c r="G191" s="1341"/>
      <c r="H191" s="1358"/>
      <c r="I191" s="1341"/>
      <c r="J191" s="1341"/>
      <c r="K191" s="1341"/>
      <c r="L191" s="1341"/>
      <c r="M191" s="1341"/>
      <c r="N191" s="1341"/>
      <c r="O191" s="1341"/>
      <c r="P191" s="1341"/>
      <c r="Q191" s="1341"/>
      <c r="R191" s="1341"/>
      <c r="S191" s="1341"/>
      <c r="T191" s="1341"/>
      <c r="U191" s="1341"/>
      <c r="V191" s="1341"/>
      <c r="W191" s="1341"/>
      <c r="X191" s="1341"/>
      <c r="Y191" s="1341"/>
      <c r="Z191" s="1341"/>
    </row>
    <row r="192" spans="1:26" ht="21.75" customHeight="1" x14ac:dyDescent="0.6">
      <c r="A192" s="1341"/>
      <c r="B192" s="1358"/>
      <c r="C192" s="1341"/>
      <c r="D192" s="1358"/>
      <c r="E192" s="1341"/>
      <c r="F192" s="1358"/>
      <c r="G192" s="1341"/>
      <c r="H192" s="1358"/>
      <c r="I192" s="1341"/>
      <c r="J192" s="1341"/>
      <c r="K192" s="1341"/>
      <c r="L192" s="1341"/>
      <c r="M192" s="1341"/>
      <c r="N192" s="1341"/>
      <c r="O192" s="1341"/>
      <c r="P192" s="1341"/>
      <c r="Q192" s="1341"/>
      <c r="R192" s="1341"/>
      <c r="S192" s="1341"/>
      <c r="T192" s="1341"/>
      <c r="U192" s="1341"/>
      <c r="V192" s="1341"/>
      <c r="W192" s="1341"/>
      <c r="X192" s="1341"/>
      <c r="Y192" s="1341"/>
      <c r="Z192" s="1341"/>
    </row>
    <row r="193" spans="1:26" ht="21.75" customHeight="1" x14ac:dyDescent="0.6">
      <c r="A193" s="1341"/>
      <c r="B193" s="1358"/>
      <c r="C193" s="1341"/>
      <c r="D193" s="1358"/>
      <c r="E193" s="1341"/>
      <c r="F193" s="1358"/>
      <c r="G193" s="1341"/>
      <c r="H193" s="1358"/>
      <c r="I193" s="1341"/>
      <c r="J193" s="1341"/>
      <c r="K193" s="1341"/>
      <c r="L193" s="1341"/>
      <c r="M193" s="1341"/>
      <c r="N193" s="1341"/>
      <c r="O193" s="1341"/>
      <c r="P193" s="1341"/>
      <c r="Q193" s="1341"/>
      <c r="R193" s="1341"/>
      <c r="S193" s="1341"/>
      <c r="T193" s="1341"/>
      <c r="U193" s="1341"/>
      <c r="V193" s="1341"/>
      <c r="W193" s="1341"/>
      <c r="X193" s="1341"/>
      <c r="Y193" s="1341"/>
      <c r="Z193" s="1341"/>
    </row>
    <row r="194" spans="1:26" ht="21.75" customHeight="1" x14ac:dyDescent="0.6">
      <c r="A194" s="1341"/>
      <c r="B194" s="1358"/>
      <c r="C194" s="1341"/>
      <c r="D194" s="1358"/>
      <c r="E194" s="1341"/>
      <c r="F194" s="1358"/>
      <c r="G194" s="1341"/>
      <c r="H194" s="1358"/>
      <c r="I194" s="1341"/>
      <c r="J194" s="1341"/>
      <c r="K194" s="1341"/>
      <c r="L194" s="1341"/>
      <c r="M194" s="1341"/>
      <c r="N194" s="1341"/>
      <c r="O194" s="1341"/>
      <c r="P194" s="1341"/>
      <c r="Q194" s="1341"/>
      <c r="R194" s="1341"/>
      <c r="S194" s="1341"/>
      <c r="T194" s="1341"/>
      <c r="U194" s="1341"/>
      <c r="V194" s="1341"/>
      <c r="W194" s="1341"/>
      <c r="X194" s="1341"/>
      <c r="Y194" s="1341"/>
      <c r="Z194" s="1341"/>
    </row>
    <row r="195" spans="1:26" ht="21.75" customHeight="1" x14ac:dyDescent="0.6">
      <c r="A195" s="1341"/>
      <c r="B195" s="1358"/>
      <c r="C195" s="1341"/>
      <c r="D195" s="1358"/>
      <c r="E195" s="1341"/>
      <c r="F195" s="1358"/>
      <c r="G195" s="1341"/>
      <c r="H195" s="1358"/>
      <c r="I195" s="1341"/>
      <c r="J195" s="1341"/>
      <c r="K195" s="1341"/>
      <c r="L195" s="1341"/>
      <c r="M195" s="1341"/>
      <c r="N195" s="1341"/>
      <c r="O195" s="1341"/>
      <c r="P195" s="1341"/>
      <c r="Q195" s="1341"/>
      <c r="R195" s="1341"/>
      <c r="S195" s="1341"/>
      <c r="T195" s="1341"/>
      <c r="U195" s="1341"/>
      <c r="V195" s="1341"/>
      <c r="W195" s="1341"/>
      <c r="X195" s="1341"/>
      <c r="Y195" s="1341"/>
      <c r="Z195" s="1341"/>
    </row>
    <row r="196" spans="1:26" ht="21.75" customHeight="1" x14ac:dyDescent="0.6">
      <c r="A196" s="1341"/>
      <c r="B196" s="1358"/>
      <c r="C196" s="1341"/>
      <c r="D196" s="1358"/>
      <c r="E196" s="1341"/>
      <c r="F196" s="1358"/>
      <c r="G196" s="1341"/>
      <c r="H196" s="1358"/>
      <c r="I196" s="1341"/>
      <c r="J196" s="1341"/>
      <c r="K196" s="1341"/>
      <c r="L196" s="1341"/>
      <c r="M196" s="1341"/>
      <c r="N196" s="1341"/>
      <c r="O196" s="1341"/>
      <c r="P196" s="1341"/>
      <c r="Q196" s="1341"/>
      <c r="R196" s="1341"/>
      <c r="S196" s="1341"/>
      <c r="T196" s="1341"/>
      <c r="U196" s="1341"/>
      <c r="V196" s="1341"/>
      <c r="W196" s="1341"/>
      <c r="X196" s="1341"/>
      <c r="Y196" s="1341"/>
      <c r="Z196" s="1341"/>
    </row>
    <row r="197" spans="1:26" ht="21.75" customHeight="1" x14ac:dyDescent="0.6">
      <c r="A197" s="1341"/>
      <c r="B197" s="1358"/>
      <c r="C197" s="1341"/>
      <c r="D197" s="1358"/>
      <c r="E197" s="1341"/>
      <c r="F197" s="1358"/>
      <c r="G197" s="1341"/>
      <c r="H197" s="1358"/>
      <c r="I197" s="1341"/>
      <c r="J197" s="1341"/>
      <c r="K197" s="1341"/>
      <c r="L197" s="1341"/>
      <c r="M197" s="1341"/>
      <c r="N197" s="1341"/>
      <c r="O197" s="1341"/>
      <c r="P197" s="1341"/>
      <c r="Q197" s="1341"/>
      <c r="R197" s="1341"/>
      <c r="S197" s="1341"/>
      <c r="T197" s="1341"/>
      <c r="U197" s="1341"/>
      <c r="V197" s="1341"/>
      <c r="W197" s="1341"/>
      <c r="X197" s="1341"/>
      <c r="Y197" s="1341"/>
      <c r="Z197" s="1341"/>
    </row>
    <row r="198" spans="1:26" ht="21.75" customHeight="1" x14ac:dyDescent="0.6">
      <c r="A198" s="1341"/>
      <c r="B198" s="1358"/>
      <c r="C198" s="1341"/>
      <c r="D198" s="1358"/>
      <c r="E198" s="1341"/>
      <c r="F198" s="1358"/>
      <c r="G198" s="1341"/>
      <c r="H198" s="1358"/>
      <c r="I198" s="1341"/>
      <c r="J198" s="1341"/>
      <c r="K198" s="1341"/>
      <c r="L198" s="1341"/>
      <c r="M198" s="1341"/>
      <c r="N198" s="1341"/>
      <c r="O198" s="1341"/>
      <c r="P198" s="1341"/>
      <c r="Q198" s="1341"/>
      <c r="R198" s="1341"/>
      <c r="S198" s="1341"/>
      <c r="T198" s="1341"/>
      <c r="U198" s="1341"/>
      <c r="V198" s="1341"/>
      <c r="W198" s="1341"/>
      <c r="X198" s="1341"/>
      <c r="Y198" s="1341"/>
      <c r="Z198" s="1341"/>
    </row>
    <row r="199" spans="1:26" ht="21.75" customHeight="1" x14ac:dyDescent="0.6">
      <c r="A199" s="1341"/>
      <c r="B199" s="1358"/>
      <c r="C199" s="1341"/>
      <c r="D199" s="1358"/>
      <c r="E199" s="1341"/>
      <c r="F199" s="1358"/>
      <c r="G199" s="1341"/>
      <c r="H199" s="1358"/>
      <c r="I199" s="1341"/>
      <c r="J199" s="1341"/>
      <c r="K199" s="1341"/>
      <c r="L199" s="1341"/>
      <c r="M199" s="1341"/>
      <c r="N199" s="1341"/>
      <c r="O199" s="1341"/>
      <c r="P199" s="1341"/>
      <c r="Q199" s="1341"/>
      <c r="R199" s="1341"/>
      <c r="S199" s="1341"/>
      <c r="T199" s="1341"/>
      <c r="U199" s="1341"/>
      <c r="V199" s="1341"/>
      <c r="W199" s="1341"/>
      <c r="X199" s="1341"/>
      <c r="Y199" s="1341"/>
      <c r="Z199" s="1341"/>
    </row>
    <row r="200" spans="1:26" ht="21.75" customHeight="1" x14ac:dyDescent="0.6">
      <c r="A200" s="1341"/>
      <c r="B200" s="1358"/>
      <c r="C200" s="1341"/>
      <c r="D200" s="1358"/>
      <c r="E200" s="1341"/>
      <c r="F200" s="1358"/>
      <c r="G200" s="1341"/>
      <c r="H200" s="1358"/>
      <c r="I200" s="1341"/>
      <c r="J200" s="1341"/>
      <c r="K200" s="1341"/>
      <c r="L200" s="1341"/>
      <c r="M200" s="1341"/>
      <c r="N200" s="1341"/>
      <c r="O200" s="1341"/>
      <c r="P200" s="1341"/>
      <c r="Q200" s="1341"/>
      <c r="R200" s="1341"/>
      <c r="S200" s="1341"/>
      <c r="T200" s="1341"/>
      <c r="U200" s="1341"/>
      <c r="V200" s="1341"/>
      <c r="W200" s="1341"/>
      <c r="X200" s="1341"/>
      <c r="Y200" s="1341"/>
      <c r="Z200" s="1341"/>
    </row>
    <row r="201" spans="1:26" ht="21.75" customHeight="1" x14ac:dyDescent="0.6">
      <c r="A201" s="1341"/>
      <c r="B201" s="1358"/>
      <c r="C201" s="1341"/>
      <c r="D201" s="1358"/>
      <c r="E201" s="1341"/>
      <c r="F201" s="1358"/>
      <c r="G201" s="1341"/>
      <c r="H201" s="1358"/>
      <c r="I201" s="1341"/>
      <c r="J201" s="1341"/>
      <c r="K201" s="1341"/>
      <c r="L201" s="1341"/>
      <c r="M201" s="1341"/>
      <c r="N201" s="1341"/>
      <c r="O201" s="1341"/>
      <c r="P201" s="1341"/>
      <c r="Q201" s="1341"/>
      <c r="R201" s="1341"/>
      <c r="S201" s="1341"/>
      <c r="T201" s="1341"/>
      <c r="U201" s="1341"/>
      <c r="V201" s="1341"/>
      <c r="W201" s="1341"/>
      <c r="X201" s="1341"/>
      <c r="Y201" s="1341"/>
      <c r="Z201" s="1341"/>
    </row>
    <row r="202" spans="1:26" ht="21.75" customHeight="1" x14ac:dyDescent="0.6">
      <c r="A202" s="1341"/>
      <c r="B202" s="1358"/>
      <c r="C202" s="1341"/>
      <c r="D202" s="1358"/>
      <c r="E202" s="1341"/>
      <c r="F202" s="1358"/>
      <c r="G202" s="1341"/>
      <c r="H202" s="1358"/>
      <c r="I202" s="1341"/>
      <c r="J202" s="1341"/>
      <c r="K202" s="1341"/>
      <c r="L202" s="1341"/>
      <c r="M202" s="1341"/>
      <c r="N202" s="1341"/>
      <c r="O202" s="1341"/>
      <c r="P202" s="1341"/>
      <c r="Q202" s="1341"/>
      <c r="R202" s="1341"/>
      <c r="S202" s="1341"/>
      <c r="T202" s="1341"/>
      <c r="U202" s="1341"/>
      <c r="V202" s="1341"/>
      <c r="W202" s="1341"/>
      <c r="X202" s="1341"/>
      <c r="Y202" s="1341"/>
      <c r="Z202" s="1341"/>
    </row>
    <row r="203" spans="1:26" ht="21.75" customHeight="1" x14ac:dyDescent="0.6">
      <c r="A203" s="1341"/>
      <c r="B203" s="1358"/>
      <c r="C203" s="1341"/>
      <c r="D203" s="1358"/>
      <c r="E203" s="1341"/>
      <c r="F203" s="1358"/>
      <c r="G203" s="1341"/>
      <c r="H203" s="1358"/>
      <c r="I203" s="1341"/>
      <c r="J203" s="1341"/>
      <c r="K203" s="1341"/>
      <c r="L203" s="1341"/>
      <c r="M203" s="1341"/>
      <c r="N203" s="1341"/>
      <c r="O203" s="1341"/>
      <c r="P203" s="1341"/>
      <c r="Q203" s="1341"/>
      <c r="R203" s="1341"/>
      <c r="S203" s="1341"/>
      <c r="T203" s="1341"/>
      <c r="U203" s="1341"/>
      <c r="V203" s="1341"/>
      <c r="W203" s="1341"/>
      <c r="X203" s="1341"/>
      <c r="Y203" s="1341"/>
      <c r="Z203" s="1341"/>
    </row>
    <row r="204" spans="1:26" ht="21.75" customHeight="1" x14ac:dyDescent="0.6">
      <c r="A204" s="1341"/>
      <c r="B204" s="1358"/>
      <c r="C204" s="1341"/>
      <c r="D204" s="1358"/>
      <c r="E204" s="1341"/>
      <c r="F204" s="1358"/>
      <c r="G204" s="1341"/>
      <c r="H204" s="1358"/>
      <c r="I204" s="1341"/>
      <c r="J204" s="1341"/>
      <c r="K204" s="1341"/>
      <c r="L204" s="1341"/>
      <c r="M204" s="1341"/>
      <c r="N204" s="1341"/>
      <c r="O204" s="1341"/>
      <c r="P204" s="1341"/>
      <c r="Q204" s="1341"/>
      <c r="R204" s="1341"/>
      <c r="S204" s="1341"/>
      <c r="T204" s="1341"/>
      <c r="U204" s="1341"/>
      <c r="V204" s="1341"/>
      <c r="W204" s="1341"/>
      <c r="X204" s="1341"/>
      <c r="Y204" s="1341"/>
      <c r="Z204" s="1341"/>
    </row>
    <row r="205" spans="1:26" ht="21.75" customHeight="1" x14ac:dyDescent="0.6">
      <c r="A205" s="1341"/>
      <c r="B205" s="1358"/>
      <c r="C205" s="1341"/>
      <c r="D205" s="1358"/>
      <c r="E205" s="1341"/>
      <c r="F205" s="1358"/>
      <c r="G205" s="1341"/>
      <c r="H205" s="1358"/>
      <c r="I205" s="1341"/>
      <c r="J205" s="1341"/>
      <c r="K205" s="1341"/>
      <c r="L205" s="1341"/>
      <c r="M205" s="1341"/>
      <c r="N205" s="1341"/>
      <c r="O205" s="1341"/>
      <c r="P205" s="1341"/>
      <c r="Q205" s="1341"/>
      <c r="R205" s="1341"/>
      <c r="S205" s="1341"/>
      <c r="T205" s="1341"/>
      <c r="U205" s="1341"/>
      <c r="V205" s="1341"/>
      <c r="W205" s="1341"/>
      <c r="X205" s="1341"/>
      <c r="Y205" s="1341"/>
      <c r="Z205" s="1341"/>
    </row>
    <row r="206" spans="1:26" ht="21.75" customHeight="1" x14ac:dyDescent="0.6">
      <c r="A206" s="1341"/>
      <c r="B206" s="1358"/>
      <c r="C206" s="1341"/>
      <c r="D206" s="1358"/>
      <c r="E206" s="1341"/>
      <c r="F206" s="1358"/>
      <c r="G206" s="1341"/>
      <c r="H206" s="1358"/>
      <c r="I206" s="1341"/>
      <c r="J206" s="1341"/>
      <c r="K206" s="1341"/>
      <c r="L206" s="1341"/>
      <c r="M206" s="1341"/>
      <c r="N206" s="1341"/>
      <c r="O206" s="1341"/>
      <c r="P206" s="1341"/>
      <c r="Q206" s="1341"/>
      <c r="R206" s="1341"/>
      <c r="S206" s="1341"/>
      <c r="T206" s="1341"/>
      <c r="U206" s="1341"/>
      <c r="V206" s="1341"/>
      <c r="W206" s="1341"/>
      <c r="X206" s="1341"/>
      <c r="Y206" s="1341"/>
      <c r="Z206" s="1341"/>
    </row>
    <row r="207" spans="1:26" ht="21.75" customHeight="1" x14ac:dyDescent="0.6">
      <c r="A207" s="1341"/>
      <c r="B207" s="1358"/>
      <c r="C207" s="1341"/>
      <c r="D207" s="1358"/>
      <c r="E207" s="1341"/>
      <c r="F207" s="1358"/>
      <c r="G207" s="1341"/>
      <c r="H207" s="1358"/>
      <c r="I207" s="1341"/>
      <c r="J207" s="1341"/>
      <c r="K207" s="1341"/>
      <c r="L207" s="1341"/>
      <c r="M207" s="1341"/>
      <c r="N207" s="1341"/>
      <c r="O207" s="1341"/>
      <c r="P207" s="1341"/>
      <c r="Q207" s="1341"/>
      <c r="R207" s="1341"/>
      <c r="S207" s="1341"/>
      <c r="T207" s="1341"/>
      <c r="U207" s="1341"/>
      <c r="V207" s="1341"/>
      <c r="W207" s="1341"/>
      <c r="X207" s="1341"/>
      <c r="Y207" s="1341"/>
      <c r="Z207" s="1341"/>
    </row>
    <row r="208" spans="1:26" ht="21.75" customHeight="1" x14ac:dyDescent="0.6">
      <c r="A208" s="1341"/>
      <c r="B208" s="1358"/>
      <c r="C208" s="1341"/>
      <c r="D208" s="1358"/>
      <c r="E208" s="1341"/>
      <c r="F208" s="1358"/>
      <c r="G208" s="1341"/>
      <c r="H208" s="1358"/>
      <c r="I208" s="1341"/>
      <c r="J208" s="1341"/>
      <c r="K208" s="1341"/>
      <c r="L208" s="1341"/>
      <c r="M208" s="1341"/>
      <c r="N208" s="1341"/>
      <c r="O208" s="1341"/>
      <c r="P208" s="1341"/>
      <c r="Q208" s="1341"/>
      <c r="R208" s="1341"/>
      <c r="S208" s="1341"/>
      <c r="T208" s="1341"/>
      <c r="U208" s="1341"/>
      <c r="V208" s="1341"/>
      <c r="W208" s="1341"/>
      <c r="X208" s="1341"/>
      <c r="Y208" s="1341"/>
      <c r="Z208" s="1341"/>
    </row>
    <row r="209" spans="1:26" ht="21.75" customHeight="1" x14ac:dyDescent="0.6">
      <c r="A209" s="1341"/>
      <c r="B209" s="1358"/>
      <c r="C209" s="1341"/>
      <c r="D209" s="1358"/>
      <c r="E209" s="1341"/>
      <c r="F209" s="1358"/>
      <c r="G209" s="1341"/>
      <c r="H209" s="1358"/>
      <c r="I209" s="1341"/>
      <c r="J209" s="1341"/>
      <c r="K209" s="1341"/>
      <c r="L209" s="1341"/>
      <c r="M209" s="1341"/>
      <c r="N209" s="1341"/>
      <c r="O209" s="1341"/>
      <c r="P209" s="1341"/>
      <c r="Q209" s="1341"/>
      <c r="R209" s="1341"/>
      <c r="S209" s="1341"/>
      <c r="T209" s="1341"/>
      <c r="U209" s="1341"/>
      <c r="V209" s="1341"/>
      <c r="W209" s="1341"/>
      <c r="X209" s="1341"/>
      <c r="Y209" s="1341"/>
      <c r="Z209" s="1341"/>
    </row>
    <row r="210" spans="1:26" ht="21.75" customHeight="1" x14ac:dyDescent="0.6">
      <c r="A210" s="1341"/>
      <c r="B210" s="1358"/>
      <c r="C210" s="1341"/>
      <c r="D210" s="1358"/>
      <c r="E210" s="1341"/>
      <c r="F210" s="1358"/>
      <c r="G210" s="1341"/>
      <c r="H210" s="1358"/>
      <c r="I210" s="1341"/>
      <c r="J210" s="1341"/>
      <c r="K210" s="1341"/>
      <c r="L210" s="1341"/>
      <c r="M210" s="1341"/>
      <c r="N210" s="1341"/>
      <c r="O210" s="1341"/>
      <c r="P210" s="1341"/>
      <c r="Q210" s="1341"/>
      <c r="R210" s="1341"/>
      <c r="S210" s="1341"/>
      <c r="T210" s="1341"/>
      <c r="U210" s="1341"/>
      <c r="V210" s="1341"/>
      <c r="W210" s="1341"/>
      <c r="X210" s="1341"/>
      <c r="Y210" s="1341"/>
      <c r="Z210" s="1341"/>
    </row>
    <row r="211" spans="1:26" ht="21.75" customHeight="1" x14ac:dyDescent="0.6">
      <c r="A211" s="1341"/>
      <c r="B211" s="1358"/>
      <c r="C211" s="1341"/>
      <c r="D211" s="1358"/>
      <c r="E211" s="1341"/>
      <c r="F211" s="1358"/>
      <c r="G211" s="1341"/>
      <c r="H211" s="1358"/>
      <c r="I211" s="1341"/>
      <c r="J211" s="1341"/>
      <c r="K211" s="1341"/>
      <c r="L211" s="1341"/>
      <c r="M211" s="1341"/>
      <c r="N211" s="1341"/>
      <c r="O211" s="1341"/>
      <c r="P211" s="1341"/>
      <c r="Q211" s="1341"/>
      <c r="R211" s="1341"/>
      <c r="S211" s="1341"/>
      <c r="T211" s="1341"/>
      <c r="U211" s="1341"/>
      <c r="V211" s="1341"/>
      <c r="W211" s="1341"/>
      <c r="X211" s="1341"/>
      <c r="Y211" s="1341"/>
      <c r="Z211" s="1341"/>
    </row>
    <row r="212" spans="1:26" ht="21.75" customHeight="1" x14ac:dyDescent="0.6">
      <c r="A212" s="1341"/>
      <c r="B212" s="1358"/>
      <c r="C212" s="1341"/>
      <c r="D212" s="1358"/>
      <c r="E212" s="1341"/>
      <c r="F212" s="1358"/>
      <c r="G212" s="1341"/>
      <c r="H212" s="1358"/>
      <c r="I212" s="1341"/>
      <c r="J212" s="1341"/>
      <c r="K212" s="1341"/>
      <c r="L212" s="1341"/>
      <c r="M212" s="1341"/>
      <c r="N212" s="1341"/>
      <c r="O212" s="1341"/>
      <c r="P212" s="1341"/>
      <c r="Q212" s="1341"/>
      <c r="R212" s="1341"/>
      <c r="S212" s="1341"/>
      <c r="T212" s="1341"/>
      <c r="U212" s="1341"/>
      <c r="V212" s="1341"/>
      <c r="W212" s="1341"/>
      <c r="X212" s="1341"/>
      <c r="Y212" s="1341"/>
      <c r="Z212" s="1341"/>
    </row>
    <row r="213" spans="1:26" ht="21.75" customHeight="1" x14ac:dyDescent="0.6">
      <c r="A213" s="1341"/>
      <c r="B213" s="1358"/>
      <c r="C213" s="1341"/>
      <c r="D213" s="1358"/>
      <c r="E213" s="1341"/>
      <c r="F213" s="1358"/>
      <c r="G213" s="1341"/>
      <c r="H213" s="1358"/>
      <c r="I213" s="1341"/>
      <c r="J213" s="1341"/>
      <c r="K213" s="1341"/>
      <c r="L213" s="1341"/>
      <c r="M213" s="1341"/>
      <c r="N213" s="1341"/>
      <c r="O213" s="1341"/>
      <c r="P213" s="1341"/>
      <c r="Q213" s="1341"/>
      <c r="R213" s="1341"/>
      <c r="S213" s="1341"/>
      <c r="T213" s="1341"/>
      <c r="U213" s="1341"/>
      <c r="V213" s="1341"/>
      <c r="W213" s="1341"/>
      <c r="X213" s="1341"/>
      <c r="Y213" s="1341"/>
      <c r="Z213" s="1341"/>
    </row>
    <row r="214" spans="1:26" ht="21.75" customHeight="1" x14ac:dyDescent="0.6">
      <c r="A214" s="1341"/>
      <c r="B214" s="1358"/>
      <c r="C214" s="1341"/>
      <c r="D214" s="1358"/>
      <c r="E214" s="1341"/>
      <c r="F214" s="1358"/>
      <c r="G214" s="1341"/>
      <c r="H214" s="1358"/>
      <c r="I214" s="1341"/>
      <c r="J214" s="1341"/>
      <c r="K214" s="1341"/>
      <c r="L214" s="1341"/>
      <c r="M214" s="1341"/>
      <c r="N214" s="1341"/>
      <c r="O214" s="1341"/>
      <c r="P214" s="1341"/>
      <c r="Q214" s="1341"/>
      <c r="R214" s="1341"/>
      <c r="S214" s="1341"/>
      <c r="T214" s="1341"/>
      <c r="U214" s="1341"/>
      <c r="V214" s="1341"/>
      <c r="W214" s="1341"/>
      <c r="X214" s="1341"/>
      <c r="Y214" s="1341"/>
      <c r="Z214" s="1341"/>
    </row>
    <row r="215" spans="1:26" ht="21.75" customHeight="1" x14ac:dyDescent="0.6">
      <c r="A215" s="1341"/>
      <c r="B215" s="1358"/>
      <c r="C215" s="1341"/>
      <c r="D215" s="1358"/>
      <c r="E215" s="1341"/>
      <c r="F215" s="1358"/>
      <c r="G215" s="1341"/>
      <c r="H215" s="1358"/>
      <c r="I215" s="1341"/>
      <c r="J215" s="1341"/>
      <c r="K215" s="1341"/>
      <c r="L215" s="1341"/>
      <c r="M215" s="1341"/>
      <c r="N215" s="1341"/>
      <c r="O215" s="1341"/>
      <c r="P215" s="1341"/>
      <c r="Q215" s="1341"/>
      <c r="R215" s="1341"/>
      <c r="S215" s="1341"/>
      <c r="T215" s="1341"/>
      <c r="U215" s="1341"/>
      <c r="V215" s="1341"/>
      <c r="W215" s="1341"/>
      <c r="X215" s="1341"/>
      <c r="Y215" s="1341"/>
      <c r="Z215" s="1341"/>
    </row>
    <row r="216" spans="1:26" ht="21.75" customHeight="1" x14ac:dyDescent="0.6">
      <c r="A216" s="1341"/>
      <c r="B216" s="1358"/>
      <c r="C216" s="1341"/>
      <c r="D216" s="1358"/>
      <c r="E216" s="1341"/>
      <c r="F216" s="1358"/>
      <c r="G216" s="1341"/>
      <c r="H216" s="1358"/>
      <c r="I216" s="1341"/>
      <c r="J216" s="1341"/>
      <c r="K216" s="1341"/>
      <c r="L216" s="1341"/>
      <c r="M216" s="1341"/>
      <c r="N216" s="1341"/>
      <c r="O216" s="1341"/>
      <c r="P216" s="1341"/>
      <c r="Q216" s="1341"/>
      <c r="R216" s="1341"/>
      <c r="S216" s="1341"/>
      <c r="T216" s="1341"/>
      <c r="U216" s="1341"/>
      <c r="V216" s="1341"/>
      <c r="W216" s="1341"/>
      <c r="X216" s="1341"/>
      <c r="Y216" s="1341"/>
      <c r="Z216" s="1341"/>
    </row>
    <row r="217" spans="1:26" ht="21.75" customHeight="1" x14ac:dyDescent="0.6">
      <c r="A217" s="1341"/>
      <c r="B217" s="1358"/>
      <c r="C217" s="1341"/>
      <c r="D217" s="1358"/>
      <c r="E217" s="1341"/>
      <c r="F217" s="1358"/>
      <c r="G217" s="1341"/>
      <c r="H217" s="1358"/>
      <c r="I217" s="1341"/>
      <c r="J217" s="1341"/>
      <c r="K217" s="1341"/>
      <c r="L217" s="1341"/>
      <c r="M217" s="1341"/>
      <c r="N217" s="1341"/>
      <c r="O217" s="1341"/>
      <c r="P217" s="1341"/>
      <c r="Q217" s="1341"/>
      <c r="R217" s="1341"/>
      <c r="S217" s="1341"/>
      <c r="T217" s="1341"/>
      <c r="U217" s="1341"/>
      <c r="V217" s="1341"/>
      <c r="W217" s="1341"/>
      <c r="X217" s="1341"/>
      <c r="Y217" s="1341"/>
      <c r="Z217" s="1341"/>
    </row>
    <row r="218" spans="1:26" ht="21.75" customHeight="1" x14ac:dyDescent="0.6">
      <c r="A218" s="1341"/>
      <c r="B218" s="1358"/>
      <c r="C218" s="1341"/>
      <c r="D218" s="1358"/>
      <c r="E218" s="1341"/>
      <c r="F218" s="1358"/>
      <c r="G218" s="1341"/>
      <c r="H218" s="1358"/>
      <c r="I218" s="1341"/>
      <c r="J218" s="1341"/>
      <c r="K218" s="1341"/>
      <c r="L218" s="1341"/>
      <c r="M218" s="1341"/>
      <c r="N218" s="1341"/>
      <c r="O218" s="1341"/>
      <c r="P218" s="1341"/>
      <c r="Q218" s="1341"/>
      <c r="R218" s="1341"/>
      <c r="S218" s="1341"/>
      <c r="T218" s="1341"/>
      <c r="U218" s="1341"/>
      <c r="V218" s="1341"/>
      <c r="W218" s="1341"/>
      <c r="X218" s="1341"/>
      <c r="Y218" s="1341"/>
      <c r="Z218" s="1341"/>
    </row>
    <row r="219" spans="1:26" ht="21.75" customHeight="1" x14ac:dyDescent="0.6">
      <c r="A219" s="1341"/>
      <c r="B219" s="1358"/>
      <c r="C219" s="1341"/>
      <c r="D219" s="1358"/>
      <c r="E219" s="1341"/>
      <c r="F219" s="1358"/>
      <c r="G219" s="1341"/>
      <c r="H219" s="1358"/>
      <c r="I219" s="1341"/>
      <c r="J219" s="1341"/>
      <c r="K219" s="1341"/>
      <c r="L219" s="1341"/>
      <c r="M219" s="1341"/>
      <c r="N219" s="1341"/>
      <c r="O219" s="1341"/>
      <c r="P219" s="1341"/>
      <c r="Q219" s="1341"/>
      <c r="R219" s="1341"/>
      <c r="S219" s="1341"/>
      <c r="T219" s="1341"/>
      <c r="U219" s="1341"/>
      <c r="V219" s="1341"/>
      <c r="W219" s="1341"/>
      <c r="X219" s="1341"/>
      <c r="Y219" s="1341"/>
      <c r="Z219" s="1341"/>
    </row>
    <row r="220" spans="1:26" ht="21.75" customHeight="1" x14ac:dyDescent="0.6">
      <c r="A220" s="1341"/>
      <c r="B220" s="1358"/>
      <c r="C220" s="1341"/>
      <c r="D220" s="1358"/>
      <c r="E220" s="1341"/>
      <c r="F220" s="1358"/>
      <c r="G220" s="1341"/>
      <c r="H220" s="1358"/>
      <c r="I220" s="1341"/>
      <c r="J220" s="1341"/>
      <c r="K220" s="1341"/>
      <c r="L220" s="1341"/>
      <c r="M220" s="1341"/>
      <c r="N220" s="1341"/>
      <c r="O220" s="1341"/>
      <c r="P220" s="1341"/>
      <c r="Q220" s="1341"/>
      <c r="R220" s="1341"/>
      <c r="S220" s="1341"/>
      <c r="T220" s="1341"/>
      <c r="U220" s="1341"/>
      <c r="V220" s="1341"/>
      <c r="W220" s="1341"/>
      <c r="X220" s="1341"/>
      <c r="Y220" s="1341"/>
      <c r="Z220" s="1341"/>
    </row>
    <row r="221" spans="1:26" ht="21.75" customHeight="1" x14ac:dyDescent="0.6">
      <c r="A221" s="1341"/>
      <c r="B221" s="1358"/>
      <c r="C221" s="1341"/>
      <c r="D221" s="1358"/>
      <c r="E221" s="1341"/>
      <c r="F221" s="1358"/>
      <c r="G221" s="1341"/>
      <c r="H221" s="1358"/>
      <c r="I221" s="1341"/>
      <c r="J221" s="1341"/>
      <c r="K221" s="1341"/>
      <c r="L221" s="1341"/>
      <c r="M221" s="1341"/>
      <c r="N221" s="1341"/>
      <c r="O221" s="1341"/>
      <c r="P221" s="1341"/>
      <c r="Q221" s="1341"/>
      <c r="R221" s="1341"/>
      <c r="S221" s="1341"/>
      <c r="T221" s="1341"/>
      <c r="U221" s="1341"/>
      <c r="V221" s="1341"/>
      <c r="W221" s="1341"/>
      <c r="X221" s="1341"/>
      <c r="Y221" s="1341"/>
      <c r="Z221" s="1341"/>
    </row>
    <row r="222" spans="1:26" ht="21.75" customHeight="1" x14ac:dyDescent="0.6">
      <c r="A222" s="1341"/>
      <c r="B222" s="1358"/>
      <c r="C222" s="1341"/>
      <c r="D222" s="1358"/>
      <c r="E222" s="1341"/>
      <c r="F222" s="1358"/>
      <c r="G222" s="1341"/>
      <c r="H222" s="1358"/>
      <c r="I222" s="1341"/>
      <c r="J222" s="1341"/>
      <c r="K222" s="1341"/>
      <c r="L222" s="1341"/>
      <c r="M222" s="1341"/>
      <c r="N222" s="1341"/>
      <c r="O222" s="1341"/>
      <c r="P222" s="1341"/>
      <c r="Q222" s="1341"/>
      <c r="R222" s="1341"/>
      <c r="S222" s="1341"/>
      <c r="T222" s="1341"/>
      <c r="U222" s="1341"/>
      <c r="V222" s="1341"/>
      <c r="W222" s="1341"/>
      <c r="X222" s="1341"/>
      <c r="Y222" s="1341"/>
      <c r="Z222" s="1341"/>
    </row>
    <row r="223" spans="1:26" ht="21.75" customHeight="1" x14ac:dyDescent="0.6">
      <c r="A223" s="1341"/>
      <c r="B223" s="1358"/>
      <c r="C223" s="1341"/>
      <c r="D223" s="1358"/>
      <c r="E223" s="1341"/>
      <c r="F223" s="1358"/>
      <c r="G223" s="1341"/>
      <c r="H223" s="1358"/>
      <c r="I223" s="1341"/>
      <c r="J223" s="1341"/>
      <c r="K223" s="1341"/>
      <c r="L223" s="1341"/>
      <c r="M223" s="1341"/>
      <c r="N223" s="1341"/>
      <c r="O223" s="1341"/>
      <c r="P223" s="1341"/>
      <c r="Q223" s="1341"/>
      <c r="R223" s="1341"/>
      <c r="S223" s="1341"/>
      <c r="T223" s="1341"/>
      <c r="U223" s="1341"/>
      <c r="V223" s="1341"/>
      <c r="W223" s="1341"/>
      <c r="X223" s="1341"/>
      <c r="Y223" s="1341"/>
      <c r="Z223" s="1341"/>
    </row>
    <row r="224" spans="1:26" ht="21.75" customHeight="1" x14ac:dyDescent="0.6">
      <c r="A224" s="1341"/>
      <c r="B224" s="1358"/>
      <c r="C224" s="1341"/>
      <c r="D224" s="1358"/>
      <c r="E224" s="1341"/>
      <c r="F224" s="1358"/>
      <c r="G224" s="1341"/>
      <c r="H224" s="1358"/>
      <c r="I224" s="1341"/>
      <c r="J224" s="1341"/>
      <c r="K224" s="1341"/>
      <c r="L224" s="1341"/>
      <c r="M224" s="1341"/>
      <c r="N224" s="1341"/>
      <c r="O224" s="1341"/>
      <c r="P224" s="1341"/>
      <c r="Q224" s="1341"/>
      <c r="R224" s="1341"/>
      <c r="S224" s="1341"/>
      <c r="T224" s="1341"/>
      <c r="U224" s="1341"/>
      <c r="V224" s="1341"/>
      <c r="W224" s="1341"/>
      <c r="X224" s="1341"/>
      <c r="Y224" s="1341"/>
      <c r="Z224" s="1341"/>
    </row>
    <row r="225" spans="1:26" ht="21.75" customHeight="1" x14ac:dyDescent="0.6">
      <c r="A225" s="1341"/>
      <c r="B225" s="1358"/>
      <c r="C225" s="1341"/>
      <c r="D225" s="1358"/>
      <c r="E225" s="1341"/>
      <c r="F225" s="1358"/>
      <c r="G225" s="1341"/>
      <c r="H225" s="1358"/>
      <c r="I225" s="1341"/>
      <c r="J225" s="1341"/>
      <c r="K225" s="1341"/>
      <c r="L225" s="1341"/>
      <c r="M225" s="1341"/>
      <c r="N225" s="1341"/>
      <c r="O225" s="1341"/>
      <c r="P225" s="1341"/>
      <c r="Q225" s="1341"/>
      <c r="R225" s="1341"/>
      <c r="S225" s="1341"/>
      <c r="T225" s="1341"/>
      <c r="U225" s="1341"/>
      <c r="V225" s="1341"/>
      <c r="W225" s="1341"/>
      <c r="X225" s="1341"/>
      <c r="Y225" s="1341"/>
      <c r="Z225" s="1341"/>
    </row>
    <row r="226" spans="1:26" ht="21.75" customHeight="1" x14ac:dyDescent="0.6">
      <c r="A226" s="1341"/>
      <c r="B226" s="1358"/>
      <c r="C226" s="1341"/>
      <c r="D226" s="1358"/>
      <c r="E226" s="1341"/>
      <c r="F226" s="1358"/>
      <c r="G226" s="1341"/>
      <c r="H226" s="1358"/>
      <c r="I226" s="1341"/>
      <c r="J226" s="1341"/>
      <c r="K226" s="1341"/>
      <c r="L226" s="1341"/>
      <c r="M226" s="1341"/>
      <c r="N226" s="1341"/>
      <c r="O226" s="1341"/>
      <c r="P226" s="1341"/>
      <c r="Q226" s="1341"/>
      <c r="R226" s="1341"/>
      <c r="S226" s="1341"/>
      <c r="T226" s="1341"/>
      <c r="U226" s="1341"/>
      <c r="V226" s="1341"/>
      <c r="W226" s="1341"/>
      <c r="X226" s="1341"/>
      <c r="Y226" s="1341"/>
      <c r="Z226" s="1341"/>
    </row>
    <row r="227" spans="1:26" ht="21.75" customHeight="1" x14ac:dyDescent="0.6">
      <c r="A227" s="1341"/>
      <c r="B227" s="1358"/>
      <c r="C227" s="1341"/>
      <c r="D227" s="1358"/>
      <c r="E227" s="1341"/>
      <c r="F227" s="1358"/>
      <c r="G227" s="1341"/>
      <c r="H227" s="1358"/>
      <c r="I227" s="1341"/>
      <c r="J227" s="1341"/>
      <c r="K227" s="1341"/>
      <c r="L227" s="1341"/>
      <c r="M227" s="1341"/>
      <c r="N227" s="1341"/>
      <c r="O227" s="1341"/>
      <c r="P227" s="1341"/>
      <c r="Q227" s="1341"/>
      <c r="R227" s="1341"/>
      <c r="S227" s="1341"/>
      <c r="T227" s="1341"/>
      <c r="U227" s="1341"/>
      <c r="V227" s="1341"/>
      <c r="W227" s="1341"/>
      <c r="X227" s="1341"/>
      <c r="Y227" s="1341"/>
      <c r="Z227" s="1341"/>
    </row>
    <row r="228" spans="1:26" ht="21.75" customHeight="1" x14ac:dyDescent="0.6">
      <c r="A228" s="1341"/>
      <c r="B228" s="1358"/>
      <c r="C228" s="1341"/>
      <c r="D228" s="1358"/>
      <c r="E228" s="1341"/>
      <c r="F228" s="1358"/>
      <c r="G228" s="1341"/>
      <c r="H228" s="1358"/>
      <c r="I228" s="1341"/>
      <c r="J228" s="1341"/>
      <c r="K228" s="1341"/>
      <c r="L228" s="1341"/>
      <c r="M228" s="1341"/>
      <c r="N228" s="1341"/>
      <c r="O228" s="1341"/>
      <c r="P228" s="1341"/>
      <c r="Q228" s="1341"/>
      <c r="R228" s="1341"/>
      <c r="S228" s="1341"/>
      <c r="T228" s="1341"/>
      <c r="U228" s="1341"/>
      <c r="V228" s="1341"/>
      <c r="W228" s="1341"/>
      <c r="X228" s="1341"/>
      <c r="Y228" s="1341"/>
      <c r="Z228" s="1341"/>
    </row>
    <row r="229" spans="1:26" ht="21.75" customHeight="1" x14ac:dyDescent="0.6">
      <c r="A229" s="1341"/>
      <c r="B229" s="1358"/>
      <c r="C229" s="1341"/>
      <c r="D229" s="1358"/>
      <c r="E229" s="1341"/>
      <c r="F229" s="1358"/>
      <c r="G229" s="1341"/>
      <c r="H229" s="1358"/>
      <c r="I229" s="1341"/>
      <c r="J229" s="1341"/>
      <c r="K229" s="1341"/>
      <c r="L229" s="1341"/>
      <c r="M229" s="1341"/>
      <c r="N229" s="1341"/>
      <c r="O229" s="1341"/>
      <c r="P229" s="1341"/>
      <c r="Q229" s="1341"/>
      <c r="R229" s="1341"/>
      <c r="S229" s="1341"/>
      <c r="T229" s="1341"/>
      <c r="U229" s="1341"/>
      <c r="V229" s="1341"/>
      <c r="W229" s="1341"/>
      <c r="X229" s="1341"/>
      <c r="Y229" s="1341"/>
      <c r="Z229" s="1341"/>
    </row>
    <row r="230" spans="1:26" ht="21.75" customHeight="1" x14ac:dyDescent="0.6">
      <c r="A230" s="1341"/>
      <c r="B230" s="1358"/>
      <c r="C230" s="1341"/>
      <c r="D230" s="1358"/>
      <c r="E230" s="1341"/>
      <c r="F230" s="1358"/>
      <c r="G230" s="1341"/>
      <c r="H230" s="1358"/>
      <c r="I230" s="1341"/>
      <c r="J230" s="1341"/>
      <c r="K230" s="1341"/>
      <c r="L230" s="1341"/>
      <c r="M230" s="1341"/>
      <c r="N230" s="1341"/>
      <c r="O230" s="1341"/>
      <c r="P230" s="1341"/>
      <c r="Q230" s="1341"/>
      <c r="R230" s="1341"/>
      <c r="S230" s="1341"/>
      <c r="T230" s="1341"/>
      <c r="U230" s="1341"/>
      <c r="V230" s="1341"/>
      <c r="W230" s="1341"/>
      <c r="X230" s="1341"/>
      <c r="Y230" s="1341"/>
      <c r="Z230" s="1341"/>
    </row>
    <row r="231" spans="1:26" ht="21.75" customHeight="1" x14ac:dyDescent="0.6">
      <c r="A231" s="1341"/>
      <c r="B231" s="1358"/>
      <c r="C231" s="1341"/>
      <c r="D231" s="1358"/>
      <c r="E231" s="1341"/>
      <c r="F231" s="1358"/>
      <c r="G231" s="1341"/>
      <c r="H231" s="1358"/>
      <c r="I231" s="1341"/>
      <c r="J231" s="1341"/>
      <c r="K231" s="1341"/>
      <c r="L231" s="1341"/>
      <c r="M231" s="1341"/>
      <c r="N231" s="1341"/>
      <c r="O231" s="1341"/>
      <c r="P231" s="1341"/>
      <c r="Q231" s="1341"/>
      <c r="R231" s="1341"/>
      <c r="S231" s="1341"/>
      <c r="T231" s="1341"/>
      <c r="U231" s="1341"/>
      <c r="V231" s="1341"/>
      <c r="W231" s="1341"/>
      <c r="X231" s="1341"/>
      <c r="Y231" s="1341"/>
      <c r="Z231" s="1341"/>
    </row>
    <row r="232" spans="1:26" ht="21.75" customHeight="1" x14ac:dyDescent="0.6">
      <c r="A232" s="1341"/>
      <c r="B232" s="1358"/>
      <c r="C232" s="1341"/>
      <c r="D232" s="1358"/>
      <c r="E232" s="1341"/>
      <c r="F232" s="1358"/>
      <c r="G232" s="1341"/>
      <c r="H232" s="1358"/>
      <c r="I232" s="1341"/>
      <c r="J232" s="1341"/>
      <c r="K232" s="1341"/>
      <c r="L232" s="1341"/>
      <c r="M232" s="1341"/>
      <c r="N232" s="1341"/>
      <c r="O232" s="1341"/>
      <c r="P232" s="1341"/>
      <c r="Q232" s="1341"/>
      <c r="R232" s="1341"/>
      <c r="S232" s="1341"/>
      <c r="T232" s="1341"/>
      <c r="U232" s="1341"/>
      <c r="V232" s="1341"/>
      <c r="W232" s="1341"/>
      <c r="X232" s="1341"/>
      <c r="Y232" s="1341"/>
      <c r="Z232" s="1341"/>
    </row>
    <row r="233" spans="1:26" ht="21.75" customHeight="1" x14ac:dyDescent="0.6">
      <c r="A233" s="1341"/>
      <c r="B233" s="1358"/>
      <c r="C233" s="1341"/>
      <c r="D233" s="1358"/>
      <c r="E233" s="1341"/>
      <c r="F233" s="1358"/>
      <c r="G233" s="1341"/>
      <c r="H233" s="1358"/>
      <c r="I233" s="1341"/>
      <c r="J233" s="1341"/>
      <c r="K233" s="1341"/>
      <c r="L233" s="1341"/>
      <c r="M233" s="1341"/>
      <c r="N233" s="1341"/>
      <c r="O233" s="1341"/>
      <c r="P233" s="1341"/>
      <c r="Q233" s="1341"/>
      <c r="R233" s="1341"/>
      <c r="S233" s="1341"/>
      <c r="T233" s="1341"/>
      <c r="U233" s="1341"/>
      <c r="V233" s="1341"/>
      <c r="W233" s="1341"/>
      <c r="X233" s="1341"/>
      <c r="Y233" s="1341"/>
      <c r="Z233" s="1341"/>
    </row>
    <row r="234" spans="1:26" ht="21.75" customHeight="1" x14ac:dyDescent="0.6">
      <c r="A234" s="1341"/>
      <c r="B234" s="1358"/>
      <c r="C234" s="1341"/>
      <c r="D234" s="1358"/>
      <c r="E234" s="1341"/>
      <c r="F234" s="1358"/>
      <c r="G234" s="1341"/>
      <c r="H234" s="1358"/>
      <c r="I234" s="1341"/>
      <c r="J234" s="1341"/>
      <c r="K234" s="1341"/>
      <c r="L234" s="1341"/>
      <c r="M234" s="1341"/>
      <c r="N234" s="1341"/>
      <c r="O234" s="1341"/>
      <c r="P234" s="1341"/>
      <c r="Q234" s="1341"/>
      <c r="R234" s="1341"/>
      <c r="S234" s="1341"/>
      <c r="T234" s="1341"/>
      <c r="U234" s="1341"/>
      <c r="V234" s="1341"/>
      <c r="W234" s="1341"/>
      <c r="X234" s="1341"/>
      <c r="Y234" s="1341"/>
      <c r="Z234" s="1341"/>
    </row>
    <row r="235" spans="1:26" ht="21.75" customHeight="1" x14ac:dyDescent="0.6">
      <c r="A235" s="1341"/>
      <c r="B235" s="1358"/>
      <c r="C235" s="1341"/>
      <c r="D235" s="1358"/>
      <c r="E235" s="1341"/>
      <c r="F235" s="1358"/>
      <c r="G235" s="1341"/>
      <c r="H235" s="1358"/>
      <c r="I235" s="1341"/>
      <c r="J235" s="1341"/>
      <c r="K235" s="1341"/>
      <c r="L235" s="1341"/>
      <c r="M235" s="1341"/>
      <c r="N235" s="1341"/>
      <c r="O235" s="1341"/>
      <c r="P235" s="1341"/>
      <c r="Q235" s="1341"/>
      <c r="R235" s="1341"/>
      <c r="S235" s="1341"/>
      <c r="T235" s="1341"/>
      <c r="U235" s="1341"/>
      <c r="V235" s="1341"/>
      <c r="W235" s="1341"/>
      <c r="X235" s="1341"/>
      <c r="Y235" s="1341"/>
      <c r="Z235" s="1341"/>
    </row>
    <row r="236" spans="1:26" ht="21.75" customHeight="1" x14ac:dyDescent="0.6">
      <c r="A236" s="1341"/>
      <c r="B236" s="1358"/>
      <c r="C236" s="1341"/>
      <c r="D236" s="1358"/>
      <c r="E236" s="1341"/>
      <c r="F236" s="1358"/>
      <c r="G236" s="1341"/>
      <c r="H236" s="1358"/>
      <c r="I236" s="1341"/>
      <c r="J236" s="1341"/>
      <c r="K236" s="1341"/>
      <c r="L236" s="1341"/>
      <c r="M236" s="1341"/>
      <c r="N236" s="1341"/>
      <c r="O236" s="1341"/>
      <c r="P236" s="1341"/>
      <c r="Q236" s="1341"/>
      <c r="R236" s="1341"/>
      <c r="S236" s="1341"/>
      <c r="T236" s="1341"/>
      <c r="U236" s="1341"/>
      <c r="V236" s="1341"/>
      <c r="W236" s="1341"/>
      <c r="X236" s="1341"/>
      <c r="Y236" s="1341"/>
      <c r="Z236" s="1341"/>
    </row>
    <row r="237" spans="1:26" ht="21.75" customHeight="1" x14ac:dyDescent="0.6">
      <c r="A237" s="1341"/>
      <c r="B237" s="1358"/>
      <c r="C237" s="1341"/>
      <c r="D237" s="1358"/>
      <c r="E237" s="1341"/>
      <c r="F237" s="1358"/>
      <c r="G237" s="1341"/>
      <c r="H237" s="1358"/>
      <c r="I237" s="1341"/>
      <c r="J237" s="1341"/>
      <c r="K237" s="1341"/>
      <c r="L237" s="1341"/>
      <c r="M237" s="1341"/>
      <c r="N237" s="1341"/>
      <c r="O237" s="1341"/>
      <c r="P237" s="1341"/>
      <c r="Q237" s="1341"/>
      <c r="R237" s="1341"/>
      <c r="S237" s="1341"/>
      <c r="T237" s="1341"/>
      <c r="U237" s="1341"/>
      <c r="V237" s="1341"/>
      <c r="W237" s="1341"/>
      <c r="X237" s="1341"/>
      <c r="Y237" s="1341"/>
      <c r="Z237" s="1341"/>
    </row>
    <row r="238" spans="1:26" ht="21.75" customHeight="1" x14ac:dyDescent="0.6">
      <c r="A238" s="1341"/>
      <c r="B238" s="1358"/>
      <c r="C238" s="1341"/>
      <c r="D238" s="1358"/>
      <c r="E238" s="1341"/>
      <c r="F238" s="1358"/>
      <c r="G238" s="1341"/>
      <c r="H238" s="1358"/>
      <c r="I238" s="1341"/>
      <c r="J238" s="1341"/>
      <c r="K238" s="1341"/>
      <c r="L238" s="1341"/>
      <c r="M238" s="1341"/>
      <c r="N238" s="1341"/>
      <c r="O238" s="1341"/>
      <c r="P238" s="1341"/>
      <c r="Q238" s="1341"/>
      <c r="R238" s="1341"/>
      <c r="S238" s="1341"/>
      <c r="T238" s="1341"/>
      <c r="U238" s="1341"/>
      <c r="V238" s="1341"/>
      <c r="W238" s="1341"/>
      <c r="X238" s="1341"/>
      <c r="Y238" s="1341"/>
      <c r="Z238" s="1341"/>
    </row>
    <row r="239" spans="1:26" ht="21.75" customHeight="1" x14ac:dyDescent="0.6">
      <c r="A239" s="1341"/>
      <c r="B239" s="1358"/>
      <c r="C239" s="1341"/>
      <c r="D239" s="1358"/>
      <c r="E239" s="1341"/>
      <c r="F239" s="1358"/>
      <c r="G239" s="1341"/>
      <c r="H239" s="1358"/>
      <c r="I239" s="1341"/>
      <c r="J239" s="1341"/>
      <c r="K239" s="1341"/>
      <c r="L239" s="1341"/>
      <c r="M239" s="1341"/>
      <c r="N239" s="1341"/>
      <c r="O239" s="1341"/>
      <c r="P239" s="1341"/>
      <c r="Q239" s="1341"/>
      <c r="R239" s="1341"/>
      <c r="S239" s="1341"/>
      <c r="T239" s="1341"/>
      <c r="U239" s="1341"/>
      <c r="V239" s="1341"/>
      <c r="W239" s="1341"/>
      <c r="X239" s="1341"/>
      <c r="Y239" s="1341"/>
      <c r="Z239" s="1341"/>
    </row>
    <row r="240" spans="1:26" ht="21.75" customHeight="1" x14ac:dyDescent="0.6">
      <c r="A240" s="1341"/>
      <c r="B240" s="1358"/>
      <c r="C240" s="1341"/>
      <c r="D240" s="1358"/>
      <c r="E240" s="1341"/>
      <c r="F240" s="1358"/>
      <c r="G240" s="1341"/>
      <c r="H240" s="1358"/>
      <c r="I240" s="1341"/>
      <c r="J240" s="1341"/>
      <c r="K240" s="1341"/>
      <c r="L240" s="1341"/>
      <c r="M240" s="1341"/>
      <c r="N240" s="1341"/>
      <c r="O240" s="1341"/>
      <c r="P240" s="1341"/>
      <c r="Q240" s="1341"/>
      <c r="R240" s="1341"/>
      <c r="S240" s="1341"/>
      <c r="T240" s="1341"/>
      <c r="U240" s="1341"/>
      <c r="V240" s="1341"/>
      <c r="W240" s="1341"/>
      <c r="X240" s="1341"/>
      <c r="Y240" s="1341"/>
      <c r="Z240" s="1341"/>
    </row>
    <row r="241" spans="1:26" ht="21.75" customHeight="1" x14ac:dyDescent="0.6">
      <c r="A241" s="1341"/>
      <c r="B241" s="1358"/>
      <c r="C241" s="1341"/>
      <c r="D241" s="1358"/>
      <c r="E241" s="1341"/>
      <c r="F241" s="1358"/>
      <c r="G241" s="1341"/>
      <c r="H241" s="1358"/>
      <c r="I241" s="1341"/>
      <c r="J241" s="1341"/>
      <c r="K241" s="1341"/>
      <c r="L241" s="1341"/>
      <c r="M241" s="1341"/>
      <c r="N241" s="1341"/>
      <c r="O241" s="1341"/>
      <c r="P241" s="1341"/>
      <c r="Q241" s="1341"/>
      <c r="R241" s="1341"/>
      <c r="S241" s="1341"/>
      <c r="T241" s="1341"/>
      <c r="U241" s="1341"/>
      <c r="V241" s="1341"/>
      <c r="W241" s="1341"/>
      <c r="X241" s="1341"/>
      <c r="Y241" s="1341"/>
      <c r="Z241" s="1341"/>
    </row>
    <row r="242" spans="1:26" ht="21.75" customHeight="1" x14ac:dyDescent="0.6">
      <c r="A242" s="1341"/>
      <c r="B242" s="1358"/>
      <c r="C242" s="1341"/>
      <c r="D242" s="1358"/>
      <c r="E242" s="1341"/>
      <c r="F242" s="1358"/>
      <c r="G242" s="1341"/>
      <c r="H242" s="1358"/>
      <c r="I242" s="1341"/>
      <c r="J242" s="1341"/>
      <c r="K242" s="1341"/>
      <c r="L242" s="1341"/>
      <c r="M242" s="1341"/>
      <c r="N242" s="1341"/>
      <c r="O242" s="1341"/>
      <c r="P242" s="1341"/>
      <c r="Q242" s="1341"/>
      <c r="R242" s="1341"/>
      <c r="S242" s="1341"/>
      <c r="T242" s="1341"/>
      <c r="U242" s="1341"/>
      <c r="V242" s="1341"/>
      <c r="W242" s="1341"/>
      <c r="X242" s="1341"/>
      <c r="Y242" s="1341"/>
      <c r="Z242" s="1341"/>
    </row>
    <row r="243" spans="1:26" ht="21.75" customHeight="1" x14ac:dyDescent="0.6">
      <c r="A243" s="1341"/>
      <c r="B243" s="1358"/>
      <c r="C243" s="1341"/>
      <c r="D243" s="1358"/>
      <c r="E243" s="1341"/>
      <c r="F243" s="1358"/>
      <c r="G243" s="1341"/>
      <c r="H243" s="1358"/>
      <c r="I243" s="1341"/>
      <c r="J243" s="1341"/>
      <c r="K243" s="1341"/>
      <c r="L243" s="1341"/>
      <c r="M243" s="1341"/>
      <c r="N243" s="1341"/>
      <c r="O243" s="1341"/>
      <c r="P243" s="1341"/>
      <c r="Q243" s="1341"/>
      <c r="R243" s="1341"/>
      <c r="S243" s="1341"/>
      <c r="T243" s="1341"/>
      <c r="U243" s="1341"/>
      <c r="V243" s="1341"/>
      <c r="W243" s="1341"/>
      <c r="X243" s="1341"/>
      <c r="Y243" s="1341"/>
      <c r="Z243" s="1341"/>
    </row>
    <row r="244" spans="1:26" ht="21.75" customHeight="1" x14ac:dyDescent="0.6">
      <c r="A244" s="1341"/>
      <c r="B244" s="1358"/>
      <c r="C244" s="1341"/>
      <c r="D244" s="1358"/>
      <c r="E244" s="1341"/>
      <c r="F244" s="1358"/>
      <c r="G244" s="1341"/>
      <c r="H244" s="1358"/>
      <c r="I244" s="1341"/>
      <c r="J244" s="1341"/>
      <c r="K244" s="1341"/>
      <c r="L244" s="1341"/>
      <c r="M244" s="1341"/>
      <c r="N244" s="1341"/>
      <c r="O244" s="1341"/>
      <c r="P244" s="1341"/>
      <c r="Q244" s="1341"/>
      <c r="R244" s="1341"/>
      <c r="S244" s="1341"/>
      <c r="T244" s="1341"/>
      <c r="U244" s="1341"/>
      <c r="V244" s="1341"/>
      <c r="W244" s="1341"/>
      <c r="X244" s="1341"/>
      <c r="Y244" s="1341"/>
      <c r="Z244" s="1341"/>
    </row>
    <row r="245" spans="1:26" ht="21.75" customHeight="1" x14ac:dyDescent="0.6">
      <c r="A245" s="1341"/>
      <c r="B245" s="1358"/>
      <c r="C245" s="1341"/>
      <c r="D245" s="1358"/>
      <c r="E245" s="1341"/>
      <c r="F245" s="1358"/>
      <c r="G245" s="1341"/>
      <c r="H245" s="1358"/>
      <c r="I245" s="1341"/>
      <c r="J245" s="1341"/>
      <c r="K245" s="1341"/>
      <c r="L245" s="1341"/>
      <c r="M245" s="1341"/>
      <c r="N245" s="1341"/>
      <c r="O245" s="1341"/>
      <c r="P245" s="1341"/>
      <c r="Q245" s="1341"/>
      <c r="R245" s="1341"/>
      <c r="S245" s="1341"/>
      <c r="T245" s="1341"/>
      <c r="U245" s="1341"/>
      <c r="V245" s="1341"/>
      <c r="W245" s="1341"/>
      <c r="X245" s="1341"/>
      <c r="Y245" s="1341"/>
      <c r="Z245" s="1341"/>
    </row>
    <row r="246" spans="1:26" ht="21.75" customHeight="1" x14ac:dyDescent="0.6">
      <c r="A246" s="1341"/>
      <c r="B246" s="1358"/>
      <c r="C246" s="1341"/>
      <c r="D246" s="1358"/>
      <c r="E246" s="1341"/>
      <c r="F246" s="1358"/>
      <c r="G246" s="1341"/>
      <c r="H246" s="1358"/>
      <c r="I246" s="1341"/>
      <c r="J246" s="1341"/>
      <c r="K246" s="1341"/>
      <c r="L246" s="1341"/>
      <c r="M246" s="1341"/>
      <c r="N246" s="1341"/>
      <c r="O246" s="1341"/>
      <c r="P246" s="1341"/>
      <c r="Q246" s="1341"/>
      <c r="R246" s="1341"/>
      <c r="S246" s="1341"/>
      <c r="T246" s="1341"/>
      <c r="U246" s="1341"/>
      <c r="V246" s="1341"/>
      <c r="W246" s="1341"/>
      <c r="X246" s="1341"/>
      <c r="Y246" s="1341"/>
      <c r="Z246" s="1341"/>
    </row>
    <row r="247" spans="1:26" ht="21.75" customHeight="1" x14ac:dyDescent="0.6">
      <c r="A247" s="1341"/>
      <c r="B247" s="1358"/>
      <c r="C247" s="1341"/>
      <c r="D247" s="1358"/>
      <c r="E247" s="1341"/>
      <c r="F247" s="1358"/>
      <c r="G247" s="1341"/>
      <c r="H247" s="1358"/>
      <c r="I247" s="1341"/>
      <c r="J247" s="1341"/>
      <c r="K247" s="1341"/>
      <c r="L247" s="1341"/>
      <c r="M247" s="1341"/>
      <c r="N247" s="1341"/>
      <c r="O247" s="1341"/>
      <c r="P247" s="1341"/>
      <c r="Q247" s="1341"/>
      <c r="R247" s="1341"/>
      <c r="S247" s="1341"/>
      <c r="T247" s="1341"/>
      <c r="U247" s="1341"/>
      <c r="V247" s="1341"/>
      <c r="W247" s="1341"/>
      <c r="X247" s="1341"/>
      <c r="Y247" s="1341"/>
      <c r="Z247" s="1341"/>
    </row>
    <row r="248" spans="1:26" ht="21.75" customHeight="1" x14ac:dyDescent="0.6">
      <c r="A248" s="1341"/>
      <c r="B248" s="1358"/>
      <c r="C248" s="1341"/>
      <c r="D248" s="1358"/>
      <c r="E248" s="1341"/>
      <c r="F248" s="1358"/>
      <c r="G248" s="1341"/>
      <c r="H248" s="1358"/>
      <c r="I248" s="1341"/>
      <c r="J248" s="1341"/>
      <c r="K248" s="1341"/>
      <c r="L248" s="1341"/>
      <c r="M248" s="1341"/>
      <c r="N248" s="1341"/>
      <c r="O248" s="1341"/>
      <c r="P248" s="1341"/>
      <c r="Q248" s="1341"/>
      <c r="R248" s="1341"/>
      <c r="S248" s="1341"/>
      <c r="T248" s="1341"/>
      <c r="U248" s="1341"/>
      <c r="V248" s="1341"/>
      <c r="W248" s="1341"/>
      <c r="X248" s="1341"/>
      <c r="Y248" s="1341"/>
      <c r="Z248" s="1341"/>
    </row>
    <row r="249" spans="1:26" ht="21.75" customHeight="1" x14ac:dyDescent="0.6">
      <c r="A249" s="1341"/>
      <c r="B249" s="1358"/>
      <c r="C249" s="1341"/>
      <c r="D249" s="1358"/>
      <c r="E249" s="1341"/>
      <c r="F249" s="1358"/>
      <c r="G249" s="1341"/>
      <c r="H249" s="1358"/>
      <c r="I249" s="1341"/>
      <c r="J249" s="1341"/>
      <c r="K249" s="1341"/>
      <c r="L249" s="1341"/>
      <c r="M249" s="1341"/>
      <c r="N249" s="1341"/>
      <c r="O249" s="1341"/>
      <c r="P249" s="1341"/>
      <c r="Q249" s="1341"/>
      <c r="R249" s="1341"/>
      <c r="S249" s="1341"/>
      <c r="T249" s="1341"/>
      <c r="U249" s="1341"/>
      <c r="V249" s="1341"/>
      <c r="W249" s="1341"/>
      <c r="X249" s="1341"/>
      <c r="Y249" s="1341"/>
      <c r="Z249" s="1341"/>
    </row>
    <row r="250" spans="1:26" ht="21.75" customHeight="1" x14ac:dyDescent="0.6">
      <c r="A250" s="1341"/>
      <c r="B250" s="1358"/>
      <c r="C250" s="1341"/>
      <c r="D250" s="1358"/>
      <c r="E250" s="1341"/>
      <c r="F250" s="1358"/>
      <c r="G250" s="1341"/>
      <c r="H250" s="1358"/>
      <c r="I250" s="1341"/>
      <c r="J250" s="1341"/>
      <c r="K250" s="1341"/>
      <c r="L250" s="1341"/>
      <c r="M250" s="1341"/>
      <c r="N250" s="1341"/>
      <c r="O250" s="1341"/>
      <c r="P250" s="1341"/>
      <c r="Q250" s="1341"/>
      <c r="R250" s="1341"/>
      <c r="S250" s="1341"/>
      <c r="T250" s="1341"/>
      <c r="U250" s="1341"/>
      <c r="V250" s="1341"/>
      <c r="W250" s="1341"/>
      <c r="X250" s="1341"/>
      <c r="Y250" s="1341"/>
      <c r="Z250" s="1341"/>
    </row>
    <row r="251" spans="1:26" ht="21.75" customHeight="1" x14ac:dyDescent="0.6">
      <c r="A251" s="1341"/>
      <c r="B251" s="1358"/>
      <c r="C251" s="1341"/>
      <c r="D251" s="1358"/>
      <c r="E251" s="1341"/>
      <c r="F251" s="1358"/>
      <c r="G251" s="1341"/>
      <c r="H251" s="1358"/>
      <c r="I251" s="1341"/>
      <c r="J251" s="1341"/>
      <c r="K251" s="1341"/>
      <c r="L251" s="1341"/>
      <c r="M251" s="1341"/>
      <c r="N251" s="1341"/>
      <c r="O251" s="1341"/>
      <c r="P251" s="1341"/>
      <c r="Q251" s="1341"/>
      <c r="R251" s="1341"/>
      <c r="S251" s="1341"/>
      <c r="T251" s="1341"/>
      <c r="U251" s="1341"/>
      <c r="V251" s="1341"/>
      <c r="W251" s="1341"/>
      <c r="X251" s="1341"/>
      <c r="Y251" s="1341"/>
      <c r="Z251" s="1341"/>
    </row>
    <row r="252" spans="1:26" ht="21.75" customHeight="1" x14ac:dyDescent="0.6">
      <c r="A252" s="1341"/>
      <c r="B252" s="1358"/>
      <c r="C252" s="1341"/>
      <c r="D252" s="1358"/>
      <c r="E252" s="1341"/>
      <c r="F252" s="1358"/>
      <c r="G252" s="1341"/>
      <c r="H252" s="1358"/>
      <c r="I252" s="1341"/>
      <c r="J252" s="1341"/>
      <c r="K252" s="1341"/>
      <c r="L252" s="1341"/>
      <c r="M252" s="1341"/>
      <c r="N252" s="1341"/>
      <c r="O252" s="1341"/>
      <c r="P252" s="1341"/>
      <c r="Q252" s="1341"/>
      <c r="R252" s="1341"/>
      <c r="S252" s="1341"/>
      <c r="T252" s="1341"/>
      <c r="U252" s="1341"/>
      <c r="V252" s="1341"/>
      <c r="W252" s="1341"/>
      <c r="X252" s="1341"/>
      <c r="Y252" s="1341"/>
      <c r="Z252" s="1341"/>
    </row>
    <row r="253" spans="1:26" ht="21.75" customHeight="1" x14ac:dyDescent="0.6">
      <c r="A253" s="1341"/>
      <c r="B253" s="1358"/>
      <c r="C253" s="1341"/>
      <c r="D253" s="1358"/>
      <c r="E253" s="1341"/>
      <c r="F253" s="1358"/>
      <c r="G253" s="1341"/>
      <c r="H253" s="1358"/>
      <c r="I253" s="1341"/>
      <c r="J253" s="1341"/>
      <c r="K253" s="1341"/>
      <c r="L253" s="1341"/>
      <c r="M253" s="1341"/>
      <c r="N253" s="1341"/>
      <c r="O253" s="1341"/>
      <c r="P253" s="1341"/>
      <c r="Q253" s="1341"/>
      <c r="R253" s="1341"/>
      <c r="S253" s="1341"/>
      <c r="T253" s="1341"/>
      <c r="U253" s="1341"/>
      <c r="V253" s="1341"/>
      <c r="W253" s="1341"/>
      <c r="X253" s="1341"/>
      <c r="Y253" s="1341"/>
      <c r="Z253" s="1341"/>
    </row>
    <row r="254" spans="1:26" ht="21.75" customHeight="1" x14ac:dyDescent="0.6">
      <c r="A254" s="1341"/>
      <c r="B254" s="1358"/>
      <c r="C254" s="1341"/>
      <c r="D254" s="1358"/>
      <c r="E254" s="1341"/>
      <c r="F254" s="1358"/>
      <c r="G254" s="1341"/>
      <c r="H254" s="1358"/>
      <c r="I254" s="1341"/>
      <c r="J254" s="1341"/>
      <c r="K254" s="1341"/>
      <c r="L254" s="1341"/>
      <c r="M254" s="1341"/>
      <c r="N254" s="1341"/>
      <c r="O254" s="1341"/>
      <c r="P254" s="1341"/>
      <c r="Q254" s="1341"/>
      <c r="R254" s="1341"/>
      <c r="S254" s="1341"/>
      <c r="T254" s="1341"/>
      <c r="U254" s="1341"/>
      <c r="V254" s="1341"/>
      <c r="W254" s="1341"/>
      <c r="X254" s="1341"/>
      <c r="Y254" s="1341"/>
      <c r="Z254" s="1341"/>
    </row>
    <row r="255" spans="1:26" ht="21.75" customHeight="1" x14ac:dyDescent="0.6">
      <c r="A255" s="1341"/>
      <c r="B255" s="1358"/>
      <c r="C255" s="1341"/>
      <c r="D255" s="1358"/>
      <c r="E255" s="1341"/>
      <c r="F255" s="1358"/>
      <c r="G255" s="1341"/>
      <c r="H255" s="1358"/>
      <c r="I255" s="1341"/>
      <c r="J255" s="1341"/>
      <c r="K255" s="1341"/>
      <c r="L255" s="1341"/>
      <c r="M255" s="1341"/>
      <c r="N255" s="1341"/>
      <c r="O255" s="1341"/>
      <c r="P255" s="1341"/>
      <c r="Q255" s="1341"/>
      <c r="R255" s="1341"/>
      <c r="S255" s="1341"/>
      <c r="T255" s="1341"/>
      <c r="U255" s="1341"/>
      <c r="V255" s="1341"/>
      <c r="W255" s="1341"/>
      <c r="X255" s="1341"/>
      <c r="Y255" s="1341"/>
      <c r="Z255" s="1341"/>
    </row>
    <row r="256" spans="1:26" ht="21.75" customHeight="1" x14ac:dyDescent="0.6">
      <c r="A256" s="1341"/>
      <c r="B256" s="1358"/>
      <c r="C256" s="1341"/>
      <c r="D256" s="1358"/>
      <c r="E256" s="1341"/>
      <c r="F256" s="1358"/>
      <c r="G256" s="1341"/>
      <c r="H256" s="1358"/>
      <c r="I256" s="1341"/>
      <c r="J256" s="1341"/>
      <c r="K256" s="1341"/>
      <c r="L256" s="1341"/>
      <c r="M256" s="1341"/>
      <c r="N256" s="1341"/>
      <c r="O256" s="1341"/>
      <c r="P256" s="1341"/>
      <c r="Q256" s="1341"/>
      <c r="R256" s="1341"/>
      <c r="S256" s="1341"/>
      <c r="T256" s="1341"/>
      <c r="U256" s="1341"/>
      <c r="V256" s="1341"/>
      <c r="W256" s="1341"/>
      <c r="X256" s="1341"/>
      <c r="Y256" s="1341"/>
      <c r="Z256" s="1341"/>
    </row>
    <row r="257" spans="1:26" ht="21.75" customHeight="1" x14ac:dyDescent="0.6">
      <c r="A257" s="1341"/>
      <c r="B257" s="1358"/>
      <c r="C257" s="1341"/>
      <c r="D257" s="1358"/>
      <c r="E257" s="1341"/>
      <c r="F257" s="1358"/>
      <c r="G257" s="1341"/>
      <c r="H257" s="1358"/>
      <c r="I257" s="1341"/>
      <c r="J257" s="1341"/>
      <c r="K257" s="1341"/>
      <c r="L257" s="1341"/>
      <c r="M257" s="1341"/>
      <c r="N257" s="1341"/>
      <c r="O257" s="1341"/>
      <c r="P257" s="1341"/>
      <c r="Q257" s="1341"/>
      <c r="R257" s="1341"/>
      <c r="S257" s="1341"/>
      <c r="T257" s="1341"/>
      <c r="U257" s="1341"/>
      <c r="V257" s="1341"/>
      <c r="W257" s="1341"/>
      <c r="X257" s="1341"/>
      <c r="Y257" s="1341"/>
      <c r="Z257" s="1341"/>
    </row>
    <row r="258" spans="1:26" ht="21.75" customHeight="1" x14ac:dyDescent="0.6">
      <c r="A258" s="1341"/>
      <c r="B258" s="1358"/>
      <c r="C258" s="1341"/>
      <c r="D258" s="1358"/>
      <c r="E258" s="1341"/>
      <c r="F258" s="1358"/>
      <c r="G258" s="1341"/>
      <c r="H258" s="1358"/>
      <c r="I258" s="1341"/>
      <c r="J258" s="1341"/>
      <c r="K258" s="1341"/>
      <c r="L258" s="1341"/>
      <c r="M258" s="1341"/>
      <c r="N258" s="1341"/>
      <c r="O258" s="1341"/>
      <c r="P258" s="1341"/>
      <c r="Q258" s="1341"/>
      <c r="R258" s="1341"/>
      <c r="S258" s="1341"/>
      <c r="T258" s="1341"/>
      <c r="U258" s="1341"/>
      <c r="V258" s="1341"/>
      <c r="W258" s="1341"/>
      <c r="X258" s="1341"/>
      <c r="Y258" s="1341"/>
      <c r="Z258" s="1341"/>
    </row>
    <row r="259" spans="1:26" ht="21.75" customHeight="1" x14ac:dyDescent="0.6">
      <c r="A259" s="1341"/>
      <c r="B259" s="1358"/>
      <c r="C259" s="1341"/>
      <c r="D259" s="1358"/>
      <c r="E259" s="1341"/>
      <c r="F259" s="1358"/>
      <c r="G259" s="1341"/>
      <c r="H259" s="1358"/>
      <c r="I259" s="1341"/>
      <c r="J259" s="1341"/>
      <c r="K259" s="1341"/>
      <c r="L259" s="1341"/>
      <c r="M259" s="1341"/>
      <c r="N259" s="1341"/>
      <c r="O259" s="1341"/>
      <c r="P259" s="1341"/>
      <c r="Q259" s="1341"/>
      <c r="R259" s="1341"/>
      <c r="S259" s="1341"/>
      <c r="T259" s="1341"/>
      <c r="U259" s="1341"/>
      <c r="V259" s="1341"/>
      <c r="W259" s="1341"/>
      <c r="X259" s="1341"/>
      <c r="Y259" s="1341"/>
      <c r="Z259" s="1341"/>
    </row>
    <row r="260" spans="1:26" ht="21.75" customHeight="1" x14ac:dyDescent="0.6">
      <c r="A260" s="1341"/>
      <c r="B260" s="1358"/>
      <c r="C260" s="1341"/>
      <c r="D260" s="1358"/>
      <c r="E260" s="1341"/>
      <c r="F260" s="1358"/>
      <c r="G260" s="1341"/>
      <c r="H260" s="1358"/>
      <c r="I260" s="1341"/>
      <c r="J260" s="1341"/>
      <c r="K260" s="1341"/>
      <c r="L260" s="1341"/>
      <c r="M260" s="1341"/>
      <c r="N260" s="1341"/>
      <c r="O260" s="1341"/>
      <c r="P260" s="1341"/>
      <c r="Q260" s="1341"/>
      <c r="R260" s="1341"/>
      <c r="S260" s="1341"/>
      <c r="T260" s="1341"/>
      <c r="U260" s="1341"/>
      <c r="V260" s="1341"/>
      <c r="W260" s="1341"/>
      <c r="X260" s="1341"/>
      <c r="Y260" s="1341"/>
      <c r="Z260" s="1341"/>
    </row>
    <row r="261" spans="1:26" ht="21.75" customHeight="1" x14ac:dyDescent="0.6">
      <c r="A261" s="1341"/>
      <c r="B261" s="1358"/>
      <c r="C261" s="1341"/>
      <c r="D261" s="1358"/>
      <c r="E261" s="1341"/>
      <c r="F261" s="1358"/>
      <c r="G261" s="1341"/>
      <c r="H261" s="1358"/>
      <c r="I261" s="1341"/>
      <c r="J261" s="1341"/>
      <c r="K261" s="1341"/>
      <c r="L261" s="1341"/>
      <c r="M261" s="1341"/>
      <c r="N261" s="1341"/>
      <c r="O261" s="1341"/>
      <c r="P261" s="1341"/>
      <c r="Q261" s="1341"/>
      <c r="R261" s="1341"/>
      <c r="S261" s="1341"/>
      <c r="T261" s="1341"/>
      <c r="U261" s="1341"/>
      <c r="V261" s="1341"/>
      <c r="W261" s="1341"/>
      <c r="X261" s="1341"/>
      <c r="Y261" s="1341"/>
      <c r="Z261" s="1341"/>
    </row>
    <row r="262" spans="1:26" ht="21.75" customHeight="1" x14ac:dyDescent="0.6">
      <c r="A262" s="1341"/>
      <c r="B262" s="1358"/>
      <c r="C262" s="1341"/>
      <c r="D262" s="1358"/>
      <c r="E262" s="1341"/>
      <c r="F262" s="1358"/>
      <c r="G262" s="1341"/>
      <c r="H262" s="1358"/>
      <c r="I262" s="1341"/>
      <c r="J262" s="1341"/>
      <c r="K262" s="1341"/>
      <c r="L262" s="1341"/>
      <c r="M262" s="1341"/>
      <c r="N262" s="1341"/>
      <c r="O262" s="1341"/>
      <c r="P262" s="1341"/>
      <c r="Q262" s="1341"/>
      <c r="R262" s="1341"/>
      <c r="S262" s="1341"/>
      <c r="T262" s="1341"/>
      <c r="U262" s="1341"/>
      <c r="V262" s="1341"/>
      <c r="W262" s="1341"/>
      <c r="X262" s="1341"/>
      <c r="Y262" s="1341"/>
      <c r="Z262" s="1341"/>
    </row>
    <row r="263" spans="1:26" ht="21.75" customHeight="1" x14ac:dyDescent="0.6">
      <c r="A263" s="1341"/>
      <c r="B263" s="1358"/>
      <c r="C263" s="1341"/>
      <c r="D263" s="1358"/>
      <c r="E263" s="1341"/>
      <c r="F263" s="1358"/>
      <c r="G263" s="1341"/>
      <c r="H263" s="1358"/>
      <c r="I263" s="1341"/>
      <c r="J263" s="1341"/>
      <c r="K263" s="1341"/>
      <c r="L263" s="1341"/>
      <c r="M263" s="1341"/>
      <c r="N263" s="1341"/>
      <c r="O263" s="1341"/>
      <c r="P263" s="1341"/>
      <c r="Q263" s="1341"/>
      <c r="R263" s="1341"/>
      <c r="S263" s="1341"/>
      <c r="T263" s="1341"/>
      <c r="U263" s="1341"/>
      <c r="V263" s="1341"/>
      <c r="W263" s="1341"/>
      <c r="X263" s="1341"/>
      <c r="Y263" s="1341"/>
      <c r="Z263" s="1341"/>
    </row>
    <row r="264" spans="1:26" ht="21.75" customHeight="1" x14ac:dyDescent="0.6">
      <c r="A264" s="1341"/>
      <c r="B264" s="1358"/>
      <c r="C264" s="1341"/>
      <c r="D264" s="1358"/>
      <c r="E264" s="1341"/>
      <c r="F264" s="1358"/>
      <c r="G264" s="1341"/>
      <c r="H264" s="1358"/>
      <c r="I264" s="1341"/>
      <c r="J264" s="1341"/>
      <c r="K264" s="1341"/>
      <c r="L264" s="1341"/>
      <c r="M264" s="1341"/>
      <c r="N264" s="1341"/>
      <c r="O264" s="1341"/>
      <c r="P264" s="1341"/>
      <c r="Q264" s="1341"/>
      <c r="R264" s="1341"/>
      <c r="S264" s="1341"/>
      <c r="T264" s="1341"/>
      <c r="U264" s="1341"/>
      <c r="V264" s="1341"/>
      <c r="W264" s="1341"/>
      <c r="X264" s="1341"/>
      <c r="Y264" s="1341"/>
      <c r="Z264" s="1341"/>
    </row>
    <row r="265" spans="1:26" ht="21.75" customHeight="1" x14ac:dyDescent="0.6">
      <c r="A265" s="1341"/>
      <c r="B265" s="1358"/>
      <c r="C265" s="1341"/>
      <c r="D265" s="1358"/>
      <c r="E265" s="1341"/>
      <c r="F265" s="1358"/>
      <c r="G265" s="1341"/>
      <c r="H265" s="1358"/>
      <c r="I265" s="1341"/>
      <c r="J265" s="1341"/>
      <c r="K265" s="1341"/>
      <c r="L265" s="1341"/>
      <c r="M265" s="1341"/>
      <c r="N265" s="1341"/>
      <c r="O265" s="1341"/>
      <c r="P265" s="1341"/>
      <c r="Q265" s="1341"/>
      <c r="R265" s="1341"/>
      <c r="S265" s="1341"/>
      <c r="T265" s="1341"/>
      <c r="U265" s="1341"/>
      <c r="V265" s="1341"/>
      <c r="W265" s="1341"/>
      <c r="X265" s="1341"/>
      <c r="Y265" s="1341"/>
      <c r="Z265" s="1341"/>
    </row>
    <row r="266" spans="1:26" ht="21.75" customHeight="1" x14ac:dyDescent="0.6">
      <c r="A266" s="1341"/>
      <c r="B266" s="1358"/>
      <c r="C266" s="1341"/>
      <c r="D266" s="1358"/>
      <c r="E266" s="1341"/>
      <c r="F266" s="1358"/>
      <c r="G266" s="1341"/>
      <c r="H266" s="1358"/>
      <c r="I266" s="1341"/>
      <c r="J266" s="1341"/>
      <c r="K266" s="1341"/>
      <c r="L266" s="1341"/>
      <c r="M266" s="1341"/>
      <c r="N266" s="1341"/>
      <c r="O266" s="1341"/>
      <c r="P266" s="1341"/>
      <c r="Q266" s="1341"/>
      <c r="R266" s="1341"/>
      <c r="S266" s="1341"/>
      <c r="T266" s="1341"/>
      <c r="U266" s="1341"/>
      <c r="V266" s="1341"/>
      <c r="W266" s="1341"/>
      <c r="X266" s="1341"/>
      <c r="Y266" s="1341"/>
      <c r="Z266" s="1341"/>
    </row>
    <row r="267" spans="1:26" ht="21.75" customHeight="1" x14ac:dyDescent="0.6">
      <c r="A267" s="1341"/>
      <c r="B267" s="1358"/>
      <c r="C267" s="1341"/>
      <c r="D267" s="1358"/>
      <c r="E267" s="1341"/>
      <c r="F267" s="1358"/>
      <c r="G267" s="1341"/>
      <c r="H267" s="1358"/>
      <c r="I267" s="1341"/>
      <c r="J267" s="1341"/>
      <c r="K267" s="1341"/>
      <c r="L267" s="1341"/>
      <c r="M267" s="1341"/>
      <c r="N267" s="1341"/>
      <c r="O267" s="1341"/>
      <c r="P267" s="1341"/>
      <c r="Q267" s="1341"/>
      <c r="R267" s="1341"/>
      <c r="S267" s="1341"/>
      <c r="T267" s="1341"/>
      <c r="U267" s="1341"/>
      <c r="V267" s="1341"/>
      <c r="W267" s="1341"/>
      <c r="X267" s="1341"/>
      <c r="Y267" s="1341"/>
      <c r="Z267" s="1341"/>
    </row>
    <row r="268" spans="1:26" ht="21.75" customHeight="1" x14ac:dyDescent="0.6">
      <c r="A268" s="1341"/>
      <c r="B268" s="1358"/>
      <c r="C268" s="1341"/>
      <c r="D268" s="1358"/>
      <c r="E268" s="1341"/>
      <c r="F268" s="1358"/>
      <c r="G268" s="1341"/>
      <c r="H268" s="1358"/>
      <c r="I268" s="1341"/>
      <c r="J268" s="1341"/>
      <c r="K268" s="1341"/>
      <c r="L268" s="1341"/>
      <c r="M268" s="1341"/>
      <c r="N268" s="1341"/>
      <c r="O268" s="1341"/>
      <c r="P268" s="1341"/>
      <c r="Q268" s="1341"/>
      <c r="R268" s="1341"/>
      <c r="S268" s="1341"/>
      <c r="T268" s="1341"/>
      <c r="U268" s="1341"/>
      <c r="V268" s="1341"/>
      <c r="W268" s="1341"/>
      <c r="X268" s="1341"/>
      <c r="Y268" s="1341"/>
      <c r="Z268" s="1341"/>
    </row>
    <row r="269" spans="1:26" ht="21.75" customHeight="1" x14ac:dyDescent="0.6">
      <c r="A269" s="1341"/>
      <c r="B269" s="1358"/>
      <c r="C269" s="1341"/>
      <c r="D269" s="1358"/>
      <c r="E269" s="1341"/>
      <c r="F269" s="1358"/>
      <c r="G269" s="1341"/>
      <c r="H269" s="1358"/>
      <c r="I269" s="1341"/>
      <c r="J269" s="1341"/>
      <c r="K269" s="1341"/>
      <c r="L269" s="1341"/>
      <c r="M269" s="1341"/>
      <c r="N269" s="1341"/>
      <c r="O269" s="1341"/>
      <c r="P269" s="1341"/>
      <c r="Q269" s="1341"/>
      <c r="R269" s="1341"/>
      <c r="S269" s="1341"/>
      <c r="T269" s="1341"/>
      <c r="U269" s="1341"/>
      <c r="V269" s="1341"/>
      <c r="W269" s="1341"/>
      <c r="X269" s="1341"/>
      <c r="Y269" s="1341"/>
      <c r="Z269" s="1341"/>
    </row>
    <row r="270" spans="1:26" ht="21.75" customHeight="1" x14ac:dyDescent="0.6">
      <c r="A270" s="1341"/>
      <c r="B270" s="1358"/>
      <c r="C270" s="1341"/>
      <c r="D270" s="1358"/>
      <c r="E270" s="1341"/>
      <c r="F270" s="1358"/>
      <c r="G270" s="1341"/>
      <c r="H270" s="1358"/>
      <c r="I270" s="1341"/>
      <c r="J270" s="1341"/>
      <c r="K270" s="1341"/>
      <c r="L270" s="1341"/>
      <c r="M270" s="1341"/>
      <c r="N270" s="1341"/>
      <c r="O270" s="1341"/>
      <c r="P270" s="1341"/>
      <c r="Q270" s="1341"/>
      <c r="R270" s="1341"/>
      <c r="S270" s="1341"/>
      <c r="T270" s="1341"/>
      <c r="U270" s="1341"/>
      <c r="V270" s="1341"/>
      <c r="W270" s="1341"/>
      <c r="X270" s="1341"/>
      <c r="Y270" s="1341"/>
      <c r="Z270" s="1341"/>
    </row>
    <row r="271" spans="1:26" ht="21.75" customHeight="1" x14ac:dyDescent="0.6">
      <c r="A271" s="1341"/>
      <c r="B271" s="1358"/>
      <c r="C271" s="1341"/>
      <c r="D271" s="1358"/>
      <c r="E271" s="1341"/>
      <c r="F271" s="1358"/>
      <c r="G271" s="1341"/>
      <c r="H271" s="1358"/>
      <c r="I271" s="1341"/>
      <c r="J271" s="1341"/>
      <c r="K271" s="1341"/>
      <c r="L271" s="1341"/>
      <c r="M271" s="1341"/>
      <c r="N271" s="1341"/>
      <c r="O271" s="1341"/>
      <c r="P271" s="1341"/>
      <c r="Q271" s="1341"/>
      <c r="R271" s="1341"/>
      <c r="S271" s="1341"/>
      <c r="T271" s="1341"/>
      <c r="U271" s="1341"/>
      <c r="V271" s="1341"/>
      <c r="W271" s="1341"/>
      <c r="X271" s="1341"/>
      <c r="Y271" s="1341"/>
      <c r="Z271" s="1341"/>
    </row>
    <row r="272" spans="1:26" ht="21.75" customHeight="1" x14ac:dyDescent="0.6">
      <c r="A272" s="1341"/>
      <c r="B272" s="1358"/>
      <c r="C272" s="1341"/>
      <c r="D272" s="1358"/>
      <c r="E272" s="1341"/>
      <c r="F272" s="1358"/>
      <c r="G272" s="1341"/>
      <c r="H272" s="1358"/>
      <c r="I272" s="1341"/>
      <c r="J272" s="1341"/>
      <c r="K272" s="1341"/>
      <c r="L272" s="1341"/>
      <c r="M272" s="1341"/>
      <c r="N272" s="1341"/>
      <c r="O272" s="1341"/>
      <c r="P272" s="1341"/>
      <c r="Q272" s="1341"/>
      <c r="R272" s="1341"/>
      <c r="S272" s="1341"/>
      <c r="T272" s="1341"/>
      <c r="U272" s="1341"/>
      <c r="V272" s="1341"/>
      <c r="W272" s="1341"/>
      <c r="X272" s="1341"/>
      <c r="Y272" s="1341"/>
      <c r="Z272" s="1341"/>
    </row>
    <row r="273" spans="1:26" ht="21.75" customHeight="1" x14ac:dyDescent="0.6">
      <c r="A273" s="1341"/>
      <c r="B273" s="1358"/>
      <c r="C273" s="1341"/>
      <c r="D273" s="1358"/>
      <c r="E273" s="1341"/>
      <c r="F273" s="1358"/>
      <c r="G273" s="1341"/>
      <c r="H273" s="1358"/>
      <c r="I273" s="1341"/>
      <c r="J273" s="1341"/>
      <c r="K273" s="1341"/>
      <c r="L273" s="1341"/>
      <c r="M273" s="1341"/>
      <c r="N273" s="1341"/>
      <c r="O273" s="1341"/>
      <c r="P273" s="1341"/>
      <c r="Q273" s="1341"/>
      <c r="R273" s="1341"/>
      <c r="S273" s="1341"/>
      <c r="T273" s="1341"/>
      <c r="U273" s="1341"/>
      <c r="V273" s="1341"/>
      <c r="W273" s="1341"/>
      <c r="X273" s="1341"/>
      <c r="Y273" s="1341"/>
      <c r="Z273" s="1341"/>
    </row>
    <row r="274" spans="1:26" ht="21.75" customHeight="1" x14ac:dyDescent="0.6">
      <c r="A274" s="1341"/>
      <c r="B274" s="1358"/>
      <c r="C274" s="1341"/>
      <c r="D274" s="1358"/>
      <c r="E274" s="1341"/>
      <c r="F274" s="1358"/>
      <c r="G274" s="1341"/>
      <c r="H274" s="1358"/>
      <c r="I274" s="1341"/>
      <c r="J274" s="1341"/>
      <c r="K274" s="1341"/>
      <c r="L274" s="1341"/>
      <c r="M274" s="1341"/>
      <c r="N274" s="1341"/>
      <c r="O274" s="1341"/>
      <c r="P274" s="1341"/>
      <c r="Q274" s="1341"/>
      <c r="R274" s="1341"/>
      <c r="S274" s="1341"/>
      <c r="T274" s="1341"/>
      <c r="U274" s="1341"/>
      <c r="V274" s="1341"/>
      <c r="W274" s="1341"/>
      <c r="X274" s="1341"/>
      <c r="Y274" s="1341"/>
      <c r="Z274" s="1341"/>
    </row>
    <row r="275" spans="1:26" ht="21.75" customHeight="1" x14ac:dyDescent="0.6">
      <c r="A275" s="1341"/>
      <c r="B275" s="1358"/>
      <c r="C275" s="1341"/>
      <c r="D275" s="1358"/>
      <c r="E275" s="1341"/>
      <c r="F275" s="1358"/>
      <c r="G275" s="1341"/>
      <c r="H275" s="1358"/>
      <c r="I275" s="1341"/>
      <c r="J275" s="1341"/>
      <c r="K275" s="1341"/>
      <c r="L275" s="1341"/>
      <c r="M275" s="1341"/>
      <c r="N275" s="1341"/>
      <c r="O275" s="1341"/>
      <c r="P275" s="1341"/>
      <c r="Q275" s="1341"/>
      <c r="R275" s="1341"/>
      <c r="S275" s="1341"/>
      <c r="T275" s="1341"/>
      <c r="U275" s="1341"/>
      <c r="V275" s="1341"/>
      <c r="W275" s="1341"/>
      <c r="X275" s="1341"/>
      <c r="Y275" s="1341"/>
      <c r="Z275" s="1341"/>
    </row>
    <row r="276" spans="1:26" ht="21.75" customHeight="1" x14ac:dyDescent="0.6">
      <c r="A276" s="1341"/>
      <c r="B276" s="1358"/>
      <c r="C276" s="1341"/>
      <c r="D276" s="1358"/>
      <c r="E276" s="1341"/>
      <c r="F276" s="1358"/>
      <c r="G276" s="1341"/>
      <c r="H276" s="1358"/>
      <c r="I276" s="1341"/>
      <c r="J276" s="1341"/>
      <c r="K276" s="1341"/>
      <c r="L276" s="1341"/>
      <c r="M276" s="1341"/>
      <c r="N276" s="1341"/>
      <c r="O276" s="1341"/>
      <c r="P276" s="1341"/>
      <c r="Q276" s="1341"/>
      <c r="R276" s="1341"/>
      <c r="S276" s="1341"/>
      <c r="T276" s="1341"/>
      <c r="U276" s="1341"/>
      <c r="V276" s="1341"/>
      <c r="W276" s="1341"/>
      <c r="X276" s="1341"/>
      <c r="Y276" s="1341"/>
      <c r="Z276" s="1341"/>
    </row>
    <row r="277" spans="1:26" ht="21.75" customHeight="1" x14ac:dyDescent="0.6">
      <c r="A277" s="1341"/>
      <c r="B277" s="1358"/>
      <c r="C277" s="1341"/>
      <c r="D277" s="1358"/>
      <c r="E277" s="1341"/>
      <c r="F277" s="1358"/>
      <c r="G277" s="1341"/>
      <c r="H277" s="1358"/>
      <c r="I277" s="1341"/>
      <c r="J277" s="1341"/>
      <c r="K277" s="1341"/>
      <c r="L277" s="1341"/>
      <c r="M277" s="1341"/>
      <c r="N277" s="1341"/>
      <c r="O277" s="1341"/>
      <c r="P277" s="1341"/>
      <c r="Q277" s="1341"/>
      <c r="R277" s="1341"/>
      <c r="S277" s="1341"/>
      <c r="T277" s="1341"/>
      <c r="U277" s="1341"/>
      <c r="V277" s="1341"/>
      <c r="W277" s="1341"/>
      <c r="X277" s="1341"/>
      <c r="Y277" s="1341"/>
      <c r="Z277" s="1341"/>
    </row>
    <row r="278" spans="1:26" ht="21.75" customHeight="1" x14ac:dyDescent="0.6">
      <c r="A278" s="1341"/>
      <c r="B278" s="1358"/>
      <c r="C278" s="1341"/>
      <c r="D278" s="1358"/>
      <c r="E278" s="1341"/>
      <c r="F278" s="1358"/>
      <c r="G278" s="1341"/>
      <c r="H278" s="1358"/>
      <c r="I278" s="1341"/>
      <c r="J278" s="1341"/>
      <c r="K278" s="1341"/>
      <c r="L278" s="1341"/>
      <c r="M278" s="1341"/>
      <c r="N278" s="1341"/>
      <c r="O278" s="1341"/>
      <c r="P278" s="1341"/>
      <c r="Q278" s="1341"/>
      <c r="R278" s="1341"/>
      <c r="S278" s="1341"/>
      <c r="T278" s="1341"/>
      <c r="U278" s="1341"/>
      <c r="V278" s="1341"/>
      <c r="W278" s="1341"/>
      <c r="X278" s="1341"/>
      <c r="Y278" s="1341"/>
      <c r="Z278" s="1341"/>
    </row>
    <row r="279" spans="1:26" ht="21.75" customHeight="1" x14ac:dyDescent="0.6">
      <c r="A279" s="1341"/>
      <c r="B279" s="1358"/>
      <c r="C279" s="1341"/>
      <c r="D279" s="1358"/>
      <c r="E279" s="1341"/>
      <c r="F279" s="1358"/>
      <c r="G279" s="1341"/>
      <c r="H279" s="1358"/>
      <c r="I279" s="1341"/>
      <c r="J279" s="1341"/>
      <c r="K279" s="1341"/>
      <c r="L279" s="1341"/>
      <c r="M279" s="1341"/>
      <c r="N279" s="1341"/>
      <c r="O279" s="1341"/>
      <c r="P279" s="1341"/>
      <c r="Q279" s="1341"/>
      <c r="R279" s="1341"/>
      <c r="S279" s="1341"/>
      <c r="T279" s="1341"/>
      <c r="U279" s="1341"/>
      <c r="V279" s="1341"/>
      <c r="W279" s="1341"/>
      <c r="X279" s="1341"/>
      <c r="Y279" s="1341"/>
      <c r="Z279" s="1341"/>
    </row>
    <row r="280" spans="1:26" ht="21.75" customHeight="1" x14ac:dyDescent="0.6">
      <c r="A280" s="1341"/>
      <c r="B280" s="1358"/>
      <c r="C280" s="1341"/>
      <c r="D280" s="1358"/>
      <c r="E280" s="1341"/>
      <c r="F280" s="1358"/>
      <c r="G280" s="1341"/>
      <c r="H280" s="1358"/>
      <c r="I280" s="1341"/>
      <c r="J280" s="1341"/>
      <c r="K280" s="1341"/>
      <c r="L280" s="1341"/>
      <c r="M280" s="1341"/>
      <c r="N280" s="1341"/>
      <c r="O280" s="1341"/>
      <c r="P280" s="1341"/>
      <c r="Q280" s="1341"/>
      <c r="R280" s="1341"/>
      <c r="S280" s="1341"/>
      <c r="T280" s="1341"/>
      <c r="U280" s="1341"/>
      <c r="V280" s="1341"/>
      <c r="W280" s="1341"/>
      <c r="X280" s="1341"/>
      <c r="Y280" s="1341"/>
      <c r="Z280" s="1341"/>
    </row>
    <row r="281" spans="1:26" ht="21.75" customHeight="1" x14ac:dyDescent="0.6">
      <c r="A281" s="1341"/>
      <c r="B281" s="1358"/>
      <c r="C281" s="1341"/>
      <c r="D281" s="1358"/>
      <c r="E281" s="1341"/>
      <c r="F281" s="1358"/>
      <c r="G281" s="1341"/>
      <c r="H281" s="1358"/>
      <c r="I281" s="1341"/>
      <c r="J281" s="1341"/>
      <c r="K281" s="1341"/>
      <c r="L281" s="1341"/>
      <c r="M281" s="1341"/>
      <c r="N281" s="1341"/>
      <c r="O281" s="1341"/>
      <c r="P281" s="1341"/>
      <c r="Q281" s="1341"/>
      <c r="R281" s="1341"/>
      <c r="S281" s="1341"/>
      <c r="T281" s="1341"/>
      <c r="U281" s="1341"/>
      <c r="V281" s="1341"/>
      <c r="W281" s="1341"/>
      <c r="X281" s="1341"/>
      <c r="Y281" s="1341"/>
      <c r="Z281" s="1341"/>
    </row>
    <row r="282" spans="1:26" ht="21.75" customHeight="1" x14ac:dyDescent="0.6">
      <c r="A282" s="1341"/>
      <c r="B282" s="1358"/>
      <c r="C282" s="1341"/>
      <c r="D282" s="1358"/>
      <c r="E282" s="1341"/>
      <c r="F282" s="1358"/>
      <c r="G282" s="1341"/>
      <c r="H282" s="1358"/>
      <c r="I282" s="1341"/>
      <c r="J282" s="1341"/>
      <c r="K282" s="1341"/>
      <c r="L282" s="1341"/>
      <c r="M282" s="1341"/>
      <c r="N282" s="1341"/>
      <c r="O282" s="1341"/>
      <c r="P282" s="1341"/>
      <c r="Q282" s="1341"/>
      <c r="R282" s="1341"/>
      <c r="S282" s="1341"/>
      <c r="T282" s="1341"/>
      <c r="U282" s="1341"/>
      <c r="V282" s="1341"/>
      <c r="W282" s="1341"/>
      <c r="X282" s="1341"/>
      <c r="Y282" s="1341"/>
      <c r="Z282" s="1341"/>
    </row>
    <row r="283" spans="1:26" ht="21.75" customHeight="1" x14ac:dyDescent="0.6">
      <c r="A283" s="1341"/>
      <c r="B283" s="1358"/>
      <c r="C283" s="1341"/>
      <c r="D283" s="1358"/>
      <c r="E283" s="1341"/>
      <c r="F283" s="1358"/>
      <c r="G283" s="1341"/>
      <c r="H283" s="1358"/>
      <c r="I283" s="1341"/>
      <c r="J283" s="1341"/>
      <c r="K283" s="1341"/>
      <c r="L283" s="1341"/>
      <c r="M283" s="1341"/>
      <c r="N283" s="1341"/>
      <c r="O283" s="1341"/>
      <c r="P283" s="1341"/>
      <c r="Q283" s="1341"/>
      <c r="R283" s="1341"/>
      <c r="S283" s="1341"/>
      <c r="T283" s="1341"/>
      <c r="U283" s="1341"/>
      <c r="V283" s="1341"/>
      <c r="W283" s="1341"/>
      <c r="X283" s="1341"/>
      <c r="Y283" s="1341"/>
      <c r="Z283" s="1341"/>
    </row>
    <row r="284" spans="1:26" ht="21.75" customHeight="1" x14ac:dyDescent="0.6">
      <c r="A284" s="1341"/>
      <c r="B284" s="1358"/>
      <c r="C284" s="1341"/>
      <c r="D284" s="1358"/>
      <c r="E284" s="1341"/>
      <c r="F284" s="1358"/>
      <c r="G284" s="1341"/>
      <c r="H284" s="1358"/>
      <c r="I284" s="1341"/>
      <c r="J284" s="1341"/>
      <c r="K284" s="1341"/>
      <c r="L284" s="1341"/>
      <c r="M284" s="1341"/>
      <c r="N284" s="1341"/>
      <c r="O284" s="1341"/>
      <c r="P284" s="1341"/>
      <c r="Q284" s="1341"/>
      <c r="R284" s="1341"/>
      <c r="S284" s="1341"/>
      <c r="T284" s="1341"/>
      <c r="U284" s="1341"/>
      <c r="V284" s="1341"/>
      <c r="W284" s="1341"/>
      <c r="X284" s="1341"/>
      <c r="Y284" s="1341"/>
      <c r="Z284" s="1341"/>
    </row>
    <row r="285" spans="1:26" ht="21.75" customHeight="1" x14ac:dyDescent="0.6">
      <c r="A285" s="1341"/>
      <c r="B285" s="1358"/>
      <c r="C285" s="1341"/>
      <c r="D285" s="1358"/>
      <c r="E285" s="1341"/>
      <c r="F285" s="1358"/>
      <c r="G285" s="1341"/>
      <c r="H285" s="1358"/>
      <c r="I285" s="1341"/>
      <c r="J285" s="1341"/>
      <c r="K285" s="1341"/>
      <c r="L285" s="1341"/>
      <c r="M285" s="1341"/>
      <c r="N285" s="1341"/>
      <c r="O285" s="1341"/>
      <c r="P285" s="1341"/>
      <c r="Q285" s="1341"/>
      <c r="R285" s="1341"/>
      <c r="S285" s="1341"/>
      <c r="T285" s="1341"/>
      <c r="U285" s="1341"/>
      <c r="V285" s="1341"/>
      <c r="W285" s="1341"/>
      <c r="X285" s="1341"/>
      <c r="Y285" s="1341"/>
      <c r="Z285" s="1341"/>
    </row>
    <row r="286" spans="1:26" ht="21.75" customHeight="1" x14ac:dyDescent="0.6">
      <c r="A286" s="1341"/>
      <c r="B286" s="1358"/>
      <c r="C286" s="1341"/>
      <c r="D286" s="1358"/>
      <c r="E286" s="1341"/>
      <c r="F286" s="1358"/>
      <c r="G286" s="1341"/>
      <c r="H286" s="1358"/>
      <c r="I286" s="1341"/>
      <c r="J286" s="1341"/>
      <c r="K286" s="1341"/>
      <c r="L286" s="1341"/>
      <c r="M286" s="1341"/>
      <c r="N286" s="1341"/>
      <c r="O286" s="1341"/>
      <c r="P286" s="1341"/>
      <c r="Q286" s="1341"/>
      <c r="R286" s="1341"/>
      <c r="S286" s="1341"/>
      <c r="T286" s="1341"/>
      <c r="U286" s="1341"/>
      <c r="V286" s="1341"/>
      <c r="W286" s="1341"/>
      <c r="X286" s="1341"/>
      <c r="Y286" s="1341"/>
      <c r="Z286" s="1341"/>
    </row>
    <row r="287" spans="1:26" ht="21.75" customHeight="1" x14ac:dyDescent="0.6">
      <c r="A287" s="1341"/>
      <c r="B287" s="1358"/>
      <c r="C287" s="1341"/>
      <c r="D287" s="1358"/>
      <c r="E287" s="1341"/>
      <c r="F287" s="1358"/>
      <c r="G287" s="1341"/>
      <c r="H287" s="1358"/>
      <c r="I287" s="1341"/>
      <c r="J287" s="1341"/>
      <c r="K287" s="1341"/>
      <c r="L287" s="1341"/>
      <c r="M287" s="1341"/>
      <c r="N287" s="1341"/>
      <c r="O287" s="1341"/>
      <c r="P287" s="1341"/>
      <c r="Q287" s="1341"/>
      <c r="R287" s="1341"/>
      <c r="S287" s="1341"/>
      <c r="T287" s="1341"/>
      <c r="U287" s="1341"/>
      <c r="V287" s="1341"/>
      <c r="W287" s="1341"/>
      <c r="X287" s="1341"/>
      <c r="Y287" s="1341"/>
      <c r="Z287" s="1341"/>
    </row>
    <row r="288" spans="1:26" ht="21.75" customHeight="1" x14ac:dyDescent="0.6">
      <c r="A288" s="1341"/>
      <c r="B288" s="1358"/>
      <c r="C288" s="1341"/>
      <c r="D288" s="1358"/>
      <c r="E288" s="1341"/>
      <c r="F288" s="1358"/>
      <c r="G288" s="1341"/>
      <c r="H288" s="1358"/>
      <c r="I288" s="1341"/>
      <c r="J288" s="1341"/>
      <c r="K288" s="1341"/>
      <c r="L288" s="1341"/>
      <c r="M288" s="1341"/>
      <c r="N288" s="1341"/>
      <c r="O288" s="1341"/>
      <c r="P288" s="1341"/>
      <c r="Q288" s="1341"/>
      <c r="R288" s="1341"/>
      <c r="S288" s="1341"/>
      <c r="T288" s="1341"/>
      <c r="U288" s="1341"/>
      <c r="V288" s="1341"/>
      <c r="W288" s="1341"/>
      <c r="X288" s="1341"/>
      <c r="Y288" s="1341"/>
      <c r="Z288" s="1341"/>
    </row>
    <row r="289" spans="1:26" ht="21.75" customHeight="1" x14ac:dyDescent="0.6">
      <c r="A289" s="1341"/>
      <c r="B289" s="1358"/>
      <c r="C289" s="1341"/>
      <c r="D289" s="1358"/>
      <c r="E289" s="1341"/>
      <c r="F289" s="1358"/>
      <c r="G289" s="1341"/>
      <c r="H289" s="1358"/>
      <c r="I289" s="1341"/>
      <c r="J289" s="1341"/>
      <c r="K289" s="1341"/>
      <c r="L289" s="1341"/>
      <c r="M289" s="1341"/>
      <c r="N289" s="1341"/>
      <c r="O289" s="1341"/>
      <c r="P289" s="1341"/>
      <c r="Q289" s="1341"/>
      <c r="R289" s="1341"/>
      <c r="S289" s="1341"/>
      <c r="T289" s="1341"/>
      <c r="U289" s="1341"/>
      <c r="V289" s="1341"/>
      <c r="W289" s="1341"/>
      <c r="X289" s="1341"/>
      <c r="Y289" s="1341"/>
      <c r="Z289" s="1341"/>
    </row>
    <row r="290" spans="1:26" ht="21.75" customHeight="1" x14ac:dyDescent="0.6">
      <c r="A290" s="1341"/>
      <c r="B290" s="1358"/>
      <c r="C290" s="1341"/>
      <c r="D290" s="1358"/>
      <c r="E290" s="1341"/>
      <c r="F290" s="1358"/>
      <c r="G290" s="1341"/>
      <c r="H290" s="1358"/>
      <c r="I290" s="1341"/>
      <c r="J290" s="1341"/>
      <c r="K290" s="1341"/>
      <c r="L290" s="1341"/>
      <c r="M290" s="1341"/>
      <c r="N290" s="1341"/>
      <c r="O290" s="1341"/>
      <c r="P290" s="1341"/>
      <c r="Q290" s="1341"/>
      <c r="R290" s="1341"/>
      <c r="S290" s="1341"/>
      <c r="T290" s="1341"/>
      <c r="U290" s="1341"/>
      <c r="V290" s="1341"/>
      <c r="W290" s="1341"/>
      <c r="X290" s="1341"/>
      <c r="Y290" s="1341"/>
      <c r="Z290" s="1341"/>
    </row>
    <row r="291" spans="1:26" ht="21.75" customHeight="1" x14ac:dyDescent="0.6">
      <c r="A291" s="1341"/>
      <c r="B291" s="1358"/>
      <c r="C291" s="1341"/>
      <c r="D291" s="1358"/>
      <c r="E291" s="1341"/>
      <c r="F291" s="1358"/>
      <c r="G291" s="1341"/>
      <c r="H291" s="1358"/>
      <c r="I291" s="1341"/>
      <c r="J291" s="1341"/>
      <c r="K291" s="1341"/>
      <c r="L291" s="1341"/>
      <c r="M291" s="1341"/>
      <c r="N291" s="1341"/>
      <c r="O291" s="1341"/>
      <c r="P291" s="1341"/>
      <c r="Q291" s="1341"/>
      <c r="R291" s="1341"/>
      <c r="S291" s="1341"/>
      <c r="T291" s="1341"/>
      <c r="U291" s="1341"/>
      <c r="V291" s="1341"/>
      <c r="W291" s="1341"/>
      <c r="X291" s="1341"/>
      <c r="Y291" s="1341"/>
      <c r="Z291" s="1341"/>
    </row>
    <row r="292" spans="1:26" ht="21.75" customHeight="1" x14ac:dyDescent="0.6">
      <c r="A292" s="1341"/>
      <c r="B292" s="1358"/>
      <c r="C292" s="1341"/>
      <c r="D292" s="1358"/>
      <c r="E292" s="1341"/>
      <c r="F292" s="1358"/>
      <c r="G292" s="1341"/>
      <c r="H292" s="1358"/>
      <c r="I292" s="1341"/>
      <c r="J292" s="1341"/>
      <c r="K292" s="1341"/>
      <c r="L292" s="1341"/>
      <c r="M292" s="1341"/>
      <c r="N292" s="1341"/>
      <c r="O292" s="1341"/>
      <c r="P292" s="1341"/>
      <c r="Q292" s="1341"/>
      <c r="R292" s="1341"/>
      <c r="S292" s="1341"/>
      <c r="T292" s="1341"/>
      <c r="U292" s="1341"/>
      <c r="V292" s="1341"/>
      <c r="W292" s="1341"/>
      <c r="X292" s="1341"/>
      <c r="Y292" s="1341"/>
      <c r="Z292" s="1341"/>
    </row>
    <row r="293" spans="1:26" ht="21.75" customHeight="1" x14ac:dyDescent="0.6">
      <c r="A293" s="1341"/>
      <c r="B293" s="1358"/>
      <c r="C293" s="1341"/>
      <c r="D293" s="1358"/>
      <c r="E293" s="1341"/>
      <c r="F293" s="1358"/>
      <c r="G293" s="1341"/>
      <c r="H293" s="1358"/>
      <c r="I293" s="1341"/>
      <c r="J293" s="1341"/>
      <c r="K293" s="1341"/>
      <c r="L293" s="1341"/>
      <c r="M293" s="1341"/>
      <c r="N293" s="1341"/>
      <c r="O293" s="1341"/>
      <c r="P293" s="1341"/>
      <c r="Q293" s="1341"/>
      <c r="R293" s="1341"/>
      <c r="S293" s="1341"/>
      <c r="T293" s="1341"/>
      <c r="U293" s="1341"/>
      <c r="V293" s="1341"/>
      <c r="W293" s="1341"/>
      <c r="X293" s="1341"/>
      <c r="Y293" s="1341"/>
      <c r="Z293" s="1341"/>
    </row>
    <row r="294" spans="1:26" ht="21.75" customHeight="1" x14ac:dyDescent="0.6">
      <c r="A294" s="1341"/>
      <c r="B294" s="1358"/>
      <c r="C294" s="1341"/>
      <c r="D294" s="1358"/>
      <c r="E294" s="1341"/>
      <c r="F294" s="1358"/>
      <c r="G294" s="1341"/>
      <c r="H294" s="1358"/>
      <c r="I294" s="1341"/>
      <c r="J294" s="1341"/>
      <c r="K294" s="1341"/>
      <c r="L294" s="1341"/>
      <c r="M294" s="1341"/>
      <c r="N294" s="1341"/>
      <c r="O294" s="1341"/>
      <c r="P294" s="1341"/>
      <c r="Q294" s="1341"/>
      <c r="R294" s="1341"/>
      <c r="S294" s="1341"/>
      <c r="T294" s="1341"/>
      <c r="U294" s="1341"/>
      <c r="V294" s="1341"/>
      <c r="W294" s="1341"/>
      <c r="X294" s="1341"/>
      <c r="Y294" s="1341"/>
      <c r="Z294" s="1341"/>
    </row>
    <row r="295" spans="1:26" ht="21.75" customHeight="1" x14ac:dyDescent="0.6">
      <c r="A295" s="1341"/>
      <c r="B295" s="1358"/>
      <c r="C295" s="1341"/>
      <c r="D295" s="1358"/>
      <c r="E295" s="1341"/>
      <c r="F295" s="1358"/>
      <c r="G295" s="1341"/>
      <c r="H295" s="1358"/>
      <c r="I295" s="1341"/>
      <c r="J295" s="1341"/>
      <c r="K295" s="1341"/>
      <c r="L295" s="1341"/>
      <c r="M295" s="1341"/>
      <c r="N295" s="1341"/>
      <c r="O295" s="1341"/>
      <c r="P295" s="1341"/>
      <c r="Q295" s="1341"/>
      <c r="R295" s="1341"/>
      <c r="S295" s="1341"/>
      <c r="T295" s="1341"/>
      <c r="U295" s="1341"/>
      <c r="V295" s="1341"/>
      <c r="W295" s="1341"/>
      <c r="X295" s="1341"/>
      <c r="Y295" s="1341"/>
      <c r="Z295" s="1341"/>
    </row>
    <row r="296" spans="1:26" ht="21.75" customHeight="1" x14ac:dyDescent="0.6">
      <c r="A296" s="1341"/>
      <c r="B296" s="1358"/>
      <c r="C296" s="1341"/>
      <c r="D296" s="1358"/>
      <c r="E296" s="1341"/>
      <c r="F296" s="1358"/>
      <c r="G296" s="1341"/>
      <c r="H296" s="1358"/>
      <c r="I296" s="1341"/>
      <c r="J296" s="1341"/>
      <c r="K296" s="1341"/>
      <c r="L296" s="1341"/>
      <c r="M296" s="1341"/>
      <c r="N296" s="1341"/>
      <c r="O296" s="1341"/>
      <c r="P296" s="1341"/>
      <c r="Q296" s="1341"/>
      <c r="R296" s="1341"/>
      <c r="S296" s="1341"/>
      <c r="T296" s="1341"/>
      <c r="U296" s="1341"/>
      <c r="V296" s="1341"/>
      <c r="W296" s="1341"/>
      <c r="X296" s="1341"/>
      <c r="Y296" s="1341"/>
      <c r="Z296" s="1341"/>
    </row>
    <row r="297" spans="1:26" ht="21.75" customHeight="1" x14ac:dyDescent="0.6">
      <c r="A297" s="1341"/>
      <c r="B297" s="1358"/>
      <c r="C297" s="1341"/>
      <c r="D297" s="1358"/>
      <c r="E297" s="1341"/>
      <c r="F297" s="1358"/>
      <c r="G297" s="1341"/>
      <c r="H297" s="1358"/>
      <c r="I297" s="1341"/>
      <c r="J297" s="1341"/>
      <c r="K297" s="1341"/>
      <c r="L297" s="1341"/>
      <c r="M297" s="1341"/>
      <c r="N297" s="1341"/>
      <c r="O297" s="1341"/>
      <c r="P297" s="1341"/>
      <c r="Q297" s="1341"/>
      <c r="R297" s="1341"/>
      <c r="S297" s="1341"/>
      <c r="T297" s="1341"/>
      <c r="U297" s="1341"/>
      <c r="V297" s="1341"/>
      <c r="W297" s="1341"/>
      <c r="X297" s="1341"/>
      <c r="Y297" s="1341"/>
      <c r="Z297" s="1341"/>
    </row>
    <row r="298" spans="1:26" ht="21.75" customHeight="1" x14ac:dyDescent="0.6">
      <c r="A298" s="1341"/>
      <c r="B298" s="1358"/>
      <c r="C298" s="1341"/>
      <c r="D298" s="1358"/>
      <c r="E298" s="1341"/>
      <c r="F298" s="1358"/>
      <c r="G298" s="1341"/>
      <c r="H298" s="1358"/>
      <c r="I298" s="1341"/>
      <c r="J298" s="1341"/>
      <c r="K298" s="1341"/>
      <c r="L298" s="1341"/>
      <c r="M298" s="1341"/>
      <c r="N298" s="1341"/>
      <c r="O298" s="1341"/>
      <c r="P298" s="1341"/>
      <c r="Q298" s="1341"/>
      <c r="R298" s="1341"/>
      <c r="S298" s="1341"/>
      <c r="T298" s="1341"/>
      <c r="U298" s="1341"/>
      <c r="V298" s="1341"/>
      <c r="W298" s="1341"/>
      <c r="X298" s="1341"/>
      <c r="Y298" s="1341"/>
      <c r="Z298" s="1341"/>
    </row>
    <row r="299" spans="1:26" ht="21.75" customHeight="1" x14ac:dyDescent="0.6">
      <c r="A299" s="1341"/>
      <c r="B299" s="1358"/>
      <c r="C299" s="1341"/>
      <c r="D299" s="1358"/>
      <c r="E299" s="1341"/>
      <c r="F299" s="1358"/>
      <c r="G299" s="1341"/>
      <c r="H299" s="1358"/>
      <c r="I299" s="1341"/>
      <c r="J299" s="1341"/>
      <c r="K299" s="1341"/>
      <c r="L299" s="1341"/>
      <c r="M299" s="1341"/>
      <c r="N299" s="1341"/>
      <c r="O299" s="1341"/>
      <c r="P299" s="1341"/>
      <c r="Q299" s="1341"/>
      <c r="R299" s="1341"/>
      <c r="S299" s="1341"/>
      <c r="T299" s="1341"/>
      <c r="U299" s="1341"/>
      <c r="V299" s="1341"/>
      <c r="W299" s="1341"/>
      <c r="X299" s="1341"/>
      <c r="Y299" s="1341"/>
      <c r="Z299" s="1341"/>
    </row>
    <row r="300" spans="1:26" ht="21.75" customHeight="1" x14ac:dyDescent="0.6">
      <c r="A300" s="1341"/>
      <c r="B300" s="1358"/>
      <c r="C300" s="1341"/>
      <c r="D300" s="1358"/>
      <c r="E300" s="1341"/>
      <c r="F300" s="1358"/>
      <c r="G300" s="1341"/>
      <c r="H300" s="1358"/>
      <c r="I300" s="1341"/>
      <c r="J300" s="1341"/>
      <c r="K300" s="1341"/>
      <c r="L300" s="1341"/>
      <c r="M300" s="1341"/>
      <c r="N300" s="1341"/>
      <c r="O300" s="1341"/>
      <c r="P300" s="1341"/>
      <c r="Q300" s="1341"/>
      <c r="R300" s="1341"/>
      <c r="S300" s="1341"/>
      <c r="T300" s="1341"/>
      <c r="U300" s="1341"/>
      <c r="V300" s="1341"/>
      <c r="W300" s="1341"/>
      <c r="X300" s="1341"/>
      <c r="Y300" s="1341"/>
      <c r="Z300" s="1341"/>
    </row>
    <row r="301" spans="1:26" ht="21.75" customHeight="1" x14ac:dyDescent="0.6">
      <c r="A301" s="1341"/>
      <c r="B301" s="1358"/>
      <c r="C301" s="1341"/>
      <c r="D301" s="1358"/>
      <c r="E301" s="1341"/>
      <c r="F301" s="1358"/>
      <c r="G301" s="1341"/>
      <c r="H301" s="1358"/>
      <c r="I301" s="1341"/>
      <c r="J301" s="1341"/>
      <c r="K301" s="1341"/>
      <c r="L301" s="1341"/>
      <c r="M301" s="1341"/>
      <c r="N301" s="1341"/>
      <c r="O301" s="1341"/>
      <c r="P301" s="1341"/>
      <c r="Q301" s="1341"/>
      <c r="R301" s="1341"/>
      <c r="S301" s="1341"/>
      <c r="T301" s="1341"/>
      <c r="U301" s="1341"/>
      <c r="V301" s="1341"/>
      <c r="W301" s="1341"/>
      <c r="X301" s="1341"/>
      <c r="Y301" s="1341"/>
      <c r="Z301" s="1341"/>
    </row>
    <row r="302" spans="1:26" ht="21.75" customHeight="1" x14ac:dyDescent="0.6">
      <c r="A302" s="1341"/>
      <c r="B302" s="1358"/>
      <c r="C302" s="1341"/>
      <c r="D302" s="1358"/>
      <c r="E302" s="1341"/>
      <c r="F302" s="1358"/>
      <c r="G302" s="1341"/>
      <c r="H302" s="1358"/>
      <c r="I302" s="1341"/>
      <c r="J302" s="1341"/>
      <c r="K302" s="1341"/>
      <c r="L302" s="1341"/>
      <c r="M302" s="1341"/>
      <c r="N302" s="1341"/>
      <c r="O302" s="1341"/>
      <c r="P302" s="1341"/>
      <c r="Q302" s="1341"/>
      <c r="R302" s="1341"/>
      <c r="S302" s="1341"/>
      <c r="T302" s="1341"/>
      <c r="U302" s="1341"/>
      <c r="V302" s="1341"/>
      <c r="W302" s="1341"/>
      <c r="X302" s="1341"/>
      <c r="Y302" s="1341"/>
      <c r="Z302" s="1341"/>
    </row>
    <row r="303" spans="1:26" ht="21.75" customHeight="1" x14ac:dyDescent="0.6">
      <c r="A303" s="1341"/>
      <c r="B303" s="1358"/>
      <c r="C303" s="1341"/>
      <c r="D303" s="1358"/>
      <c r="E303" s="1341"/>
      <c r="F303" s="1358"/>
      <c r="G303" s="1341"/>
      <c r="H303" s="1358"/>
      <c r="I303" s="1341"/>
      <c r="J303" s="1341"/>
      <c r="K303" s="1341"/>
      <c r="L303" s="1341"/>
      <c r="M303" s="1341"/>
      <c r="N303" s="1341"/>
      <c r="O303" s="1341"/>
      <c r="P303" s="1341"/>
      <c r="Q303" s="1341"/>
      <c r="R303" s="1341"/>
      <c r="S303" s="1341"/>
      <c r="T303" s="1341"/>
      <c r="U303" s="1341"/>
      <c r="V303" s="1341"/>
      <c r="W303" s="1341"/>
      <c r="X303" s="1341"/>
      <c r="Y303" s="1341"/>
      <c r="Z303" s="1341"/>
    </row>
    <row r="304" spans="1:26" ht="21.75" customHeight="1" x14ac:dyDescent="0.6">
      <c r="A304" s="1341"/>
      <c r="B304" s="1358"/>
      <c r="C304" s="1341"/>
      <c r="D304" s="1358"/>
      <c r="E304" s="1341"/>
      <c r="F304" s="1358"/>
      <c r="G304" s="1341"/>
      <c r="H304" s="1358"/>
      <c r="I304" s="1341"/>
      <c r="J304" s="1341"/>
      <c r="K304" s="1341"/>
      <c r="L304" s="1341"/>
      <c r="M304" s="1341"/>
      <c r="N304" s="1341"/>
      <c r="O304" s="1341"/>
      <c r="P304" s="1341"/>
      <c r="Q304" s="1341"/>
      <c r="R304" s="1341"/>
      <c r="S304" s="1341"/>
      <c r="T304" s="1341"/>
      <c r="U304" s="1341"/>
      <c r="V304" s="1341"/>
      <c r="W304" s="1341"/>
      <c r="X304" s="1341"/>
      <c r="Y304" s="1341"/>
      <c r="Z304" s="1341"/>
    </row>
    <row r="305" spans="1:26" ht="21.75" customHeight="1" x14ac:dyDescent="0.6">
      <c r="A305" s="1341"/>
      <c r="B305" s="1358"/>
      <c r="C305" s="1341"/>
      <c r="D305" s="1358"/>
      <c r="E305" s="1341"/>
      <c r="F305" s="1358"/>
      <c r="G305" s="1341"/>
      <c r="H305" s="1358"/>
      <c r="I305" s="1341"/>
      <c r="J305" s="1341"/>
      <c r="K305" s="1341"/>
      <c r="L305" s="1341"/>
      <c r="M305" s="1341"/>
      <c r="N305" s="1341"/>
      <c r="O305" s="1341"/>
      <c r="P305" s="1341"/>
      <c r="Q305" s="1341"/>
      <c r="R305" s="1341"/>
      <c r="S305" s="1341"/>
      <c r="T305" s="1341"/>
      <c r="U305" s="1341"/>
      <c r="V305" s="1341"/>
      <c r="W305" s="1341"/>
      <c r="X305" s="1341"/>
      <c r="Y305" s="1341"/>
      <c r="Z305" s="1341"/>
    </row>
    <row r="306" spans="1:26" ht="21.75" customHeight="1" x14ac:dyDescent="0.6">
      <c r="A306" s="1341"/>
      <c r="B306" s="1358"/>
      <c r="C306" s="1341"/>
      <c r="D306" s="1358"/>
      <c r="E306" s="1341"/>
      <c r="F306" s="1358"/>
      <c r="G306" s="1341"/>
      <c r="H306" s="1358"/>
      <c r="I306" s="1341"/>
      <c r="J306" s="1341"/>
      <c r="K306" s="1341"/>
      <c r="L306" s="1341"/>
      <c r="M306" s="1341"/>
      <c r="N306" s="1341"/>
      <c r="O306" s="1341"/>
      <c r="P306" s="1341"/>
      <c r="Q306" s="1341"/>
      <c r="R306" s="1341"/>
      <c r="S306" s="1341"/>
      <c r="T306" s="1341"/>
      <c r="U306" s="1341"/>
      <c r="V306" s="1341"/>
      <c r="W306" s="1341"/>
      <c r="X306" s="1341"/>
      <c r="Y306" s="1341"/>
      <c r="Z306" s="1341"/>
    </row>
    <row r="307" spans="1:26" ht="21.75" customHeight="1" x14ac:dyDescent="0.6">
      <c r="A307" s="1341"/>
      <c r="B307" s="1358"/>
      <c r="C307" s="1341"/>
      <c r="D307" s="1358"/>
      <c r="E307" s="1341"/>
      <c r="F307" s="1358"/>
      <c r="G307" s="1341"/>
      <c r="H307" s="1358"/>
      <c r="I307" s="1341"/>
      <c r="J307" s="1341"/>
      <c r="K307" s="1341"/>
      <c r="L307" s="1341"/>
      <c r="M307" s="1341"/>
      <c r="N307" s="1341"/>
      <c r="O307" s="1341"/>
      <c r="P307" s="1341"/>
      <c r="Q307" s="1341"/>
      <c r="R307" s="1341"/>
      <c r="S307" s="1341"/>
      <c r="T307" s="1341"/>
      <c r="U307" s="1341"/>
      <c r="V307" s="1341"/>
      <c r="W307" s="1341"/>
      <c r="X307" s="1341"/>
      <c r="Y307" s="1341"/>
      <c r="Z307" s="1341"/>
    </row>
    <row r="308" spans="1:26" ht="21.75" customHeight="1" x14ac:dyDescent="0.6">
      <c r="A308" s="1341"/>
      <c r="B308" s="1358"/>
      <c r="C308" s="1341"/>
      <c r="D308" s="1358"/>
      <c r="E308" s="1341"/>
      <c r="F308" s="1358"/>
      <c r="G308" s="1341"/>
      <c r="H308" s="1358"/>
      <c r="I308" s="1341"/>
      <c r="J308" s="1341"/>
      <c r="K308" s="1341"/>
      <c r="L308" s="1341"/>
      <c r="M308" s="1341"/>
      <c r="N308" s="1341"/>
      <c r="O308" s="1341"/>
      <c r="P308" s="1341"/>
      <c r="Q308" s="1341"/>
      <c r="R308" s="1341"/>
      <c r="S308" s="1341"/>
      <c r="T308" s="1341"/>
      <c r="U308" s="1341"/>
      <c r="V308" s="1341"/>
      <c r="W308" s="1341"/>
      <c r="X308" s="1341"/>
      <c r="Y308" s="1341"/>
      <c r="Z308" s="1341"/>
    </row>
    <row r="309" spans="1:26" ht="21.75" customHeight="1" x14ac:dyDescent="0.6">
      <c r="A309" s="1341"/>
      <c r="B309" s="1358"/>
      <c r="C309" s="1341"/>
      <c r="D309" s="1358"/>
      <c r="E309" s="1341"/>
      <c r="F309" s="1358"/>
      <c r="G309" s="1341"/>
      <c r="H309" s="1358"/>
      <c r="I309" s="1341"/>
      <c r="J309" s="1341"/>
      <c r="K309" s="1341"/>
      <c r="L309" s="1341"/>
      <c r="M309" s="1341"/>
      <c r="N309" s="1341"/>
      <c r="O309" s="1341"/>
      <c r="P309" s="1341"/>
      <c r="Q309" s="1341"/>
      <c r="R309" s="1341"/>
      <c r="S309" s="1341"/>
      <c r="T309" s="1341"/>
      <c r="U309" s="1341"/>
      <c r="V309" s="1341"/>
      <c r="W309" s="1341"/>
      <c r="X309" s="1341"/>
      <c r="Y309" s="1341"/>
      <c r="Z309" s="1341"/>
    </row>
    <row r="310" spans="1:26" ht="21.75" customHeight="1" x14ac:dyDescent="0.6">
      <c r="A310" s="1341"/>
      <c r="B310" s="1358"/>
      <c r="C310" s="1341"/>
      <c r="D310" s="1358"/>
      <c r="E310" s="1341"/>
      <c r="F310" s="1358"/>
      <c r="G310" s="1341"/>
      <c r="H310" s="1358"/>
      <c r="I310" s="1341"/>
      <c r="J310" s="1341"/>
      <c r="K310" s="1341"/>
      <c r="L310" s="1341"/>
      <c r="M310" s="1341"/>
      <c r="N310" s="1341"/>
      <c r="O310" s="1341"/>
      <c r="P310" s="1341"/>
      <c r="Q310" s="1341"/>
      <c r="R310" s="1341"/>
      <c r="S310" s="1341"/>
      <c r="T310" s="1341"/>
      <c r="U310" s="1341"/>
      <c r="V310" s="1341"/>
      <c r="W310" s="1341"/>
      <c r="X310" s="1341"/>
      <c r="Y310" s="1341"/>
      <c r="Z310" s="1341"/>
    </row>
    <row r="311" spans="1:26" ht="21.75" customHeight="1" x14ac:dyDescent="0.6">
      <c r="A311" s="1341"/>
      <c r="B311" s="1358"/>
      <c r="C311" s="1341"/>
      <c r="D311" s="1358"/>
      <c r="E311" s="1341"/>
      <c r="F311" s="1358"/>
      <c r="G311" s="1341"/>
      <c r="H311" s="1358"/>
      <c r="I311" s="1341"/>
      <c r="J311" s="1341"/>
      <c r="K311" s="1341"/>
      <c r="L311" s="1341"/>
      <c r="M311" s="1341"/>
      <c r="N311" s="1341"/>
      <c r="O311" s="1341"/>
      <c r="P311" s="1341"/>
      <c r="Q311" s="1341"/>
      <c r="R311" s="1341"/>
      <c r="S311" s="1341"/>
      <c r="T311" s="1341"/>
      <c r="U311" s="1341"/>
      <c r="V311" s="1341"/>
      <c r="W311" s="1341"/>
      <c r="X311" s="1341"/>
      <c r="Y311" s="1341"/>
      <c r="Z311" s="1341"/>
    </row>
    <row r="312" spans="1:26" ht="21.75" customHeight="1" x14ac:dyDescent="0.6">
      <c r="A312" s="1341"/>
      <c r="B312" s="1358"/>
      <c r="C312" s="1341"/>
      <c r="D312" s="1358"/>
      <c r="E312" s="1341"/>
      <c r="F312" s="1358"/>
      <c r="G312" s="1341"/>
      <c r="H312" s="1358"/>
      <c r="I312" s="1341"/>
      <c r="J312" s="1341"/>
      <c r="K312" s="1341"/>
      <c r="L312" s="1341"/>
      <c r="M312" s="1341"/>
      <c r="N312" s="1341"/>
      <c r="O312" s="1341"/>
      <c r="P312" s="1341"/>
      <c r="Q312" s="1341"/>
      <c r="R312" s="1341"/>
      <c r="S312" s="1341"/>
      <c r="T312" s="1341"/>
      <c r="U312" s="1341"/>
      <c r="V312" s="1341"/>
      <c r="W312" s="1341"/>
      <c r="X312" s="1341"/>
      <c r="Y312" s="1341"/>
      <c r="Z312" s="1341"/>
    </row>
    <row r="313" spans="1:26" ht="21.75" customHeight="1" x14ac:dyDescent="0.6">
      <c r="A313" s="1341"/>
      <c r="B313" s="1358"/>
      <c r="C313" s="1341"/>
      <c r="D313" s="1358"/>
      <c r="E313" s="1341"/>
      <c r="F313" s="1358"/>
      <c r="G313" s="1341"/>
      <c r="H313" s="1358"/>
      <c r="I313" s="1341"/>
      <c r="J313" s="1341"/>
      <c r="K313" s="1341"/>
      <c r="L313" s="1341"/>
      <c r="M313" s="1341"/>
      <c r="N313" s="1341"/>
      <c r="O313" s="1341"/>
      <c r="P313" s="1341"/>
      <c r="Q313" s="1341"/>
      <c r="R313" s="1341"/>
      <c r="S313" s="1341"/>
      <c r="T313" s="1341"/>
      <c r="U313" s="1341"/>
      <c r="V313" s="1341"/>
      <c r="W313" s="1341"/>
      <c r="X313" s="1341"/>
      <c r="Y313" s="1341"/>
      <c r="Z313" s="1341"/>
    </row>
    <row r="314" spans="1:26" ht="21.75" customHeight="1" x14ac:dyDescent="0.6">
      <c r="A314" s="1341"/>
      <c r="B314" s="1358"/>
      <c r="C314" s="1341"/>
      <c r="D314" s="1358"/>
      <c r="E314" s="1341"/>
      <c r="F314" s="1358"/>
      <c r="G314" s="1341"/>
      <c r="H314" s="1358"/>
      <c r="I314" s="1341"/>
      <c r="J314" s="1341"/>
      <c r="K314" s="1341"/>
      <c r="L314" s="1341"/>
      <c r="M314" s="1341"/>
      <c r="N314" s="1341"/>
      <c r="O314" s="1341"/>
      <c r="P314" s="1341"/>
      <c r="Q314" s="1341"/>
      <c r="R314" s="1341"/>
      <c r="S314" s="1341"/>
      <c r="T314" s="1341"/>
      <c r="U314" s="1341"/>
      <c r="V314" s="1341"/>
      <c r="W314" s="1341"/>
      <c r="X314" s="1341"/>
      <c r="Y314" s="1341"/>
      <c r="Z314" s="1341"/>
    </row>
    <row r="315" spans="1:26" ht="21.75" customHeight="1" x14ac:dyDescent="0.6">
      <c r="A315" s="1341"/>
      <c r="B315" s="1358"/>
      <c r="C315" s="1341"/>
      <c r="D315" s="1358"/>
      <c r="E315" s="1341"/>
      <c r="F315" s="1358"/>
      <c r="G315" s="1341"/>
      <c r="H315" s="1358"/>
      <c r="I315" s="1341"/>
      <c r="J315" s="1341"/>
      <c r="K315" s="1341"/>
      <c r="L315" s="1341"/>
      <c r="M315" s="1341"/>
      <c r="N315" s="1341"/>
      <c r="O315" s="1341"/>
      <c r="P315" s="1341"/>
      <c r="Q315" s="1341"/>
      <c r="R315" s="1341"/>
      <c r="S315" s="1341"/>
      <c r="T315" s="1341"/>
      <c r="U315" s="1341"/>
      <c r="V315" s="1341"/>
      <c r="W315" s="1341"/>
      <c r="X315" s="1341"/>
      <c r="Y315" s="1341"/>
      <c r="Z315" s="1341"/>
    </row>
    <row r="316" spans="1:26" ht="21.75" customHeight="1" x14ac:dyDescent="0.6">
      <c r="A316" s="1341"/>
      <c r="B316" s="1358"/>
      <c r="C316" s="1341"/>
      <c r="D316" s="1358"/>
      <c r="E316" s="1341"/>
      <c r="F316" s="1358"/>
      <c r="G316" s="1341"/>
      <c r="H316" s="1358"/>
      <c r="I316" s="1341"/>
      <c r="J316" s="1341"/>
      <c r="K316" s="1341"/>
      <c r="L316" s="1341"/>
      <c r="M316" s="1341"/>
      <c r="N316" s="1341"/>
      <c r="O316" s="1341"/>
      <c r="P316" s="1341"/>
      <c r="Q316" s="1341"/>
      <c r="R316" s="1341"/>
      <c r="S316" s="1341"/>
      <c r="T316" s="1341"/>
      <c r="U316" s="1341"/>
      <c r="V316" s="1341"/>
      <c r="W316" s="1341"/>
      <c r="X316" s="1341"/>
      <c r="Y316" s="1341"/>
      <c r="Z316" s="1341"/>
    </row>
    <row r="317" spans="1:26" ht="21.75" customHeight="1" x14ac:dyDescent="0.6">
      <c r="A317" s="1341"/>
      <c r="B317" s="1358"/>
      <c r="C317" s="1341"/>
      <c r="D317" s="1358"/>
      <c r="E317" s="1341"/>
      <c r="F317" s="1358"/>
      <c r="G317" s="1341"/>
      <c r="H317" s="1358"/>
      <c r="I317" s="1341"/>
      <c r="J317" s="1341"/>
      <c r="K317" s="1341"/>
      <c r="L317" s="1341"/>
      <c r="M317" s="1341"/>
      <c r="N317" s="1341"/>
      <c r="O317" s="1341"/>
      <c r="P317" s="1341"/>
      <c r="Q317" s="1341"/>
      <c r="R317" s="1341"/>
      <c r="S317" s="1341"/>
      <c r="T317" s="1341"/>
      <c r="U317" s="1341"/>
      <c r="V317" s="1341"/>
      <c r="W317" s="1341"/>
      <c r="X317" s="1341"/>
      <c r="Y317" s="1341"/>
      <c r="Z317" s="1341"/>
    </row>
    <row r="318" spans="1:26" ht="21.75" customHeight="1" x14ac:dyDescent="0.6">
      <c r="A318" s="1341"/>
      <c r="B318" s="1358"/>
      <c r="C318" s="1341"/>
      <c r="D318" s="1358"/>
      <c r="E318" s="1341"/>
      <c r="F318" s="1358"/>
      <c r="G318" s="1341"/>
      <c r="H318" s="1358"/>
      <c r="I318" s="1341"/>
      <c r="J318" s="1341"/>
      <c r="K318" s="1341"/>
      <c r="L318" s="1341"/>
      <c r="M318" s="1341"/>
      <c r="N318" s="1341"/>
      <c r="O318" s="1341"/>
      <c r="P318" s="1341"/>
      <c r="Q318" s="1341"/>
      <c r="R318" s="1341"/>
      <c r="S318" s="1341"/>
      <c r="T318" s="1341"/>
      <c r="U318" s="1341"/>
      <c r="V318" s="1341"/>
      <c r="W318" s="1341"/>
      <c r="X318" s="1341"/>
      <c r="Y318" s="1341"/>
      <c r="Z318" s="1341"/>
    </row>
    <row r="319" spans="1:26" ht="21.75" customHeight="1" x14ac:dyDescent="0.6">
      <c r="A319" s="1341"/>
      <c r="B319" s="1358"/>
      <c r="C319" s="1341"/>
      <c r="D319" s="1358"/>
      <c r="E319" s="1341"/>
      <c r="F319" s="1358"/>
      <c r="G319" s="1341"/>
      <c r="H319" s="1358"/>
      <c r="I319" s="1341"/>
      <c r="J319" s="1341"/>
      <c r="K319" s="1341"/>
      <c r="L319" s="1341"/>
      <c r="M319" s="1341"/>
      <c r="N319" s="1341"/>
      <c r="O319" s="1341"/>
      <c r="P319" s="1341"/>
      <c r="Q319" s="1341"/>
      <c r="R319" s="1341"/>
      <c r="S319" s="1341"/>
      <c r="T319" s="1341"/>
      <c r="U319" s="1341"/>
      <c r="V319" s="1341"/>
      <c r="W319" s="1341"/>
      <c r="X319" s="1341"/>
      <c r="Y319" s="1341"/>
      <c r="Z319" s="1341"/>
    </row>
    <row r="320" spans="1:26" ht="21.75" customHeight="1" x14ac:dyDescent="0.6">
      <c r="A320" s="1341"/>
      <c r="B320" s="1358"/>
      <c r="C320" s="1341"/>
      <c r="D320" s="1358"/>
      <c r="E320" s="1341"/>
      <c r="F320" s="1358"/>
      <c r="G320" s="1341"/>
      <c r="H320" s="1358"/>
      <c r="I320" s="1341"/>
      <c r="J320" s="1341"/>
      <c r="K320" s="1341"/>
      <c r="L320" s="1341"/>
      <c r="M320" s="1341"/>
      <c r="N320" s="1341"/>
      <c r="O320" s="1341"/>
      <c r="P320" s="1341"/>
      <c r="Q320" s="1341"/>
      <c r="R320" s="1341"/>
      <c r="S320" s="1341"/>
      <c r="T320" s="1341"/>
      <c r="U320" s="1341"/>
      <c r="V320" s="1341"/>
      <c r="W320" s="1341"/>
      <c r="X320" s="1341"/>
      <c r="Y320" s="1341"/>
      <c r="Z320" s="1341"/>
    </row>
    <row r="321" spans="1:26" ht="21.75" customHeight="1" x14ac:dyDescent="0.6">
      <c r="A321" s="1341"/>
      <c r="B321" s="1358"/>
      <c r="C321" s="1341"/>
      <c r="D321" s="1358"/>
      <c r="E321" s="1341"/>
      <c r="F321" s="1358"/>
      <c r="G321" s="1341"/>
      <c r="H321" s="1358"/>
      <c r="I321" s="1341"/>
      <c r="J321" s="1341"/>
      <c r="K321" s="1341"/>
      <c r="L321" s="1341"/>
      <c r="M321" s="1341"/>
      <c r="N321" s="1341"/>
      <c r="O321" s="1341"/>
      <c r="P321" s="1341"/>
      <c r="Q321" s="1341"/>
      <c r="R321" s="1341"/>
      <c r="S321" s="1341"/>
      <c r="T321" s="1341"/>
      <c r="U321" s="1341"/>
      <c r="V321" s="1341"/>
      <c r="W321" s="1341"/>
      <c r="X321" s="1341"/>
      <c r="Y321" s="1341"/>
      <c r="Z321" s="1341"/>
    </row>
    <row r="322" spans="1:26" ht="21.75" customHeight="1" x14ac:dyDescent="0.6">
      <c r="A322" s="1341"/>
      <c r="B322" s="1358"/>
      <c r="C322" s="1341"/>
      <c r="D322" s="1358"/>
      <c r="E322" s="1341"/>
      <c r="F322" s="1358"/>
      <c r="G322" s="1341"/>
      <c r="H322" s="1358"/>
      <c r="I322" s="1341"/>
      <c r="J322" s="1341"/>
      <c r="K322" s="1341"/>
      <c r="L322" s="1341"/>
      <c r="M322" s="1341"/>
      <c r="N322" s="1341"/>
      <c r="O322" s="1341"/>
      <c r="P322" s="1341"/>
      <c r="Q322" s="1341"/>
      <c r="R322" s="1341"/>
      <c r="S322" s="1341"/>
      <c r="T322" s="1341"/>
      <c r="U322" s="1341"/>
      <c r="V322" s="1341"/>
      <c r="W322" s="1341"/>
      <c r="X322" s="1341"/>
      <c r="Y322" s="1341"/>
      <c r="Z322" s="1341"/>
    </row>
    <row r="323" spans="1:26" ht="21.75" customHeight="1" x14ac:dyDescent="0.6">
      <c r="A323" s="1341"/>
      <c r="B323" s="1358"/>
      <c r="C323" s="1341"/>
      <c r="D323" s="1358"/>
      <c r="E323" s="1341"/>
      <c r="F323" s="1358"/>
      <c r="G323" s="1341"/>
      <c r="H323" s="1358"/>
      <c r="I323" s="1341"/>
      <c r="J323" s="1341"/>
      <c r="K323" s="1341"/>
      <c r="L323" s="1341"/>
      <c r="M323" s="1341"/>
      <c r="N323" s="1341"/>
      <c r="O323" s="1341"/>
      <c r="P323" s="1341"/>
      <c r="Q323" s="1341"/>
      <c r="R323" s="1341"/>
      <c r="S323" s="1341"/>
      <c r="T323" s="1341"/>
      <c r="U323" s="1341"/>
      <c r="V323" s="1341"/>
      <c r="W323" s="1341"/>
      <c r="X323" s="1341"/>
      <c r="Y323" s="1341"/>
      <c r="Z323" s="1341"/>
    </row>
    <row r="324" spans="1:26" ht="21.75" customHeight="1" x14ac:dyDescent="0.6">
      <c r="A324" s="1341"/>
      <c r="B324" s="1358"/>
      <c r="C324" s="1341"/>
      <c r="D324" s="1358"/>
      <c r="E324" s="1341"/>
      <c r="F324" s="1358"/>
      <c r="G324" s="1341"/>
      <c r="H324" s="1358"/>
      <c r="I324" s="1341"/>
      <c r="J324" s="1341"/>
      <c r="K324" s="1341"/>
      <c r="L324" s="1341"/>
      <c r="M324" s="1341"/>
      <c r="N324" s="1341"/>
      <c r="O324" s="1341"/>
      <c r="P324" s="1341"/>
      <c r="Q324" s="1341"/>
      <c r="R324" s="1341"/>
      <c r="S324" s="1341"/>
      <c r="T324" s="1341"/>
      <c r="U324" s="1341"/>
      <c r="V324" s="1341"/>
      <c r="W324" s="1341"/>
      <c r="X324" s="1341"/>
      <c r="Y324" s="1341"/>
      <c r="Z324" s="1341"/>
    </row>
    <row r="325" spans="1:26" ht="21.75" customHeight="1" x14ac:dyDescent="0.6">
      <c r="A325" s="1341"/>
      <c r="B325" s="1358"/>
      <c r="C325" s="1341"/>
      <c r="D325" s="1358"/>
      <c r="E325" s="1341"/>
      <c r="F325" s="1358"/>
      <c r="G325" s="1341"/>
      <c r="H325" s="1358"/>
      <c r="I325" s="1341"/>
      <c r="J325" s="1341"/>
      <c r="K325" s="1341"/>
      <c r="L325" s="1341"/>
      <c r="M325" s="1341"/>
      <c r="N325" s="1341"/>
      <c r="O325" s="1341"/>
      <c r="P325" s="1341"/>
      <c r="Q325" s="1341"/>
      <c r="R325" s="1341"/>
      <c r="S325" s="1341"/>
      <c r="T325" s="1341"/>
      <c r="U325" s="1341"/>
      <c r="V325" s="1341"/>
      <c r="W325" s="1341"/>
      <c r="X325" s="1341"/>
      <c r="Y325" s="1341"/>
      <c r="Z325" s="1341"/>
    </row>
    <row r="326" spans="1:26" ht="21.75" customHeight="1" x14ac:dyDescent="0.6">
      <c r="A326" s="1341"/>
      <c r="B326" s="1358"/>
      <c r="C326" s="1341"/>
      <c r="D326" s="1358"/>
      <c r="E326" s="1341"/>
      <c r="F326" s="1358"/>
      <c r="G326" s="1341"/>
      <c r="H326" s="1358"/>
      <c r="I326" s="1341"/>
      <c r="J326" s="1341"/>
      <c r="K326" s="1341"/>
      <c r="L326" s="1341"/>
      <c r="M326" s="1341"/>
      <c r="N326" s="1341"/>
      <c r="O326" s="1341"/>
      <c r="P326" s="1341"/>
      <c r="Q326" s="1341"/>
      <c r="R326" s="1341"/>
      <c r="S326" s="1341"/>
      <c r="T326" s="1341"/>
      <c r="U326" s="1341"/>
      <c r="V326" s="1341"/>
      <c r="W326" s="1341"/>
      <c r="X326" s="1341"/>
      <c r="Y326" s="1341"/>
      <c r="Z326" s="1341"/>
    </row>
    <row r="327" spans="1:26" ht="21.75" customHeight="1" x14ac:dyDescent="0.6">
      <c r="A327" s="1341"/>
      <c r="B327" s="1358"/>
      <c r="C327" s="1341"/>
      <c r="D327" s="1358"/>
      <c r="E327" s="1341"/>
      <c r="F327" s="1358"/>
      <c r="G327" s="1341"/>
      <c r="H327" s="1358"/>
      <c r="I327" s="1341"/>
      <c r="J327" s="1341"/>
      <c r="K327" s="1341"/>
      <c r="L327" s="1341"/>
      <c r="M327" s="1341"/>
      <c r="N327" s="1341"/>
      <c r="O327" s="1341"/>
      <c r="P327" s="1341"/>
      <c r="Q327" s="1341"/>
      <c r="R327" s="1341"/>
      <c r="S327" s="1341"/>
      <c r="T327" s="1341"/>
      <c r="U327" s="1341"/>
      <c r="V327" s="1341"/>
      <c r="W327" s="1341"/>
      <c r="X327" s="1341"/>
      <c r="Y327" s="1341"/>
      <c r="Z327" s="1341"/>
    </row>
    <row r="328" spans="1:26" ht="21.75" customHeight="1" x14ac:dyDescent="0.6">
      <c r="A328" s="1341"/>
      <c r="B328" s="1358"/>
      <c r="C328" s="1341"/>
      <c r="D328" s="1358"/>
      <c r="E328" s="1341"/>
      <c r="F328" s="1358"/>
      <c r="G328" s="1341"/>
      <c r="H328" s="1358"/>
      <c r="I328" s="1341"/>
      <c r="J328" s="1341"/>
      <c r="K328" s="1341"/>
      <c r="L328" s="1341"/>
      <c r="M328" s="1341"/>
      <c r="N328" s="1341"/>
      <c r="O328" s="1341"/>
      <c r="P328" s="1341"/>
      <c r="Q328" s="1341"/>
      <c r="R328" s="1341"/>
      <c r="S328" s="1341"/>
      <c r="T328" s="1341"/>
      <c r="U328" s="1341"/>
      <c r="V328" s="1341"/>
      <c r="W328" s="1341"/>
      <c r="X328" s="1341"/>
      <c r="Y328" s="1341"/>
      <c r="Z328" s="1341"/>
    </row>
    <row r="329" spans="1:26" ht="21.75" customHeight="1" x14ac:dyDescent="0.6">
      <c r="A329" s="1341"/>
      <c r="B329" s="1358"/>
      <c r="C329" s="1341"/>
      <c r="D329" s="1358"/>
      <c r="E329" s="1341"/>
      <c r="F329" s="1358"/>
      <c r="G329" s="1341"/>
      <c r="H329" s="1358"/>
      <c r="I329" s="1341"/>
      <c r="J329" s="1341"/>
      <c r="K329" s="1341"/>
      <c r="L329" s="1341"/>
      <c r="M329" s="1341"/>
      <c r="N329" s="1341"/>
      <c r="O329" s="1341"/>
      <c r="P329" s="1341"/>
      <c r="Q329" s="1341"/>
      <c r="R329" s="1341"/>
      <c r="S329" s="1341"/>
      <c r="T329" s="1341"/>
      <c r="U329" s="1341"/>
      <c r="V329" s="1341"/>
      <c r="W329" s="1341"/>
      <c r="X329" s="1341"/>
      <c r="Y329" s="1341"/>
      <c r="Z329" s="1341"/>
    </row>
    <row r="330" spans="1:26" ht="21.75" customHeight="1" x14ac:dyDescent="0.6">
      <c r="A330" s="1341"/>
      <c r="B330" s="1358"/>
      <c r="C330" s="1341"/>
      <c r="D330" s="1358"/>
      <c r="E330" s="1341"/>
      <c r="F330" s="1358"/>
      <c r="G330" s="1341"/>
      <c r="H330" s="1358"/>
      <c r="I330" s="1341"/>
      <c r="J330" s="1341"/>
      <c r="K330" s="1341"/>
      <c r="L330" s="1341"/>
      <c r="M330" s="1341"/>
      <c r="N330" s="1341"/>
      <c r="O330" s="1341"/>
      <c r="P330" s="1341"/>
      <c r="Q330" s="1341"/>
      <c r="R330" s="1341"/>
      <c r="S330" s="1341"/>
      <c r="T330" s="1341"/>
      <c r="U330" s="1341"/>
      <c r="V330" s="1341"/>
      <c r="W330" s="1341"/>
      <c r="X330" s="1341"/>
      <c r="Y330" s="1341"/>
      <c r="Z330" s="1341"/>
    </row>
    <row r="331" spans="1:26" ht="21.75" customHeight="1" x14ac:dyDescent="0.6">
      <c r="A331" s="1341"/>
      <c r="B331" s="1358"/>
      <c r="C331" s="1341"/>
      <c r="D331" s="1358"/>
      <c r="E331" s="1341"/>
      <c r="F331" s="1358"/>
      <c r="G331" s="1341"/>
      <c r="H331" s="1358"/>
      <c r="I331" s="1341"/>
      <c r="J331" s="1341"/>
      <c r="K331" s="1341"/>
      <c r="L331" s="1341"/>
      <c r="M331" s="1341"/>
      <c r="N331" s="1341"/>
      <c r="O331" s="1341"/>
      <c r="P331" s="1341"/>
      <c r="Q331" s="1341"/>
      <c r="R331" s="1341"/>
      <c r="S331" s="1341"/>
      <c r="T331" s="1341"/>
      <c r="U331" s="1341"/>
      <c r="V331" s="1341"/>
      <c r="W331" s="1341"/>
      <c r="X331" s="1341"/>
      <c r="Y331" s="1341"/>
      <c r="Z331" s="1341"/>
    </row>
    <row r="332" spans="1:26" ht="21.75" customHeight="1" x14ac:dyDescent="0.6">
      <c r="A332" s="1341"/>
      <c r="B332" s="1358"/>
      <c r="C332" s="1341"/>
      <c r="D332" s="1358"/>
      <c r="E332" s="1341"/>
      <c r="F332" s="1358"/>
      <c r="G332" s="1341"/>
      <c r="H332" s="1358"/>
      <c r="I332" s="1341"/>
      <c r="J332" s="1341"/>
      <c r="K332" s="1341"/>
      <c r="L332" s="1341"/>
      <c r="M332" s="1341"/>
      <c r="N332" s="1341"/>
      <c r="O332" s="1341"/>
      <c r="P332" s="1341"/>
      <c r="Q332" s="1341"/>
      <c r="R332" s="1341"/>
      <c r="S332" s="1341"/>
      <c r="T332" s="1341"/>
      <c r="U332" s="1341"/>
      <c r="V332" s="1341"/>
      <c r="W332" s="1341"/>
      <c r="X332" s="1341"/>
      <c r="Y332" s="1341"/>
      <c r="Z332" s="1341"/>
    </row>
    <row r="333" spans="1:26" ht="21.75" customHeight="1" x14ac:dyDescent="0.6">
      <c r="A333" s="1341"/>
      <c r="B333" s="1358"/>
      <c r="C333" s="1341"/>
      <c r="D333" s="1358"/>
      <c r="E333" s="1341"/>
      <c r="F333" s="1358"/>
      <c r="G333" s="1341"/>
      <c r="H333" s="1358"/>
      <c r="I333" s="1341"/>
      <c r="J333" s="1341"/>
      <c r="K333" s="1341"/>
      <c r="L333" s="1341"/>
      <c r="M333" s="1341"/>
      <c r="N333" s="1341"/>
      <c r="O333" s="1341"/>
      <c r="P333" s="1341"/>
      <c r="Q333" s="1341"/>
      <c r="R333" s="1341"/>
      <c r="S333" s="1341"/>
      <c r="T333" s="1341"/>
      <c r="U333" s="1341"/>
      <c r="V333" s="1341"/>
      <c r="W333" s="1341"/>
      <c r="X333" s="1341"/>
      <c r="Y333" s="1341"/>
      <c r="Z333" s="1341"/>
    </row>
    <row r="334" spans="1:26" ht="21.75" customHeight="1" x14ac:dyDescent="0.6">
      <c r="A334" s="1341"/>
      <c r="B334" s="1358"/>
      <c r="C334" s="1341"/>
      <c r="D334" s="1358"/>
      <c r="E334" s="1341"/>
      <c r="F334" s="1358"/>
      <c r="G334" s="1341"/>
      <c r="H334" s="1358"/>
      <c r="I334" s="1341"/>
      <c r="J334" s="1341"/>
      <c r="K334" s="1341"/>
      <c r="L334" s="1341"/>
      <c r="M334" s="1341"/>
      <c r="N334" s="1341"/>
      <c r="O334" s="1341"/>
      <c r="P334" s="1341"/>
      <c r="Q334" s="1341"/>
      <c r="R334" s="1341"/>
      <c r="S334" s="1341"/>
      <c r="T334" s="1341"/>
      <c r="U334" s="1341"/>
      <c r="V334" s="1341"/>
      <c r="W334" s="1341"/>
      <c r="X334" s="1341"/>
      <c r="Y334" s="1341"/>
      <c r="Z334" s="1341"/>
    </row>
    <row r="335" spans="1:26" ht="21.75" customHeight="1" x14ac:dyDescent="0.6">
      <c r="A335" s="1341"/>
      <c r="B335" s="1358"/>
      <c r="C335" s="1341"/>
      <c r="D335" s="1358"/>
      <c r="E335" s="1341"/>
      <c r="F335" s="1358"/>
      <c r="G335" s="1341"/>
      <c r="H335" s="1358"/>
      <c r="I335" s="1341"/>
      <c r="J335" s="1341"/>
      <c r="K335" s="1341"/>
      <c r="L335" s="1341"/>
      <c r="M335" s="1341"/>
      <c r="N335" s="1341"/>
      <c r="O335" s="1341"/>
      <c r="P335" s="1341"/>
      <c r="Q335" s="1341"/>
      <c r="R335" s="1341"/>
      <c r="S335" s="1341"/>
      <c r="T335" s="1341"/>
      <c r="U335" s="1341"/>
      <c r="V335" s="1341"/>
      <c r="W335" s="1341"/>
      <c r="X335" s="1341"/>
      <c r="Y335" s="1341"/>
      <c r="Z335" s="1341"/>
    </row>
    <row r="336" spans="1:26" ht="21.75" customHeight="1" x14ac:dyDescent="0.6">
      <c r="A336" s="1341"/>
      <c r="B336" s="1358"/>
      <c r="C336" s="1341"/>
      <c r="D336" s="1358"/>
      <c r="E336" s="1341"/>
      <c r="F336" s="1358"/>
      <c r="G336" s="1341"/>
      <c r="H336" s="1358"/>
      <c r="I336" s="1341"/>
      <c r="J336" s="1341"/>
      <c r="K336" s="1341"/>
      <c r="L336" s="1341"/>
      <c r="M336" s="1341"/>
      <c r="N336" s="1341"/>
      <c r="O336" s="1341"/>
      <c r="P336" s="1341"/>
      <c r="Q336" s="1341"/>
      <c r="R336" s="1341"/>
      <c r="S336" s="1341"/>
      <c r="T336" s="1341"/>
      <c r="U336" s="1341"/>
      <c r="V336" s="1341"/>
      <c r="W336" s="1341"/>
      <c r="X336" s="1341"/>
      <c r="Y336" s="1341"/>
      <c r="Z336" s="1341"/>
    </row>
    <row r="337" spans="1:26" ht="21.75" customHeight="1" x14ac:dyDescent="0.6">
      <c r="A337" s="1341"/>
      <c r="B337" s="1358"/>
      <c r="C337" s="1341"/>
      <c r="D337" s="1358"/>
      <c r="E337" s="1341"/>
      <c r="F337" s="1358"/>
      <c r="G337" s="1341"/>
      <c r="H337" s="1358"/>
      <c r="I337" s="1341"/>
      <c r="J337" s="1341"/>
      <c r="K337" s="1341"/>
      <c r="L337" s="1341"/>
      <c r="M337" s="1341"/>
      <c r="N337" s="1341"/>
      <c r="O337" s="1341"/>
      <c r="P337" s="1341"/>
      <c r="Q337" s="1341"/>
      <c r="R337" s="1341"/>
      <c r="S337" s="1341"/>
      <c r="T337" s="1341"/>
      <c r="U337" s="1341"/>
      <c r="V337" s="1341"/>
      <c r="W337" s="1341"/>
      <c r="X337" s="1341"/>
      <c r="Y337" s="1341"/>
      <c r="Z337" s="1341"/>
    </row>
    <row r="338" spans="1:26" ht="21.75" customHeight="1" x14ac:dyDescent="0.6">
      <c r="A338" s="1341"/>
      <c r="B338" s="1358"/>
      <c r="C338" s="1341"/>
      <c r="D338" s="1358"/>
      <c r="E338" s="1341"/>
      <c r="F338" s="1358"/>
      <c r="G338" s="1341"/>
      <c r="H338" s="1358"/>
      <c r="I338" s="1341"/>
      <c r="J338" s="1341"/>
      <c r="K338" s="1341"/>
      <c r="L338" s="1341"/>
      <c r="M338" s="1341"/>
      <c r="N338" s="1341"/>
      <c r="O338" s="1341"/>
      <c r="P338" s="1341"/>
      <c r="Q338" s="1341"/>
      <c r="R338" s="1341"/>
      <c r="S338" s="1341"/>
      <c r="T338" s="1341"/>
      <c r="U338" s="1341"/>
      <c r="V338" s="1341"/>
      <c r="W338" s="1341"/>
      <c r="X338" s="1341"/>
      <c r="Y338" s="1341"/>
      <c r="Z338" s="1341"/>
    </row>
    <row r="339" spans="1:26" ht="21.75" customHeight="1" x14ac:dyDescent="0.6">
      <c r="A339" s="1341"/>
      <c r="B339" s="1358"/>
      <c r="C339" s="1341"/>
      <c r="D339" s="1358"/>
      <c r="E339" s="1341"/>
      <c r="F339" s="1358"/>
      <c r="G339" s="1341"/>
      <c r="H339" s="1358"/>
      <c r="I339" s="1341"/>
      <c r="J339" s="1341"/>
      <c r="K339" s="1341"/>
      <c r="L339" s="1341"/>
      <c r="M339" s="1341"/>
      <c r="N339" s="1341"/>
      <c r="O339" s="1341"/>
      <c r="P339" s="1341"/>
      <c r="Q339" s="1341"/>
      <c r="R339" s="1341"/>
      <c r="S339" s="1341"/>
      <c r="T339" s="1341"/>
      <c r="U339" s="1341"/>
      <c r="V339" s="1341"/>
      <c r="W339" s="1341"/>
      <c r="X339" s="1341"/>
      <c r="Y339" s="1341"/>
      <c r="Z339" s="1341"/>
    </row>
    <row r="340" spans="1:26" ht="21.75" customHeight="1" x14ac:dyDescent="0.6">
      <c r="A340" s="1341"/>
      <c r="B340" s="1358"/>
      <c r="C340" s="1341"/>
      <c r="D340" s="1358"/>
      <c r="E340" s="1341"/>
      <c r="F340" s="1358"/>
      <c r="G340" s="1341"/>
      <c r="H340" s="1358"/>
      <c r="I340" s="1341"/>
      <c r="J340" s="1341"/>
      <c r="K340" s="1341"/>
      <c r="L340" s="1341"/>
      <c r="M340" s="1341"/>
      <c r="N340" s="1341"/>
      <c r="O340" s="1341"/>
      <c r="P340" s="1341"/>
      <c r="Q340" s="1341"/>
      <c r="R340" s="1341"/>
      <c r="S340" s="1341"/>
      <c r="T340" s="1341"/>
      <c r="U340" s="1341"/>
      <c r="V340" s="1341"/>
      <c r="W340" s="1341"/>
      <c r="X340" s="1341"/>
      <c r="Y340" s="1341"/>
      <c r="Z340" s="1341"/>
    </row>
    <row r="341" spans="1:26" ht="21.75" customHeight="1" x14ac:dyDescent="0.6">
      <c r="A341" s="1341"/>
      <c r="B341" s="1358"/>
      <c r="C341" s="1341"/>
      <c r="D341" s="1358"/>
      <c r="E341" s="1341"/>
      <c r="F341" s="1358"/>
      <c r="G341" s="1341"/>
      <c r="H341" s="1358"/>
      <c r="I341" s="1341"/>
      <c r="J341" s="1341"/>
      <c r="K341" s="1341"/>
      <c r="L341" s="1341"/>
      <c r="M341" s="1341"/>
      <c r="N341" s="1341"/>
      <c r="O341" s="1341"/>
      <c r="P341" s="1341"/>
      <c r="Q341" s="1341"/>
      <c r="R341" s="1341"/>
      <c r="S341" s="1341"/>
      <c r="T341" s="1341"/>
      <c r="U341" s="1341"/>
      <c r="V341" s="1341"/>
      <c r="W341" s="1341"/>
      <c r="X341" s="1341"/>
      <c r="Y341" s="1341"/>
      <c r="Z341" s="1341"/>
    </row>
    <row r="342" spans="1:26" ht="21.75" customHeight="1" x14ac:dyDescent="0.6">
      <c r="A342" s="1341"/>
      <c r="B342" s="1358"/>
      <c r="C342" s="1341"/>
      <c r="D342" s="1358"/>
      <c r="E342" s="1341"/>
      <c r="F342" s="1358"/>
      <c r="G342" s="1341"/>
      <c r="H342" s="1358"/>
      <c r="I342" s="1341"/>
      <c r="J342" s="1341"/>
      <c r="K342" s="1341"/>
      <c r="L342" s="1341"/>
      <c r="M342" s="1341"/>
      <c r="N342" s="1341"/>
      <c r="O342" s="1341"/>
      <c r="P342" s="1341"/>
      <c r="Q342" s="1341"/>
      <c r="R342" s="1341"/>
      <c r="S342" s="1341"/>
      <c r="T342" s="1341"/>
      <c r="U342" s="1341"/>
      <c r="V342" s="1341"/>
      <c r="W342" s="1341"/>
      <c r="X342" s="1341"/>
      <c r="Y342" s="1341"/>
      <c r="Z342" s="1341"/>
    </row>
    <row r="343" spans="1:26" ht="21.75" customHeight="1" x14ac:dyDescent="0.6">
      <c r="A343" s="1341"/>
      <c r="B343" s="1358"/>
      <c r="C343" s="1341"/>
      <c r="D343" s="1358"/>
      <c r="E343" s="1341"/>
      <c r="F343" s="1358"/>
      <c r="G343" s="1341"/>
      <c r="H343" s="1358"/>
      <c r="I343" s="1341"/>
      <c r="J343" s="1341"/>
      <c r="K343" s="1341"/>
      <c r="L343" s="1341"/>
      <c r="M343" s="1341"/>
      <c r="N343" s="1341"/>
      <c r="O343" s="1341"/>
      <c r="P343" s="1341"/>
      <c r="Q343" s="1341"/>
      <c r="R343" s="1341"/>
      <c r="S343" s="1341"/>
      <c r="T343" s="1341"/>
      <c r="U343" s="1341"/>
      <c r="V343" s="1341"/>
      <c r="W343" s="1341"/>
      <c r="X343" s="1341"/>
      <c r="Y343" s="1341"/>
      <c r="Z343" s="1341"/>
    </row>
    <row r="344" spans="1:26" ht="21.75" customHeight="1" x14ac:dyDescent="0.6">
      <c r="A344" s="1341"/>
      <c r="B344" s="1358"/>
      <c r="C344" s="1341"/>
      <c r="D344" s="1358"/>
      <c r="E344" s="1341"/>
      <c r="F344" s="1358"/>
      <c r="G344" s="1341"/>
      <c r="H344" s="1358"/>
      <c r="I344" s="1341"/>
      <c r="J344" s="1341"/>
      <c r="K344" s="1341"/>
      <c r="L344" s="1341"/>
      <c r="M344" s="1341"/>
      <c r="N344" s="1341"/>
      <c r="O344" s="1341"/>
      <c r="P344" s="1341"/>
      <c r="Q344" s="1341"/>
      <c r="R344" s="1341"/>
      <c r="S344" s="1341"/>
      <c r="T344" s="1341"/>
      <c r="U344" s="1341"/>
      <c r="V344" s="1341"/>
      <c r="W344" s="1341"/>
      <c r="X344" s="1341"/>
      <c r="Y344" s="1341"/>
      <c r="Z344" s="1341"/>
    </row>
    <row r="345" spans="1:26" ht="21.75" customHeight="1" x14ac:dyDescent="0.6">
      <c r="A345" s="1341"/>
      <c r="B345" s="1358"/>
      <c r="C345" s="1341"/>
      <c r="D345" s="1358"/>
      <c r="E345" s="1341"/>
      <c r="F345" s="1358"/>
      <c r="G345" s="1341"/>
      <c r="H345" s="1358"/>
      <c r="I345" s="1341"/>
      <c r="J345" s="1341"/>
      <c r="K345" s="1341"/>
      <c r="L345" s="1341"/>
      <c r="M345" s="1341"/>
      <c r="N345" s="1341"/>
      <c r="O345" s="1341"/>
      <c r="P345" s="1341"/>
      <c r="Q345" s="1341"/>
      <c r="R345" s="1341"/>
      <c r="S345" s="1341"/>
      <c r="T345" s="1341"/>
      <c r="U345" s="1341"/>
      <c r="V345" s="1341"/>
      <c r="W345" s="1341"/>
      <c r="X345" s="1341"/>
      <c r="Y345" s="1341"/>
      <c r="Z345" s="1341"/>
    </row>
    <row r="346" spans="1:26" ht="21.75" customHeight="1" x14ac:dyDescent="0.6">
      <c r="A346" s="1341"/>
      <c r="B346" s="1358"/>
      <c r="C346" s="1341"/>
      <c r="D346" s="1358"/>
      <c r="E346" s="1341"/>
      <c r="F346" s="1358"/>
      <c r="G346" s="1341"/>
      <c r="H346" s="1358"/>
      <c r="I346" s="1341"/>
      <c r="J346" s="1341"/>
      <c r="K346" s="1341"/>
      <c r="L346" s="1341"/>
      <c r="M346" s="1341"/>
      <c r="N346" s="1341"/>
      <c r="O346" s="1341"/>
      <c r="P346" s="1341"/>
      <c r="Q346" s="1341"/>
      <c r="R346" s="1341"/>
      <c r="S346" s="1341"/>
      <c r="T346" s="1341"/>
      <c r="U346" s="1341"/>
      <c r="V346" s="1341"/>
      <c r="W346" s="1341"/>
      <c r="X346" s="1341"/>
      <c r="Y346" s="1341"/>
      <c r="Z346" s="1341"/>
    </row>
    <row r="347" spans="1:26" ht="21.75" customHeight="1" x14ac:dyDescent="0.6">
      <c r="A347" s="1341"/>
      <c r="B347" s="1358"/>
      <c r="C347" s="1341"/>
      <c r="D347" s="1358"/>
      <c r="E347" s="1341"/>
      <c r="F347" s="1358"/>
      <c r="G347" s="1341"/>
      <c r="H347" s="1358"/>
      <c r="I347" s="1341"/>
      <c r="J347" s="1341"/>
      <c r="K347" s="1341"/>
      <c r="L347" s="1341"/>
      <c r="M347" s="1341"/>
      <c r="N347" s="1341"/>
      <c r="O347" s="1341"/>
      <c r="P347" s="1341"/>
      <c r="Q347" s="1341"/>
      <c r="R347" s="1341"/>
      <c r="S347" s="1341"/>
      <c r="T347" s="1341"/>
      <c r="U347" s="1341"/>
      <c r="V347" s="1341"/>
      <c r="W347" s="1341"/>
      <c r="X347" s="1341"/>
      <c r="Y347" s="1341"/>
      <c r="Z347" s="1341"/>
    </row>
    <row r="348" spans="1:26" ht="21.75" customHeight="1" x14ac:dyDescent="0.6">
      <c r="A348" s="1341"/>
      <c r="B348" s="1358"/>
      <c r="C348" s="1341"/>
      <c r="D348" s="1358"/>
      <c r="E348" s="1341"/>
      <c r="F348" s="1358"/>
      <c r="G348" s="1341"/>
      <c r="H348" s="1358"/>
      <c r="I348" s="1341"/>
      <c r="J348" s="1341"/>
      <c r="K348" s="1341"/>
      <c r="L348" s="1341"/>
      <c r="M348" s="1341"/>
      <c r="N348" s="1341"/>
      <c r="O348" s="1341"/>
      <c r="P348" s="1341"/>
      <c r="Q348" s="1341"/>
      <c r="R348" s="1341"/>
      <c r="S348" s="1341"/>
      <c r="T348" s="1341"/>
      <c r="U348" s="1341"/>
      <c r="V348" s="1341"/>
      <c r="W348" s="1341"/>
      <c r="X348" s="1341"/>
      <c r="Y348" s="1341"/>
      <c r="Z348" s="1341"/>
    </row>
    <row r="349" spans="1:26" ht="21.75" customHeight="1" x14ac:dyDescent="0.6">
      <c r="A349" s="1341"/>
      <c r="B349" s="1358"/>
      <c r="C349" s="1341"/>
      <c r="D349" s="1358"/>
      <c r="E349" s="1341"/>
      <c r="F349" s="1358"/>
      <c r="G349" s="1341"/>
      <c r="H349" s="1358"/>
      <c r="I349" s="1341"/>
      <c r="J349" s="1341"/>
      <c r="K349" s="1341"/>
      <c r="L349" s="1341"/>
      <c r="M349" s="1341"/>
      <c r="N349" s="1341"/>
      <c r="O349" s="1341"/>
      <c r="P349" s="1341"/>
      <c r="Q349" s="1341"/>
      <c r="R349" s="1341"/>
      <c r="S349" s="1341"/>
      <c r="T349" s="1341"/>
      <c r="U349" s="1341"/>
      <c r="V349" s="1341"/>
      <c r="W349" s="1341"/>
      <c r="X349" s="1341"/>
      <c r="Y349" s="1341"/>
      <c r="Z349" s="1341"/>
    </row>
    <row r="350" spans="1:26" ht="21.75" customHeight="1" x14ac:dyDescent="0.6">
      <c r="A350" s="1341"/>
      <c r="B350" s="1358"/>
      <c r="C350" s="1341"/>
      <c r="D350" s="1358"/>
      <c r="E350" s="1341"/>
      <c r="F350" s="1358"/>
      <c r="G350" s="1341"/>
      <c r="H350" s="1358"/>
      <c r="I350" s="1341"/>
      <c r="J350" s="1341"/>
      <c r="K350" s="1341"/>
      <c r="L350" s="1341"/>
      <c r="M350" s="1341"/>
      <c r="N350" s="1341"/>
      <c r="O350" s="1341"/>
      <c r="P350" s="1341"/>
      <c r="Q350" s="1341"/>
      <c r="R350" s="1341"/>
      <c r="S350" s="1341"/>
      <c r="T350" s="1341"/>
      <c r="U350" s="1341"/>
      <c r="V350" s="1341"/>
      <c r="W350" s="1341"/>
      <c r="X350" s="1341"/>
      <c r="Y350" s="1341"/>
      <c r="Z350" s="1341"/>
    </row>
    <row r="351" spans="1:26" ht="21.75" customHeight="1" x14ac:dyDescent="0.6">
      <c r="A351" s="1341"/>
      <c r="B351" s="1358"/>
      <c r="C351" s="1341"/>
      <c r="D351" s="1358"/>
      <c r="E351" s="1341"/>
      <c r="F351" s="1358"/>
      <c r="G351" s="1341"/>
      <c r="H351" s="1358"/>
      <c r="I351" s="1341"/>
      <c r="J351" s="1341"/>
      <c r="K351" s="1341"/>
      <c r="L351" s="1341"/>
      <c r="M351" s="1341"/>
      <c r="N351" s="1341"/>
      <c r="O351" s="1341"/>
      <c r="P351" s="1341"/>
      <c r="Q351" s="1341"/>
      <c r="R351" s="1341"/>
      <c r="S351" s="1341"/>
      <c r="T351" s="1341"/>
      <c r="U351" s="1341"/>
      <c r="V351" s="1341"/>
      <c r="W351" s="1341"/>
      <c r="X351" s="1341"/>
      <c r="Y351" s="1341"/>
      <c r="Z351" s="1341"/>
    </row>
    <row r="352" spans="1:26" ht="21.75" customHeight="1" x14ac:dyDescent="0.6">
      <c r="A352" s="1341"/>
      <c r="B352" s="1358"/>
      <c r="C352" s="1341"/>
      <c r="D352" s="1358"/>
      <c r="E352" s="1341"/>
      <c r="F352" s="1358"/>
      <c r="G352" s="1341"/>
      <c r="H352" s="1358"/>
      <c r="I352" s="1341"/>
      <c r="J352" s="1341"/>
      <c r="K352" s="1341"/>
      <c r="L352" s="1341"/>
      <c r="M352" s="1341"/>
      <c r="N352" s="1341"/>
      <c r="O352" s="1341"/>
      <c r="P352" s="1341"/>
      <c r="Q352" s="1341"/>
      <c r="R352" s="1341"/>
      <c r="S352" s="1341"/>
      <c r="T352" s="1341"/>
      <c r="U352" s="1341"/>
      <c r="V352" s="1341"/>
      <c r="W352" s="1341"/>
      <c r="X352" s="1341"/>
      <c r="Y352" s="1341"/>
      <c r="Z352" s="1341"/>
    </row>
    <row r="353" spans="1:26" ht="21.75" customHeight="1" x14ac:dyDescent="0.6">
      <c r="A353" s="1341"/>
      <c r="B353" s="1358"/>
      <c r="C353" s="1341"/>
      <c r="D353" s="1358"/>
      <c r="E353" s="1341"/>
      <c r="F353" s="1358"/>
      <c r="G353" s="1341"/>
      <c r="H353" s="1358"/>
      <c r="I353" s="1341"/>
      <c r="J353" s="1341"/>
      <c r="K353" s="1341"/>
      <c r="L353" s="1341"/>
      <c r="M353" s="1341"/>
      <c r="N353" s="1341"/>
      <c r="O353" s="1341"/>
      <c r="P353" s="1341"/>
      <c r="Q353" s="1341"/>
      <c r="R353" s="1341"/>
      <c r="S353" s="1341"/>
      <c r="T353" s="1341"/>
      <c r="U353" s="1341"/>
      <c r="V353" s="1341"/>
      <c r="W353" s="1341"/>
      <c r="X353" s="1341"/>
      <c r="Y353" s="1341"/>
      <c r="Z353" s="1341"/>
    </row>
    <row r="354" spans="1:26" ht="21.75" customHeight="1" x14ac:dyDescent="0.6">
      <c r="A354" s="1341"/>
      <c r="B354" s="1358"/>
      <c r="C354" s="1341"/>
      <c r="D354" s="1358"/>
      <c r="E354" s="1341"/>
      <c r="F354" s="1358"/>
      <c r="G354" s="1341"/>
      <c r="H354" s="1358"/>
      <c r="I354" s="1341"/>
      <c r="J354" s="1341"/>
      <c r="K354" s="1341"/>
      <c r="L354" s="1341"/>
      <c r="M354" s="1341"/>
      <c r="N354" s="1341"/>
      <c r="O354" s="1341"/>
      <c r="P354" s="1341"/>
      <c r="Q354" s="1341"/>
      <c r="R354" s="1341"/>
      <c r="S354" s="1341"/>
      <c r="T354" s="1341"/>
      <c r="U354" s="1341"/>
      <c r="V354" s="1341"/>
      <c r="W354" s="1341"/>
      <c r="X354" s="1341"/>
      <c r="Y354" s="1341"/>
      <c r="Z354" s="1341"/>
    </row>
    <row r="355" spans="1:26" ht="21.75" customHeight="1" x14ac:dyDescent="0.6">
      <c r="A355" s="1341"/>
      <c r="B355" s="1358"/>
      <c r="C355" s="1341"/>
      <c r="D355" s="1358"/>
      <c r="E355" s="1341"/>
      <c r="F355" s="1358"/>
      <c r="G355" s="1341"/>
      <c r="H355" s="1358"/>
      <c r="I355" s="1341"/>
      <c r="J355" s="1341"/>
      <c r="K355" s="1341"/>
      <c r="L355" s="1341"/>
      <c r="M355" s="1341"/>
      <c r="N355" s="1341"/>
      <c r="O355" s="1341"/>
      <c r="P355" s="1341"/>
      <c r="Q355" s="1341"/>
      <c r="R355" s="1341"/>
      <c r="S355" s="1341"/>
      <c r="T355" s="1341"/>
      <c r="U355" s="1341"/>
      <c r="V355" s="1341"/>
      <c r="W355" s="1341"/>
      <c r="X355" s="1341"/>
      <c r="Y355" s="1341"/>
      <c r="Z355" s="1341"/>
    </row>
    <row r="356" spans="1:26" ht="21.75" customHeight="1" x14ac:dyDescent="0.6">
      <c r="A356" s="1341"/>
      <c r="B356" s="1358"/>
      <c r="C356" s="1341"/>
      <c r="D356" s="1358"/>
      <c r="E356" s="1341"/>
      <c r="F356" s="1358"/>
      <c r="G356" s="1341"/>
      <c r="H356" s="1358"/>
      <c r="I356" s="1341"/>
      <c r="J356" s="1341"/>
      <c r="K356" s="1341"/>
      <c r="L356" s="1341"/>
      <c r="M356" s="1341"/>
      <c r="N356" s="1341"/>
      <c r="O356" s="1341"/>
      <c r="P356" s="1341"/>
      <c r="Q356" s="1341"/>
      <c r="R356" s="1341"/>
      <c r="S356" s="1341"/>
      <c r="T356" s="1341"/>
      <c r="U356" s="1341"/>
      <c r="V356" s="1341"/>
      <c r="W356" s="1341"/>
      <c r="X356" s="1341"/>
      <c r="Y356" s="1341"/>
      <c r="Z356" s="1341"/>
    </row>
    <row r="357" spans="1:26" ht="21.75" customHeight="1" x14ac:dyDescent="0.6">
      <c r="A357" s="1341"/>
      <c r="B357" s="1358"/>
      <c r="C357" s="1341"/>
      <c r="D357" s="1358"/>
      <c r="E357" s="1341"/>
      <c r="F357" s="1358"/>
      <c r="G357" s="1341"/>
      <c r="H357" s="1358"/>
      <c r="I357" s="1341"/>
      <c r="J357" s="1341"/>
      <c r="K357" s="1341"/>
      <c r="L357" s="1341"/>
      <c r="M357" s="1341"/>
      <c r="N357" s="1341"/>
      <c r="O357" s="1341"/>
      <c r="P357" s="1341"/>
      <c r="Q357" s="1341"/>
      <c r="R357" s="1341"/>
      <c r="S357" s="1341"/>
      <c r="T357" s="1341"/>
      <c r="U357" s="1341"/>
      <c r="V357" s="1341"/>
      <c r="W357" s="1341"/>
      <c r="X357" s="1341"/>
      <c r="Y357" s="1341"/>
      <c r="Z357" s="1341"/>
    </row>
    <row r="358" spans="1:26" ht="21.75" customHeight="1" x14ac:dyDescent="0.6">
      <c r="A358" s="1341"/>
      <c r="B358" s="1358"/>
      <c r="C358" s="1341"/>
      <c r="D358" s="1358"/>
      <c r="E358" s="1341"/>
      <c r="F358" s="1358"/>
      <c r="G358" s="1341"/>
      <c r="H358" s="1358"/>
      <c r="I358" s="1341"/>
      <c r="J358" s="1341"/>
      <c r="K358" s="1341"/>
      <c r="L358" s="1341"/>
      <c r="M358" s="1341"/>
      <c r="N358" s="1341"/>
      <c r="O358" s="1341"/>
      <c r="P358" s="1341"/>
      <c r="Q358" s="1341"/>
      <c r="R358" s="1341"/>
      <c r="S358" s="1341"/>
      <c r="T358" s="1341"/>
      <c r="U358" s="1341"/>
      <c r="V358" s="1341"/>
      <c r="W358" s="1341"/>
      <c r="X358" s="1341"/>
      <c r="Y358" s="1341"/>
      <c r="Z358" s="1341"/>
    </row>
    <row r="359" spans="1:26" ht="21.75" customHeight="1" x14ac:dyDescent="0.6">
      <c r="A359" s="1341"/>
      <c r="B359" s="1358"/>
      <c r="C359" s="1341"/>
      <c r="D359" s="1358"/>
      <c r="E359" s="1341"/>
      <c r="F359" s="1358"/>
      <c r="G359" s="1341"/>
      <c r="H359" s="1358"/>
      <c r="I359" s="1341"/>
      <c r="J359" s="1341"/>
      <c r="K359" s="1341"/>
      <c r="L359" s="1341"/>
      <c r="M359" s="1341"/>
      <c r="N359" s="1341"/>
      <c r="O359" s="1341"/>
      <c r="P359" s="1341"/>
      <c r="Q359" s="1341"/>
      <c r="R359" s="1341"/>
      <c r="S359" s="1341"/>
      <c r="T359" s="1341"/>
      <c r="U359" s="1341"/>
      <c r="V359" s="1341"/>
      <c r="W359" s="1341"/>
      <c r="X359" s="1341"/>
      <c r="Y359" s="1341"/>
      <c r="Z359" s="1341"/>
    </row>
    <row r="360" spans="1:26" ht="21.75" customHeight="1" x14ac:dyDescent="0.6">
      <c r="A360" s="1341"/>
      <c r="B360" s="1358"/>
      <c r="C360" s="1341"/>
      <c r="D360" s="1358"/>
      <c r="E360" s="1341"/>
      <c r="F360" s="1358"/>
      <c r="G360" s="1341"/>
      <c r="H360" s="1358"/>
      <c r="I360" s="1341"/>
      <c r="J360" s="1341"/>
      <c r="K360" s="1341"/>
      <c r="L360" s="1341"/>
      <c r="M360" s="1341"/>
      <c r="N360" s="1341"/>
      <c r="O360" s="1341"/>
      <c r="P360" s="1341"/>
      <c r="Q360" s="1341"/>
      <c r="R360" s="1341"/>
      <c r="S360" s="1341"/>
      <c r="T360" s="1341"/>
      <c r="U360" s="1341"/>
      <c r="V360" s="1341"/>
      <c r="W360" s="1341"/>
      <c r="X360" s="1341"/>
      <c r="Y360" s="1341"/>
      <c r="Z360" s="1341"/>
    </row>
    <row r="361" spans="1:26" ht="21.75" customHeight="1" x14ac:dyDescent="0.6">
      <c r="A361" s="1341"/>
      <c r="B361" s="1358"/>
      <c r="C361" s="1341"/>
      <c r="D361" s="1358"/>
      <c r="E361" s="1341"/>
      <c r="F361" s="1358"/>
      <c r="G361" s="1341"/>
      <c r="H361" s="1358"/>
      <c r="I361" s="1341"/>
      <c r="J361" s="1341"/>
      <c r="K361" s="1341"/>
      <c r="L361" s="1341"/>
      <c r="M361" s="1341"/>
      <c r="N361" s="1341"/>
      <c r="O361" s="1341"/>
      <c r="P361" s="1341"/>
      <c r="Q361" s="1341"/>
      <c r="R361" s="1341"/>
      <c r="S361" s="1341"/>
      <c r="T361" s="1341"/>
      <c r="U361" s="1341"/>
      <c r="V361" s="1341"/>
      <c r="W361" s="1341"/>
      <c r="X361" s="1341"/>
      <c r="Y361" s="1341"/>
      <c r="Z361" s="1341"/>
    </row>
    <row r="362" spans="1:26" ht="21.75" customHeight="1" x14ac:dyDescent="0.6">
      <c r="A362" s="1341"/>
      <c r="B362" s="1358"/>
      <c r="C362" s="1341"/>
      <c r="D362" s="1358"/>
      <c r="E362" s="1341"/>
      <c r="F362" s="1358"/>
      <c r="G362" s="1341"/>
      <c r="H362" s="1358"/>
      <c r="I362" s="1341"/>
      <c r="J362" s="1341"/>
      <c r="K362" s="1341"/>
      <c r="L362" s="1341"/>
      <c r="M362" s="1341"/>
      <c r="N362" s="1341"/>
      <c r="O362" s="1341"/>
      <c r="P362" s="1341"/>
      <c r="Q362" s="1341"/>
      <c r="R362" s="1341"/>
      <c r="S362" s="1341"/>
      <c r="T362" s="1341"/>
      <c r="U362" s="1341"/>
      <c r="V362" s="1341"/>
      <c r="W362" s="1341"/>
      <c r="X362" s="1341"/>
      <c r="Y362" s="1341"/>
      <c r="Z362" s="1341"/>
    </row>
    <row r="363" spans="1:26" ht="21.75" customHeight="1" x14ac:dyDescent="0.6">
      <c r="A363" s="1341"/>
      <c r="B363" s="1358"/>
      <c r="C363" s="1341"/>
      <c r="D363" s="1358"/>
      <c r="E363" s="1341"/>
      <c r="F363" s="1358"/>
      <c r="G363" s="1341"/>
      <c r="H363" s="1358"/>
      <c r="I363" s="1341"/>
      <c r="J363" s="1341"/>
      <c r="K363" s="1341"/>
      <c r="L363" s="1341"/>
      <c r="M363" s="1341"/>
      <c r="N363" s="1341"/>
      <c r="O363" s="1341"/>
      <c r="P363" s="1341"/>
      <c r="Q363" s="1341"/>
      <c r="R363" s="1341"/>
      <c r="S363" s="1341"/>
      <c r="T363" s="1341"/>
      <c r="U363" s="1341"/>
      <c r="V363" s="1341"/>
      <c r="W363" s="1341"/>
      <c r="X363" s="1341"/>
      <c r="Y363" s="1341"/>
      <c r="Z363" s="1341"/>
    </row>
    <row r="364" spans="1:26" ht="21.75" customHeight="1" x14ac:dyDescent="0.6">
      <c r="A364" s="1341"/>
      <c r="B364" s="1358"/>
      <c r="C364" s="1341"/>
      <c r="D364" s="1358"/>
      <c r="E364" s="1341"/>
      <c r="F364" s="1358"/>
      <c r="G364" s="1341"/>
      <c r="H364" s="1358"/>
      <c r="I364" s="1341"/>
      <c r="J364" s="1341"/>
      <c r="K364" s="1341"/>
      <c r="L364" s="1341"/>
      <c r="M364" s="1341"/>
      <c r="N364" s="1341"/>
      <c r="O364" s="1341"/>
      <c r="P364" s="1341"/>
      <c r="Q364" s="1341"/>
      <c r="R364" s="1341"/>
      <c r="S364" s="1341"/>
      <c r="T364" s="1341"/>
      <c r="U364" s="1341"/>
      <c r="V364" s="1341"/>
      <c r="W364" s="1341"/>
      <c r="X364" s="1341"/>
      <c r="Y364" s="1341"/>
      <c r="Z364" s="1341"/>
    </row>
    <row r="365" spans="1:26" ht="21.75" customHeight="1" x14ac:dyDescent="0.6">
      <c r="A365" s="1341"/>
      <c r="B365" s="1358"/>
      <c r="C365" s="1341"/>
      <c r="D365" s="1358"/>
      <c r="E365" s="1341"/>
      <c r="F365" s="1358"/>
      <c r="G365" s="1341"/>
      <c r="H365" s="1358"/>
      <c r="I365" s="1341"/>
      <c r="J365" s="1341"/>
      <c r="K365" s="1341"/>
      <c r="L365" s="1341"/>
      <c r="M365" s="1341"/>
      <c r="N365" s="1341"/>
      <c r="O365" s="1341"/>
      <c r="P365" s="1341"/>
      <c r="Q365" s="1341"/>
      <c r="R365" s="1341"/>
      <c r="S365" s="1341"/>
      <c r="T365" s="1341"/>
      <c r="U365" s="1341"/>
      <c r="V365" s="1341"/>
      <c r="W365" s="1341"/>
      <c r="X365" s="1341"/>
      <c r="Y365" s="1341"/>
      <c r="Z365" s="1341"/>
    </row>
    <row r="366" spans="1:26" ht="21.75" customHeight="1" x14ac:dyDescent="0.6">
      <c r="A366" s="1341"/>
      <c r="B366" s="1358"/>
      <c r="C366" s="1341"/>
      <c r="D366" s="1358"/>
      <c r="E366" s="1341"/>
      <c r="F366" s="1358"/>
      <c r="G366" s="1341"/>
      <c r="H366" s="1358"/>
      <c r="I366" s="1341"/>
      <c r="J366" s="1341"/>
      <c r="K366" s="1341"/>
      <c r="L366" s="1341"/>
      <c r="M366" s="1341"/>
      <c r="N366" s="1341"/>
      <c r="O366" s="1341"/>
      <c r="P366" s="1341"/>
      <c r="Q366" s="1341"/>
      <c r="R366" s="1341"/>
      <c r="S366" s="1341"/>
      <c r="T366" s="1341"/>
      <c r="U366" s="1341"/>
      <c r="V366" s="1341"/>
      <c r="W366" s="1341"/>
      <c r="X366" s="1341"/>
      <c r="Y366" s="1341"/>
      <c r="Z366" s="1341"/>
    </row>
    <row r="367" spans="1:26" ht="21.75" customHeight="1" x14ac:dyDescent="0.6">
      <c r="A367" s="1341"/>
      <c r="B367" s="1358"/>
      <c r="C367" s="1341"/>
      <c r="D367" s="1358"/>
      <c r="E367" s="1341"/>
      <c r="F367" s="1358"/>
      <c r="G367" s="1341"/>
      <c r="H367" s="1358"/>
      <c r="I367" s="1341"/>
      <c r="J367" s="1341"/>
      <c r="K367" s="1341"/>
      <c r="L367" s="1341"/>
      <c r="M367" s="1341"/>
      <c r="N367" s="1341"/>
      <c r="O367" s="1341"/>
      <c r="P367" s="1341"/>
      <c r="Q367" s="1341"/>
      <c r="R367" s="1341"/>
      <c r="S367" s="1341"/>
      <c r="T367" s="1341"/>
      <c r="U367" s="1341"/>
      <c r="V367" s="1341"/>
      <c r="W367" s="1341"/>
      <c r="X367" s="1341"/>
      <c r="Y367" s="1341"/>
      <c r="Z367" s="1341"/>
    </row>
    <row r="368" spans="1:26" ht="21.75" customHeight="1" x14ac:dyDescent="0.6">
      <c r="A368" s="1341"/>
      <c r="B368" s="1358"/>
      <c r="C368" s="1341"/>
      <c r="D368" s="1358"/>
      <c r="E368" s="1341"/>
      <c r="F368" s="1358"/>
      <c r="G368" s="1341"/>
      <c r="H368" s="1358"/>
      <c r="I368" s="1341"/>
      <c r="J368" s="1341"/>
      <c r="K368" s="1341"/>
      <c r="L368" s="1341"/>
      <c r="M368" s="1341"/>
      <c r="N368" s="1341"/>
      <c r="O368" s="1341"/>
      <c r="P368" s="1341"/>
      <c r="Q368" s="1341"/>
      <c r="R368" s="1341"/>
      <c r="S368" s="1341"/>
      <c r="T368" s="1341"/>
      <c r="U368" s="1341"/>
      <c r="V368" s="1341"/>
      <c r="W368" s="1341"/>
      <c r="X368" s="1341"/>
      <c r="Y368" s="1341"/>
      <c r="Z368" s="1341"/>
    </row>
    <row r="369" spans="1:26" ht="21.75" customHeight="1" x14ac:dyDescent="0.6">
      <c r="A369" s="1341"/>
      <c r="B369" s="1358"/>
      <c r="C369" s="1341"/>
      <c r="D369" s="1358"/>
      <c r="E369" s="1341"/>
      <c r="F369" s="1358"/>
      <c r="G369" s="1341"/>
      <c r="H369" s="1358"/>
      <c r="I369" s="1341"/>
      <c r="J369" s="1341"/>
      <c r="K369" s="1341"/>
      <c r="L369" s="1341"/>
      <c r="M369" s="1341"/>
      <c r="N369" s="1341"/>
      <c r="O369" s="1341"/>
      <c r="P369" s="1341"/>
      <c r="Q369" s="1341"/>
      <c r="R369" s="1341"/>
      <c r="S369" s="1341"/>
      <c r="T369" s="1341"/>
      <c r="U369" s="1341"/>
      <c r="V369" s="1341"/>
      <c r="W369" s="1341"/>
      <c r="X369" s="1341"/>
      <c r="Y369" s="1341"/>
      <c r="Z369" s="1341"/>
    </row>
    <row r="370" spans="1:26" ht="21.75" customHeight="1" x14ac:dyDescent="0.6">
      <c r="A370" s="1341"/>
      <c r="B370" s="1358"/>
      <c r="C370" s="1341"/>
      <c r="D370" s="1358"/>
      <c r="E370" s="1341"/>
      <c r="F370" s="1358"/>
      <c r="G370" s="1341"/>
      <c r="H370" s="1358"/>
      <c r="I370" s="1341"/>
      <c r="J370" s="1341"/>
      <c r="K370" s="1341"/>
      <c r="L370" s="1341"/>
      <c r="M370" s="1341"/>
      <c r="N370" s="1341"/>
      <c r="O370" s="1341"/>
      <c r="P370" s="1341"/>
      <c r="Q370" s="1341"/>
      <c r="R370" s="1341"/>
      <c r="S370" s="1341"/>
      <c r="T370" s="1341"/>
      <c r="U370" s="1341"/>
      <c r="V370" s="1341"/>
      <c r="W370" s="1341"/>
      <c r="X370" s="1341"/>
      <c r="Y370" s="1341"/>
      <c r="Z370" s="1341"/>
    </row>
    <row r="371" spans="1:26" ht="21.75" customHeight="1" x14ac:dyDescent="0.6">
      <c r="A371" s="1341"/>
      <c r="B371" s="1358"/>
      <c r="C371" s="1341"/>
      <c r="D371" s="1358"/>
      <c r="E371" s="1341"/>
      <c r="F371" s="1358"/>
      <c r="G371" s="1341"/>
      <c r="H371" s="1358"/>
      <c r="I371" s="1341"/>
      <c r="J371" s="1341"/>
      <c r="K371" s="1341"/>
      <c r="L371" s="1341"/>
      <c r="M371" s="1341"/>
      <c r="N371" s="1341"/>
      <c r="O371" s="1341"/>
      <c r="P371" s="1341"/>
      <c r="Q371" s="1341"/>
      <c r="R371" s="1341"/>
      <c r="S371" s="1341"/>
      <c r="T371" s="1341"/>
      <c r="U371" s="1341"/>
      <c r="V371" s="1341"/>
      <c r="W371" s="1341"/>
      <c r="X371" s="1341"/>
      <c r="Y371" s="1341"/>
      <c r="Z371" s="1341"/>
    </row>
    <row r="372" spans="1:26" ht="21.75" customHeight="1" x14ac:dyDescent="0.6">
      <c r="A372" s="1341"/>
      <c r="B372" s="1358"/>
      <c r="C372" s="1341"/>
      <c r="D372" s="1358"/>
      <c r="E372" s="1341"/>
      <c r="F372" s="1358"/>
      <c r="G372" s="1341"/>
      <c r="H372" s="1358"/>
      <c r="I372" s="1341"/>
      <c r="J372" s="1341"/>
      <c r="K372" s="1341"/>
      <c r="L372" s="1341"/>
      <c r="M372" s="1341"/>
      <c r="N372" s="1341"/>
      <c r="O372" s="1341"/>
      <c r="P372" s="1341"/>
      <c r="Q372" s="1341"/>
      <c r="R372" s="1341"/>
      <c r="S372" s="1341"/>
      <c r="T372" s="1341"/>
      <c r="U372" s="1341"/>
      <c r="V372" s="1341"/>
      <c r="W372" s="1341"/>
      <c r="X372" s="1341"/>
      <c r="Y372" s="1341"/>
      <c r="Z372" s="1341"/>
    </row>
    <row r="373" spans="1:26" ht="21.75" customHeight="1" x14ac:dyDescent="0.6">
      <c r="A373" s="1341"/>
      <c r="B373" s="1358"/>
      <c r="C373" s="1341"/>
      <c r="D373" s="1358"/>
      <c r="E373" s="1341"/>
      <c r="F373" s="1358"/>
      <c r="G373" s="1341"/>
      <c r="H373" s="1358"/>
      <c r="I373" s="1341"/>
      <c r="J373" s="1341"/>
      <c r="K373" s="1341"/>
      <c r="L373" s="1341"/>
      <c r="M373" s="1341"/>
      <c r="N373" s="1341"/>
      <c r="O373" s="1341"/>
      <c r="P373" s="1341"/>
      <c r="Q373" s="1341"/>
      <c r="R373" s="1341"/>
      <c r="S373" s="1341"/>
      <c r="T373" s="1341"/>
      <c r="U373" s="1341"/>
      <c r="V373" s="1341"/>
      <c r="W373" s="1341"/>
      <c r="X373" s="1341"/>
      <c r="Y373" s="1341"/>
      <c r="Z373" s="1341"/>
    </row>
    <row r="374" spans="1:26" ht="21.75" customHeight="1" x14ac:dyDescent="0.6">
      <c r="A374" s="1341"/>
      <c r="B374" s="1358"/>
      <c r="C374" s="1341"/>
      <c r="D374" s="1358"/>
      <c r="E374" s="1341"/>
      <c r="F374" s="1358"/>
      <c r="G374" s="1341"/>
      <c r="H374" s="1358"/>
      <c r="I374" s="1341"/>
      <c r="J374" s="1341"/>
      <c r="K374" s="1341"/>
      <c r="L374" s="1341"/>
      <c r="M374" s="1341"/>
      <c r="N374" s="1341"/>
      <c r="O374" s="1341"/>
      <c r="P374" s="1341"/>
      <c r="Q374" s="1341"/>
      <c r="R374" s="1341"/>
      <c r="S374" s="1341"/>
      <c r="T374" s="1341"/>
      <c r="U374" s="1341"/>
      <c r="V374" s="1341"/>
      <c r="W374" s="1341"/>
      <c r="X374" s="1341"/>
      <c r="Y374" s="1341"/>
      <c r="Z374" s="1341"/>
    </row>
    <row r="375" spans="1:26" ht="21.75" customHeight="1" x14ac:dyDescent="0.6">
      <c r="A375" s="1341"/>
      <c r="B375" s="1358"/>
      <c r="C375" s="1341"/>
      <c r="D375" s="1358"/>
      <c r="E375" s="1341"/>
      <c r="F375" s="1358"/>
      <c r="G375" s="1341"/>
      <c r="H375" s="1358"/>
      <c r="I375" s="1341"/>
      <c r="J375" s="1341"/>
      <c r="K375" s="1341"/>
      <c r="L375" s="1341"/>
      <c r="M375" s="1341"/>
      <c r="N375" s="1341"/>
      <c r="O375" s="1341"/>
      <c r="P375" s="1341"/>
      <c r="Q375" s="1341"/>
      <c r="R375" s="1341"/>
      <c r="S375" s="1341"/>
      <c r="T375" s="1341"/>
      <c r="U375" s="1341"/>
      <c r="V375" s="1341"/>
      <c r="W375" s="1341"/>
      <c r="X375" s="1341"/>
      <c r="Y375" s="1341"/>
      <c r="Z375" s="1341"/>
    </row>
    <row r="376" spans="1:26" ht="21.75" customHeight="1" x14ac:dyDescent="0.6">
      <c r="A376" s="1341"/>
      <c r="B376" s="1358"/>
      <c r="C376" s="1341"/>
      <c r="D376" s="1358"/>
      <c r="E376" s="1341"/>
      <c r="F376" s="1358"/>
      <c r="G376" s="1341"/>
      <c r="H376" s="1358"/>
      <c r="I376" s="1341"/>
      <c r="J376" s="1341"/>
      <c r="K376" s="1341"/>
      <c r="L376" s="1341"/>
      <c r="M376" s="1341"/>
      <c r="N376" s="1341"/>
      <c r="O376" s="1341"/>
      <c r="P376" s="1341"/>
      <c r="Q376" s="1341"/>
      <c r="R376" s="1341"/>
      <c r="S376" s="1341"/>
      <c r="T376" s="1341"/>
      <c r="U376" s="1341"/>
      <c r="V376" s="1341"/>
      <c r="W376" s="1341"/>
      <c r="X376" s="1341"/>
      <c r="Y376" s="1341"/>
      <c r="Z376" s="1341"/>
    </row>
    <row r="377" spans="1:26" ht="21.75" customHeight="1" x14ac:dyDescent="0.6">
      <c r="A377" s="1341"/>
      <c r="B377" s="1358"/>
      <c r="C377" s="1341"/>
      <c r="D377" s="1358"/>
      <c r="E377" s="1341"/>
      <c r="F377" s="1358"/>
      <c r="G377" s="1341"/>
      <c r="H377" s="1358"/>
      <c r="I377" s="1341"/>
      <c r="J377" s="1341"/>
      <c r="K377" s="1341"/>
      <c r="L377" s="1341"/>
      <c r="M377" s="1341"/>
      <c r="N377" s="1341"/>
      <c r="O377" s="1341"/>
      <c r="P377" s="1341"/>
      <c r="Q377" s="1341"/>
      <c r="R377" s="1341"/>
      <c r="S377" s="1341"/>
      <c r="T377" s="1341"/>
      <c r="U377" s="1341"/>
      <c r="V377" s="1341"/>
      <c r="W377" s="1341"/>
      <c r="X377" s="1341"/>
      <c r="Y377" s="1341"/>
      <c r="Z377" s="1341"/>
    </row>
    <row r="378" spans="1:26" ht="21.75" customHeight="1" x14ac:dyDescent="0.6">
      <c r="A378" s="1341"/>
      <c r="B378" s="1358"/>
      <c r="C378" s="1341"/>
      <c r="D378" s="1358"/>
      <c r="E378" s="1341"/>
      <c r="F378" s="1358"/>
      <c r="G378" s="1341"/>
      <c r="H378" s="1358"/>
      <c r="I378" s="1341"/>
      <c r="J378" s="1341"/>
      <c r="K378" s="1341"/>
      <c r="L378" s="1341"/>
      <c r="M378" s="1341"/>
      <c r="N378" s="1341"/>
      <c r="O378" s="1341"/>
      <c r="P378" s="1341"/>
      <c r="Q378" s="1341"/>
      <c r="R378" s="1341"/>
      <c r="S378" s="1341"/>
      <c r="T378" s="1341"/>
      <c r="U378" s="1341"/>
      <c r="V378" s="1341"/>
      <c r="W378" s="1341"/>
      <c r="X378" s="1341"/>
      <c r="Y378" s="1341"/>
      <c r="Z378" s="1341"/>
    </row>
    <row r="379" spans="1:26" ht="21.75" customHeight="1" x14ac:dyDescent="0.6">
      <c r="A379" s="1341"/>
      <c r="B379" s="1358"/>
      <c r="C379" s="1341"/>
      <c r="D379" s="1358"/>
      <c r="E379" s="1341"/>
      <c r="F379" s="1358"/>
      <c r="G379" s="1341"/>
      <c r="H379" s="1358"/>
      <c r="I379" s="1341"/>
      <c r="J379" s="1341"/>
      <c r="K379" s="1341"/>
      <c r="L379" s="1341"/>
      <c r="M379" s="1341"/>
      <c r="N379" s="1341"/>
      <c r="O379" s="1341"/>
      <c r="P379" s="1341"/>
      <c r="Q379" s="1341"/>
      <c r="R379" s="1341"/>
      <c r="S379" s="1341"/>
      <c r="T379" s="1341"/>
      <c r="U379" s="1341"/>
      <c r="V379" s="1341"/>
      <c r="W379" s="1341"/>
      <c r="X379" s="1341"/>
      <c r="Y379" s="1341"/>
      <c r="Z379" s="1341"/>
    </row>
    <row r="380" spans="1:26" ht="21.75" customHeight="1" x14ac:dyDescent="0.6">
      <c r="A380" s="1341"/>
      <c r="B380" s="1358"/>
      <c r="C380" s="1341"/>
      <c r="D380" s="1358"/>
      <c r="E380" s="1341"/>
      <c r="F380" s="1358"/>
      <c r="G380" s="1341"/>
      <c r="H380" s="1358"/>
      <c r="I380" s="1341"/>
      <c r="J380" s="1341"/>
      <c r="K380" s="1341"/>
      <c r="L380" s="1341"/>
      <c r="M380" s="1341"/>
      <c r="N380" s="1341"/>
      <c r="O380" s="1341"/>
      <c r="P380" s="1341"/>
      <c r="Q380" s="1341"/>
      <c r="R380" s="1341"/>
      <c r="S380" s="1341"/>
      <c r="T380" s="1341"/>
      <c r="U380" s="1341"/>
      <c r="V380" s="1341"/>
      <c r="W380" s="1341"/>
      <c r="X380" s="1341"/>
      <c r="Y380" s="1341"/>
      <c r="Z380" s="1341"/>
    </row>
    <row r="381" spans="1:26" ht="21.75" customHeight="1" x14ac:dyDescent="0.6">
      <c r="A381" s="1341"/>
      <c r="B381" s="1358"/>
      <c r="C381" s="1341"/>
      <c r="D381" s="1358"/>
      <c r="E381" s="1341"/>
      <c r="F381" s="1358"/>
      <c r="G381" s="1341"/>
      <c r="H381" s="1358"/>
      <c r="I381" s="1341"/>
      <c r="J381" s="1341"/>
      <c r="K381" s="1341"/>
      <c r="L381" s="1341"/>
      <c r="M381" s="1341"/>
      <c r="N381" s="1341"/>
      <c r="O381" s="1341"/>
      <c r="P381" s="1341"/>
      <c r="Q381" s="1341"/>
      <c r="R381" s="1341"/>
      <c r="S381" s="1341"/>
      <c r="T381" s="1341"/>
      <c r="U381" s="1341"/>
      <c r="V381" s="1341"/>
      <c r="W381" s="1341"/>
      <c r="X381" s="1341"/>
      <c r="Y381" s="1341"/>
      <c r="Z381" s="1341"/>
    </row>
    <row r="382" spans="1:26" ht="21.75" customHeight="1" x14ac:dyDescent="0.6">
      <c r="A382" s="1341"/>
      <c r="B382" s="1358"/>
      <c r="C382" s="1341"/>
      <c r="D382" s="1358"/>
      <c r="E382" s="1341"/>
      <c r="F382" s="1358"/>
      <c r="G382" s="1341"/>
      <c r="H382" s="1358"/>
      <c r="I382" s="1341"/>
      <c r="J382" s="1341"/>
      <c r="K382" s="1341"/>
      <c r="L382" s="1341"/>
      <c r="M382" s="1341"/>
      <c r="N382" s="1341"/>
      <c r="O382" s="1341"/>
      <c r="P382" s="1341"/>
      <c r="Q382" s="1341"/>
      <c r="R382" s="1341"/>
      <c r="S382" s="1341"/>
      <c r="T382" s="1341"/>
      <c r="U382" s="1341"/>
      <c r="V382" s="1341"/>
      <c r="W382" s="1341"/>
      <c r="X382" s="1341"/>
      <c r="Y382" s="1341"/>
      <c r="Z382" s="1341"/>
    </row>
    <row r="383" spans="1:26" ht="21.75" customHeight="1" x14ac:dyDescent="0.6">
      <c r="A383" s="1341"/>
      <c r="B383" s="1358"/>
      <c r="C383" s="1341"/>
      <c r="D383" s="1358"/>
      <c r="E383" s="1341"/>
      <c r="F383" s="1358"/>
      <c r="G383" s="1341"/>
      <c r="H383" s="1358"/>
      <c r="I383" s="1341"/>
      <c r="J383" s="1341"/>
      <c r="K383" s="1341"/>
      <c r="L383" s="1341"/>
      <c r="M383" s="1341"/>
      <c r="N383" s="1341"/>
      <c r="O383" s="1341"/>
      <c r="P383" s="1341"/>
      <c r="Q383" s="1341"/>
      <c r="R383" s="1341"/>
      <c r="S383" s="1341"/>
      <c r="T383" s="1341"/>
      <c r="U383" s="1341"/>
      <c r="V383" s="1341"/>
      <c r="W383" s="1341"/>
      <c r="X383" s="1341"/>
      <c r="Y383" s="1341"/>
      <c r="Z383" s="1341"/>
    </row>
    <row r="384" spans="1:26" ht="21.75" customHeight="1" x14ac:dyDescent="0.6">
      <c r="A384" s="1341"/>
      <c r="B384" s="1358"/>
      <c r="C384" s="1341"/>
      <c r="D384" s="1358"/>
      <c r="E384" s="1341"/>
      <c r="F384" s="1358"/>
      <c r="G384" s="1341"/>
      <c r="H384" s="1358"/>
      <c r="I384" s="1341"/>
      <c r="J384" s="1341"/>
      <c r="K384" s="1341"/>
      <c r="L384" s="1341"/>
      <c r="M384" s="1341"/>
      <c r="N384" s="1341"/>
      <c r="O384" s="1341"/>
      <c r="P384" s="1341"/>
      <c r="Q384" s="1341"/>
      <c r="R384" s="1341"/>
      <c r="S384" s="1341"/>
      <c r="T384" s="1341"/>
      <c r="U384" s="1341"/>
      <c r="V384" s="1341"/>
      <c r="W384" s="1341"/>
      <c r="X384" s="1341"/>
      <c r="Y384" s="1341"/>
      <c r="Z384" s="1341"/>
    </row>
    <row r="385" spans="1:26" ht="21.75" customHeight="1" x14ac:dyDescent="0.6">
      <c r="A385" s="1341"/>
      <c r="B385" s="1358"/>
      <c r="C385" s="1341"/>
      <c r="D385" s="1358"/>
      <c r="E385" s="1341"/>
      <c r="F385" s="1358"/>
      <c r="G385" s="1341"/>
      <c r="H385" s="1358"/>
      <c r="I385" s="1341"/>
      <c r="J385" s="1341"/>
      <c r="K385" s="1341"/>
      <c r="L385" s="1341"/>
      <c r="M385" s="1341"/>
      <c r="N385" s="1341"/>
      <c r="O385" s="1341"/>
      <c r="P385" s="1341"/>
      <c r="Q385" s="1341"/>
      <c r="R385" s="1341"/>
      <c r="S385" s="1341"/>
      <c r="T385" s="1341"/>
      <c r="U385" s="1341"/>
      <c r="V385" s="1341"/>
      <c r="W385" s="1341"/>
      <c r="X385" s="1341"/>
      <c r="Y385" s="1341"/>
      <c r="Z385" s="1341"/>
    </row>
    <row r="386" spans="1:26" ht="21.75" customHeight="1" x14ac:dyDescent="0.6">
      <c r="A386" s="1341"/>
      <c r="B386" s="1358"/>
      <c r="C386" s="1341"/>
      <c r="D386" s="1358"/>
      <c r="E386" s="1341"/>
      <c r="F386" s="1358"/>
      <c r="G386" s="1341"/>
      <c r="H386" s="1358"/>
      <c r="I386" s="1341"/>
      <c r="J386" s="1341"/>
      <c r="K386" s="1341"/>
      <c r="L386" s="1341"/>
      <c r="M386" s="1341"/>
      <c r="N386" s="1341"/>
      <c r="O386" s="1341"/>
      <c r="P386" s="1341"/>
      <c r="Q386" s="1341"/>
      <c r="R386" s="1341"/>
      <c r="S386" s="1341"/>
      <c r="T386" s="1341"/>
      <c r="U386" s="1341"/>
      <c r="V386" s="1341"/>
      <c r="W386" s="1341"/>
      <c r="X386" s="1341"/>
      <c r="Y386" s="1341"/>
      <c r="Z386" s="1341"/>
    </row>
    <row r="387" spans="1:26" ht="21.75" customHeight="1" x14ac:dyDescent="0.6">
      <c r="A387" s="1341"/>
      <c r="B387" s="1358"/>
      <c r="C387" s="1341"/>
      <c r="D387" s="1358"/>
      <c r="E387" s="1341"/>
      <c r="F387" s="1358"/>
      <c r="G387" s="1341"/>
      <c r="H387" s="1358"/>
      <c r="I387" s="1341"/>
      <c r="J387" s="1341"/>
      <c r="K387" s="1341"/>
      <c r="L387" s="1341"/>
      <c r="M387" s="1341"/>
      <c r="N387" s="1341"/>
      <c r="O387" s="1341"/>
      <c r="P387" s="1341"/>
      <c r="Q387" s="1341"/>
      <c r="R387" s="1341"/>
      <c r="S387" s="1341"/>
      <c r="T387" s="1341"/>
      <c r="U387" s="1341"/>
      <c r="V387" s="1341"/>
      <c r="W387" s="1341"/>
      <c r="X387" s="1341"/>
      <c r="Y387" s="1341"/>
      <c r="Z387" s="1341"/>
    </row>
    <row r="388" spans="1:26" ht="21.75" customHeight="1" x14ac:dyDescent="0.6">
      <c r="A388" s="1341"/>
      <c r="B388" s="1358"/>
      <c r="C388" s="1341"/>
      <c r="D388" s="1358"/>
      <c r="E388" s="1341"/>
      <c r="F388" s="1358"/>
      <c r="G388" s="1341"/>
      <c r="H388" s="1358"/>
      <c r="I388" s="1341"/>
      <c r="J388" s="1341"/>
      <c r="K388" s="1341"/>
      <c r="L388" s="1341"/>
      <c r="M388" s="1341"/>
      <c r="N388" s="1341"/>
      <c r="O388" s="1341"/>
      <c r="P388" s="1341"/>
      <c r="Q388" s="1341"/>
      <c r="R388" s="1341"/>
      <c r="S388" s="1341"/>
      <c r="T388" s="1341"/>
      <c r="U388" s="1341"/>
      <c r="V388" s="1341"/>
      <c r="W388" s="1341"/>
      <c r="X388" s="1341"/>
      <c r="Y388" s="1341"/>
      <c r="Z388" s="1341"/>
    </row>
    <row r="389" spans="1:26" ht="21.75" customHeight="1" x14ac:dyDescent="0.6">
      <c r="A389" s="1341"/>
      <c r="B389" s="1358"/>
      <c r="C389" s="1341"/>
      <c r="D389" s="1358"/>
      <c r="E389" s="1341"/>
      <c r="F389" s="1358"/>
      <c r="G389" s="1341"/>
      <c r="H389" s="1358"/>
      <c r="I389" s="1341"/>
      <c r="J389" s="1341"/>
      <c r="K389" s="1341"/>
      <c r="L389" s="1341"/>
      <c r="M389" s="1341"/>
      <c r="N389" s="1341"/>
      <c r="O389" s="1341"/>
      <c r="P389" s="1341"/>
      <c r="Q389" s="1341"/>
      <c r="R389" s="1341"/>
      <c r="S389" s="1341"/>
      <c r="T389" s="1341"/>
      <c r="U389" s="1341"/>
      <c r="V389" s="1341"/>
      <c r="W389" s="1341"/>
      <c r="X389" s="1341"/>
      <c r="Y389" s="1341"/>
      <c r="Z389" s="1341"/>
    </row>
    <row r="390" spans="1:26" ht="21.75" customHeight="1" x14ac:dyDescent="0.6">
      <c r="A390" s="1341"/>
      <c r="B390" s="1358"/>
      <c r="C390" s="1341"/>
      <c r="D390" s="1358"/>
      <c r="E390" s="1341"/>
      <c r="F390" s="1358"/>
      <c r="G390" s="1341"/>
      <c r="H390" s="1358"/>
      <c r="I390" s="1341"/>
      <c r="J390" s="1341"/>
      <c r="K390" s="1341"/>
      <c r="L390" s="1341"/>
      <c r="M390" s="1341"/>
      <c r="N390" s="1341"/>
      <c r="O390" s="1341"/>
      <c r="P390" s="1341"/>
      <c r="Q390" s="1341"/>
      <c r="R390" s="1341"/>
      <c r="S390" s="1341"/>
      <c r="T390" s="1341"/>
      <c r="U390" s="1341"/>
      <c r="V390" s="1341"/>
      <c r="W390" s="1341"/>
      <c r="X390" s="1341"/>
      <c r="Y390" s="1341"/>
      <c r="Z390" s="1341"/>
    </row>
    <row r="391" spans="1:26" ht="21.75" customHeight="1" x14ac:dyDescent="0.6">
      <c r="A391" s="1341"/>
      <c r="B391" s="1358"/>
      <c r="C391" s="1341"/>
      <c r="D391" s="1358"/>
      <c r="E391" s="1341"/>
      <c r="F391" s="1358"/>
      <c r="G391" s="1341"/>
      <c r="H391" s="1358"/>
      <c r="I391" s="1341"/>
      <c r="J391" s="1341"/>
      <c r="K391" s="1341"/>
      <c r="L391" s="1341"/>
      <c r="M391" s="1341"/>
      <c r="N391" s="1341"/>
      <c r="O391" s="1341"/>
      <c r="P391" s="1341"/>
      <c r="Q391" s="1341"/>
      <c r="R391" s="1341"/>
      <c r="S391" s="1341"/>
      <c r="T391" s="1341"/>
      <c r="U391" s="1341"/>
      <c r="V391" s="1341"/>
      <c r="W391" s="1341"/>
      <c r="X391" s="1341"/>
      <c r="Y391" s="1341"/>
      <c r="Z391" s="1341"/>
    </row>
    <row r="392" spans="1:26" ht="21.75" customHeight="1" x14ac:dyDescent="0.6">
      <c r="A392" s="1341"/>
      <c r="B392" s="1358"/>
      <c r="C392" s="1341"/>
      <c r="D392" s="1358"/>
      <c r="E392" s="1341"/>
      <c r="F392" s="1358"/>
      <c r="G392" s="1341"/>
      <c r="H392" s="1358"/>
      <c r="I392" s="1341"/>
      <c r="J392" s="1341"/>
      <c r="K392" s="1341"/>
      <c r="L392" s="1341"/>
      <c r="M392" s="1341"/>
      <c r="N392" s="1341"/>
      <c r="O392" s="1341"/>
      <c r="P392" s="1341"/>
      <c r="Q392" s="1341"/>
      <c r="R392" s="1341"/>
      <c r="S392" s="1341"/>
      <c r="T392" s="1341"/>
      <c r="U392" s="1341"/>
      <c r="V392" s="1341"/>
      <c r="W392" s="1341"/>
      <c r="X392" s="1341"/>
      <c r="Y392" s="1341"/>
      <c r="Z392" s="1341"/>
    </row>
    <row r="393" spans="1:26" ht="21.75" customHeight="1" x14ac:dyDescent="0.6">
      <c r="A393" s="1341"/>
      <c r="B393" s="1358"/>
      <c r="C393" s="1341"/>
      <c r="D393" s="1358"/>
      <c r="E393" s="1341"/>
      <c r="F393" s="1358"/>
      <c r="G393" s="1341"/>
      <c r="H393" s="1358"/>
      <c r="I393" s="1341"/>
      <c r="J393" s="1341"/>
      <c r="K393" s="1341"/>
      <c r="L393" s="1341"/>
      <c r="M393" s="1341"/>
      <c r="N393" s="1341"/>
      <c r="O393" s="1341"/>
      <c r="P393" s="1341"/>
      <c r="Q393" s="1341"/>
      <c r="R393" s="1341"/>
      <c r="S393" s="1341"/>
      <c r="T393" s="1341"/>
      <c r="U393" s="1341"/>
      <c r="V393" s="1341"/>
      <c r="W393" s="1341"/>
      <c r="X393" s="1341"/>
      <c r="Y393" s="1341"/>
      <c r="Z393" s="1341"/>
    </row>
    <row r="394" spans="1:26" ht="21.75" customHeight="1" x14ac:dyDescent="0.6">
      <c r="A394" s="1341"/>
      <c r="B394" s="1358"/>
      <c r="C394" s="1341"/>
      <c r="D394" s="1358"/>
      <c r="E394" s="1341"/>
      <c r="F394" s="1358"/>
      <c r="G394" s="1341"/>
      <c r="H394" s="1358"/>
      <c r="I394" s="1341"/>
      <c r="J394" s="1341"/>
      <c r="K394" s="1341"/>
      <c r="L394" s="1341"/>
      <c r="M394" s="1341"/>
      <c r="N394" s="1341"/>
      <c r="O394" s="1341"/>
      <c r="P394" s="1341"/>
      <c r="Q394" s="1341"/>
      <c r="R394" s="1341"/>
      <c r="S394" s="1341"/>
      <c r="T394" s="1341"/>
      <c r="U394" s="1341"/>
      <c r="V394" s="1341"/>
      <c r="W394" s="1341"/>
      <c r="X394" s="1341"/>
      <c r="Y394" s="1341"/>
      <c r="Z394" s="1341"/>
    </row>
    <row r="395" spans="1:26" ht="21.75" customHeight="1" x14ac:dyDescent="0.6">
      <c r="A395" s="1341"/>
      <c r="B395" s="1358"/>
      <c r="C395" s="1341"/>
      <c r="D395" s="1358"/>
      <c r="E395" s="1341"/>
      <c r="F395" s="1358"/>
      <c r="G395" s="1341"/>
      <c r="H395" s="1358"/>
      <c r="I395" s="1341"/>
      <c r="J395" s="1341"/>
      <c r="K395" s="1341"/>
      <c r="L395" s="1341"/>
      <c r="M395" s="1341"/>
      <c r="N395" s="1341"/>
      <c r="O395" s="1341"/>
      <c r="P395" s="1341"/>
      <c r="Q395" s="1341"/>
      <c r="R395" s="1341"/>
      <c r="S395" s="1341"/>
      <c r="T395" s="1341"/>
      <c r="U395" s="1341"/>
      <c r="V395" s="1341"/>
      <c r="W395" s="1341"/>
      <c r="X395" s="1341"/>
      <c r="Y395" s="1341"/>
      <c r="Z395" s="1341"/>
    </row>
    <row r="396" spans="1:26" ht="21.75" customHeight="1" x14ac:dyDescent="0.6">
      <c r="A396" s="1341"/>
      <c r="B396" s="1358"/>
      <c r="C396" s="1341"/>
      <c r="D396" s="1358"/>
      <c r="E396" s="1341"/>
      <c r="F396" s="1358"/>
      <c r="G396" s="1341"/>
      <c r="H396" s="1358"/>
      <c r="I396" s="1341"/>
      <c r="J396" s="1341"/>
      <c r="K396" s="1341"/>
      <c r="L396" s="1341"/>
      <c r="M396" s="1341"/>
      <c r="N396" s="1341"/>
      <c r="O396" s="1341"/>
      <c r="P396" s="1341"/>
      <c r="Q396" s="1341"/>
      <c r="R396" s="1341"/>
      <c r="S396" s="1341"/>
      <c r="T396" s="1341"/>
      <c r="U396" s="1341"/>
      <c r="V396" s="1341"/>
      <c r="W396" s="1341"/>
      <c r="X396" s="1341"/>
      <c r="Y396" s="1341"/>
      <c r="Z396" s="1341"/>
    </row>
    <row r="397" spans="1:26" ht="21.75" customHeight="1" x14ac:dyDescent="0.6">
      <c r="A397" s="1341"/>
      <c r="B397" s="1358"/>
      <c r="C397" s="1341"/>
      <c r="D397" s="1358"/>
      <c r="E397" s="1341"/>
      <c r="F397" s="1358"/>
      <c r="G397" s="1341"/>
      <c r="H397" s="1358"/>
      <c r="I397" s="1341"/>
      <c r="J397" s="1341"/>
      <c r="K397" s="1341"/>
      <c r="L397" s="1341"/>
      <c r="M397" s="1341"/>
      <c r="N397" s="1341"/>
      <c r="O397" s="1341"/>
      <c r="P397" s="1341"/>
      <c r="Q397" s="1341"/>
      <c r="R397" s="1341"/>
      <c r="S397" s="1341"/>
      <c r="T397" s="1341"/>
      <c r="U397" s="1341"/>
      <c r="V397" s="1341"/>
      <c r="W397" s="1341"/>
      <c r="X397" s="1341"/>
      <c r="Y397" s="1341"/>
      <c r="Z397" s="1341"/>
    </row>
    <row r="398" spans="1:26" ht="21.75" customHeight="1" x14ac:dyDescent="0.6">
      <c r="A398" s="1341"/>
      <c r="B398" s="1358"/>
      <c r="C398" s="1341"/>
      <c r="D398" s="1358"/>
      <c r="E398" s="1341"/>
      <c r="F398" s="1358"/>
      <c r="G398" s="1341"/>
      <c r="H398" s="1358"/>
      <c r="I398" s="1341"/>
      <c r="J398" s="1341"/>
      <c r="K398" s="1341"/>
      <c r="L398" s="1341"/>
      <c r="M398" s="1341"/>
      <c r="N398" s="1341"/>
      <c r="O398" s="1341"/>
      <c r="P398" s="1341"/>
      <c r="Q398" s="1341"/>
      <c r="R398" s="1341"/>
      <c r="S398" s="1341"/>
      <c r="T398" s="1341"/>
      <c r="U398" s="1341"/>
      <c r="V398" s="1341"/>
      <c r="W398" s="1341"/>
      <c r="X398" s="1341"/>
      <c r="Y398" s="1341"/>
      <c r="Z398" s="1341"/>
    </row>
    <row r="399" spans="1:26" ht="21.75" customHeight="1" x14ac:dyDescent="0.6">
      <c r="A399" s="1341"/>
      <c r="B399" s="1358"/>
      <c r="C399" s="1341"/>
      <c r="D399" s="1358"/>
      <c r="E399" s="1341"/>
      <c r="F399" s="1358"/>
      <c r="G399" s="1341"/>
      <c r="H399" s="1358"/>
      <c r="I399" s="1341"/>
      <c r="J399" s="1341"/>
      <c r="K399" s="1341"/>
      <c r="L399" s="1341"/>
      <c r="M399" s="1341"/>
      <c r="N399" s="1341"/>
      <c r="O399" s="1341"/>
      <c r="P399" s="1341"/>
      <c r="Q399" s="1341"/>
      <c r="R399" s="1341"/>
      <c r="S399" s="1341"/>
      <c r="T399" s="1341"/>
      <c r="U399" s="1341"/>
      <c r="V399" s="1341"/>
      <c r="W399" s="1341"/>
      <c r="X399" s="1341"/>
      <c r="Y399" s="1341"/>
      <c r="Z399" s="1341"/>
    </row>
    <row r="400" spans="1:26" ht="21.75" customHeight="1" x14ac:dyDescent="0.6">
      <c r="A400" s="1341"/>
      <c r="B400" s="1358"/>
      <c r="C400" s="1341"/>
      <c r="D400" s="1358"/>
      <c r="E400" s="1341"/>
      <c r="F400" s="1358"/>
      <c r="G400" s="1341"/>
      <c r="H400" s="1358"/>
      <c r="I400" s="1341"/>
      <c r="J400" s="1341"/>
      <c r="K400" s="1341"/>
      <c r="L400" s="1341"/>
      <c r="M400" s="1341"/>
      <c r="N400" s="1341"/>
      <c r="O400" s="1341"/>
      <c r="P400" s="1341"/>
      <c r="Q400" s="1341"/>
      <c r="R400" s="1341"/>
      <c r="S400" s="1341"/>
      <c r="T400" s="1341"/>
      <c r="U400" s="1341"/>
      <c r="V400" s="1341"/>
      <c r="W400" s="1341"/>
      <c r="X400" s="1341"/>
      <c r="Y400" s="1341"/>
      <c r="Z400" s="1341"/>
    </row>
    <row r="401" spans="1:26" ht="21.75" customHeight="1" x14ac:dyDescent="0.6">
      <c r="A401" s="1341"/>
      <c r="B401" s="1358"/>
      <c r="C401" s="1341"/>
      <c r="D401" s="1358"/>
      <c r="E401" s="1341"/>
      <c r="F401" s="1358"/>
      <c r="G401" s="1341"/>
      <c r="H401" s="1358"/>
      <c r="I401" s="1341"/>
      <c r="J401" s="1341"/>
      <c r="K401" s="1341"/>
      <c r="L401" s="1341"/>
      <c r="M401" s="1341"/>
      <c r="N401" s="1341"/>
      <c r="O401" s="1341"/>
      <c r="P401" s="1341"/>
      <c r="Q401" s="1341"/>
      <c r="R401" s="1341"/>
      <c r="S401" s="1341"/>
      <c r="T401" s="1341"/>
      <c r="U401" s="1341"/>
      <c r="V401" s="1341"/>
      <c r="W401" s="1341"/>
      <c r="X401" s="1341"/>
      <c r="Y401" s="1341"/>
      <c r="Z401" s="1341"/>
    </row>
    <row r="402" spans="1:26" ht="21.75" customHeight="1" x14ac:dyDescent="0.6">
      <c r="A402" s="1341"/>
      <c r="B402" s="1358"/>
      <c r="C402" s="1341"/>
      <c r="D402" s="1358"/>
      <c r="E402" s="1341"/>
      <c r="F402" s="1358"/>
      <c r="G402" s="1341"/>
      <c r="H402" s="1358"/>
      <c r="I402" s="1341"/>
      <c r="J402" s="1341"/>
      <c r="K402" s="1341"/>
      <c r="L402" s="1341"/>
      <c r="M402" s="1341"/>
      <c r="N402" s="1341"/>
      <c r="O402" s="1341"/>
      <c r="P402" s="1341"/>
      <c r="Q402" s="1341"/>
      <c r="R402" s="1341"/>
      <c r="S402" s="1341"/>
      <c r="T402" s="1341"/>
      <c r="U402" s="1341"/>
      <c r="V402" s="1341"/>
      <c r="W402" s="1341"/>
      <c r="X402" s="1341"/>
      <c r="Y402" s="1341"/>
      <c r="Z402" s="1341"/>
    </row>
    <row r="403" spans="1:26" ht="21.75" customHeight="1" x14ac:dyDescent="0.6">
      <c r="A403" s="1341"/>
      <c r="B403" s="1358"/>
      <c r="C403" s="1341"/>
      <c r="D403" s="1358"/>
      <c r="E403" s="1341"/>
      <c r="F403" s="1358"/>
      <c r="G403" s="1341"/>
      <c r="H403" s="1358"/>
      <c r="I403" s="1341"/>
      <c r="J403" s="1341"/>
      <c r="K403" s="1341"/>
      <c r="L403" s="1341"/>
      <c r="M403" s="1341"/>
      <c r="N403" s="1341"/>
      <c r="O403" s="1341"/>
      <c r="P403" s="1341"/>
      <c r="Q403" s="1341"/>
      <c r="R403" s="1341"/>
      <c r="S403" s="1341"/>
      <c r="T403" s="1341"/>
      <c r="U403" s="1341"/>
      <c r="V403" s="1341"/>
      <c r="W403" s="1341"/>
      <c r="X403" s="1341"/>
      <c r="Y403" s="1341"/>
      <c r="Z403" s="1341"/>
    </row>
    <row r="404" spans="1:26" ht="21.75" customHeight="1" x14ac:dyDescent="0.6">
      <c r="A404" s="1341"/>
      <c r="B404" s="1358"/>
      <c r="C404" s="1341"/>
      <c r="D404" s="1358"/>
      <c r="E404" s="1341"/>
      <c r="F404" s="1358"/>
      <c r="G404" s="1341"/>
      <c r="H404" s="1358"/>
      <c r="I404" s="1341"/>
      <c r="J404" s="1341"/>
      <c r="K404" s="1341"/>
      <c r="L404" s="1341"/>
      <c r="M404" s="1341"/>
      <c r="N404" s="1341"/>
      <c r="O404" s="1341"/>
      <c r="P404" s="1341"/>
      <c r="Q404" s="1341"/>
      <c r="R404" s="1341"/>
      <c r="S404" s="1341"/>
      <c r="T404" s="1341"/>
      <c r="U404" s="1341"/>
      <c r="V404" s="1341"/>
      <c r="W404" s="1341"/>
      <c r="X404" s="1341"/>
      <c r="Y404" s="1341"/>
      <c r="Z404" s="1341"/>
    </row>
    <row r="405" spans="1:26" ht="21.75" customHeight="1" x14ac:dyDescent="0.6">
      <c r="A405" s="1341"/>
      <c r="B405" s="1358"/>
      <c r="C405" s="1341"/>
      <c r="D405" s="1358"/>
      <c r="E405" s="1341"/>
      <c r="F405" s="1358"/>
      <c r="G405" s="1341"/>
      <c r="H405" s="1358"/>
      <c r="I405" s="1341"/>
      <c r="J405" s="1341"/>
      <c r="K405" s="1341"/>
      <c r="L405" s="1341"/>
      <c r="M405" s="1341"/>
      <c r="N405" s="1341"/>
      <c r="O405" s="1341"/>
      <c r="P405" s="1341"/>
      <c r="Q405" s="1341"/>
      <c r="R405" s="1341"/>
      <c r="S405" s="1341"/>
      <c r="T405" s="1341"/>
      <c r="U405" s="1341"/>
      <c r="V405" s="1341"/>
      <c r="W405" s="1341"/>
      <c r="X405" s="1341"/>
      <c r="Y405" s="1341"/>
      <c r="Z405" s="1341"/>
    </row>
    <row r="406" spans="1:26" ht="21.75" customHeight="1" x14ac:dyDescent="0.6">
      <c r="A406" s="1341"/>
      <c r="B406" s="1358"/>
      <c r="C406" s="1341"/>
      <c r="D406" s="1358"/>
      <c r="E406" s="1341"/>
      <c r="F406" s="1358"/>
      <c r="G406" s="1341"/>
      <c r="H406" s="1358"/>
      <c r="I406" s="1341"/>
      <c r="J406" s="1341"/>
      <c r="K406" s="1341"/>
      <c r="L406" s="1341"/>
      <c r="M406" s="1341"/>
      <c r="N406" s="1341"/>
      <c r="O406" s="1341"/>
      <c r="P406" s="1341"/>
      <c r="Q406" s="1341"/>
      <c r="R406" s="1341"/>
      <c r="S406" s="1341"/>
      <c r="T406" s="1341"/>
      <c r="U406" s="1341"/>
      <c r="V406" s="1341"/>
      <c r="W406" s="1341"/>
      <c r="X406" s="1341"/>
      <c r="Y406" s="1341"/>
      <c r="Z406" s="1341"/>
    </row>
    <row r="407" spans="1:26" ht="21.75" customHeight="1" x14ac:dyDescent="0.6">
      <c r="A407" s="1341"/>
      <c r="B407" s="1358"/>
      <c r="C407" s="1341"/>
      <c r="D407" s="1358"/>
      <c r="E407" s="1341"/>
      <c r="F407" s="1358"/>
      <c r="G407" s="1341"/>
      <c r="H407" s="1358"/>
      <c r="I407" s="1341"/>
      <c r="J407" s="1341"/>
      <c r="K407" s="1341"/>
      <c r="L407" s="1341"/>
      <c r="M407" s="1341"/>
      <c r="N407" s="1341"/>
      <c r="O407" s="1341"/>
      <c r="P407" s="1341"/>
      <c r="Q407" s="1341"/>
      <c r="R407" s="1341"/>
      <c r="S407" s="1341"/>
      <c r="T407" s="1341"/>
      <c r="U407" s="1341"/>
      <c r="V407" s="1341"/>
      <c r="W407" s="1341"/>
      <c r="X407" s="1341"/>
      <c r="Y407" s="1341"/>
      <c r="Z407" s="1341"/>
    </row>
    <row r="408" spans="1:26" ht="21.75" customHeight="1" x14ac:dyDescent="0.6">
      <c r="A408" s="1341"/>
      <c r="B408" s="1358"/>
      <c r="C408" s="1341"/>
      <c r="D408" s="1358"/>
      <c r="E408" s="1341"/>
      <c r="F408" s="1358"/>
      <c r="G408" s="1341"/>
      <c r="H408" s="1358"/>
      <c r="I408" s="1341"/>
      <c r="J408" s="1341"/>
      <c r="K408" s="1341"/>
      <c r="L408" s="1341"/>
      <c r="M408" s="1341"/>
      <c r="N408" s="1341"/>
      <c r="O408" s="1341"/>
      <c r="P408" s="1341"/>
      <c r="Q408" s="1341"/>
      <c r="R408" s="1341"/>
      <c r="S408" s="1341"/>
      <c r="T408" s="1341"/>
      <c r="U408" s="1341"/>
      <c r="V408" s="1341"/>
      <c r="W408" s="1341"/>
      <c r="X408" s="1341"/>
      <c r="Y408" s="1341"/>
      <c r="Z408" s="1341"/>
    </row>
    <row r="409" spans="1:26" ht="21.75" customHeight="1" x14ac:dyDescent="0.6">
      <c r="A409" s="1341"/>
      <c r="B409" s="1358"/>
      <c r="C409" s="1341"/>
      <c r="D409" s="1358"/>
      <c r="E409" s="1341"/>
      <c r="F409" s="1358"/>
      <c r="G409" s="1341"/>
      <c r="H409" s="1358"/>
      <c r="I409" s="1341"/>
      <c r="J409" s="1341"/>
      <c r="K409" s="1341"/>
      <c r="L409" s="1341"/>
      <c r="M409" s="1341"/>
      <c r="N409" s="1341"/>
      <c r="O409" s="1341"/>
      <c r="P409" s="1341"/>
      <c r="Q409" s="1341"/>
      <c r="R409" s="1341"/>
      <c r="S409" s="1341"/>
      <c r="T409" s="1341"/>
      <c r="U409" s="1341"/>
      <c r="V409" s="1341"/>
      <c r="W409" s="1341"/>
      <c r="X409" s="1341"/>
      <c r="Y409" s="1341"/>
      <c r="Z409" s="1341"/>
    </row>
    <row r="410" spans="1:26" ht="21.75" customHeight="1" x14ac:dyDescent="0.6">
      <c r="A410" s="1341"/>
      <c r="B410" s="1358"/>
      <c r="C410" s="1341"/>
      <c r="D410" s="1358"/>
      <c r="E410" s="1341"/>
      <c r="F410" s="1358"/>
      <c r="G410" s="1341"/>
      <c r="H410" s="1358"/>
      <c r="I410" s="1341"/>
      <c r="J410" s="1341"/>
      <c r="K410" s="1341"/>
      <c r="L410" s="1341"/>
      <c r="M410" s="1341"/>
      <c r="N410" s="1341"/>
      <c r="O410" s="1341"/>
      <c r="P410" s="1341"/>
      <c r="Q410" s="1341"/>
      <c r="R410" s="1341"/>
      <c r="S410" s="1341"/>
      <c r="T410" s="1341"/>
      <c r="U410" s="1341"/>
      <c r="V410" s="1341"/>
      <c r="W410" s="1341"/>
      <c r="X410" s="1341"/>
      <c r="Y410" s="1341"/>
      <c r="Z410" s="1341"/>
    </row>
    <row r="411" spans="1:26" ht="21.75" customHeight="1" x14ac:dyDescent="0.6">
      <c r="A411" s="1341"/>
      <c r="B411" s="1358"/>
      <c r="C411" s="1341"/>
      <c r="D411" s="1358"/>
      <c r="E411" s="1341"/>
      <c r="F411" s="1358"/>
      <c r="G411" s="1341"/>
      <c r="H411" s="1358"/>
      <c r="I411" s="1341"/>
      <c r="J411" s="1341"/>
      <c r="K411" s="1341"/>
      <c r="L411" s="1341"/>
      <c r="M411" s="1341"/>
      <c r="N411" s="1341"/>
      <c r="O411" s="1341"/>
      <c r="P411" s="1341"/>
      <c r="Q411" s="1341"/>
      <c r="R411" s="1341"/>
      <c r="S411" s="1341"/>
      <c r="T411" s="1341"/>
      <c r="U411" s="1341"/>
      <c r="V411" s="1341"/>
      <c r="W411" s="1341"/>
      <c r="X411" s="1341"/>
      <c r="Y411" s="1341"/>
      <c r="Z411" s="1341"/>
    </row>
    <row r="412" spans="1:26" ht="21.75" customHeight="1" x14ac:dyDescent="0.6">
      <c r="A412" s="1341"/>
      <c r="B412" s="1358"/>
      <c r="C412" s="1341"/>
      <c r="D412" s="1358"/>
      <c r="E412" s="1341"/>
      <c r="F412" s="1358"/>
      <c r="G412" s="1341"/>
      <c r="H412" s="1358"/>
      <c r="I412" s="1341"/>
      <c r="J412" s="1341"/>
      <c r="K412" s="1341"/>
      <c r="L412" s="1341"/>
      <c r="M412" s="1341"/>
      <c r="N412" s="1341"/>
      <c r="O412" s="1341"/>
      <c r="P412" s="1341"/>
      <c r="Q412" s="1341"/>
      <c r="R412" s="1341"/>
      <c r="S412" s="1341"/>
      <c r="T412" s="1341"/>
      <c r="U412" s="1341"/>
      <c r="V412" s="1341"/>
      <c r="W412" s="1341"/>
      <c r="X412" s="1341"/>
      <c r="Y412" s="1341"/>
      <c r="Z412" s="1341"/>
    </row>
    <row r="413" spans="1:26" ht="21.75" customHeight="1" x14ac:dyDescent="0.6">
      <c r="A413" s="1341"/>
      <c r="B413" s="1358"/>
      <c r="C413" s="1341"/>
      <c r="D413" s="1358"/>
      <c r="E413" s="1341"/>
      <c r="F413" s="1358"/>
      <c r="G413" s="1341"/>
      <c r="H413" s="1358"/>
      <c r="I413" s="1341"/>
      <c r="J413" s="1341"/>
      <c r="K413" s="1341"/>
      <c r="L413" s="1341"/>
      <c r="M413" s="1341"/>
      <c r="N413" s="1341"/>
      <c r="O413" s="1341"/>
      <c r="P413" s="1341"/>
      <c r="Q413" s="1341"/>
      <c r="R413" s="1341"/>
      <c r="S413" s="1341"/>
      <c r="T413" s="1341"/>
      <c r="U413" s="1341"/>
      <c r="V413" s="1341"/>
      <c r="W413" s="1341"/>
      <c r="X413" s="1341"/>
      <c r="Y413" s="1341"/>
      <c r="Z413" s="1341"/>
    </row>
    <row r="414" spans="1:26" ht="21.75" customHeight="1" x14ac:dyDescent="0.6">
      <c r="A414" s="1341"/>
      <c r="B414" s="1358"/>
      <c r="C414" s="1341"/>
      <c r="D414" s="1358"/>
      <c r="E414" s="1341"/>
      <c r="F414" s="1358"/>
      <c r="G414" s="1341"/>
      <c r="H414" s="1358"/>
      <c r="I414" s="1341"/>
      <c r="J414" s="1341"/>
      <c r="K414" s="1341"/>
      <c r="L414" s="1341"/>
      <c r="M414" s="1341"/>
      <c r="N414" s="1341"/>
      <c r="O414" s="1341"/>
      <c r="P414" s="1341"/>
      <c r="Q414" s="1341"/>
      <c r="R414" s="1341"/>
      <c r="S414" s="1341"/>
      <c r="T414" s="1341"/>
      <c r="U414" s="1341"/>
      <c r="V414" s="1341"/>
      <c r="W414" s="1341"/>
      <c r="X414" s="1341"/>
      <c r="Y414" s="1341"/>
      <c r="Z414" s="1341"/>
    </row>
    <row r="415" spans="1:26" ht="21.75" customHeight="1" x14ac:dyDescent="0.6">
      <c r="A415" s="1341"/>
      <c r="B415" s="1358"/>
      <c r="C415" s="1341"/>
      <c r="D415" s="1358"/>
      <c r="E415" s="1341"/>
      <c r="F415" s="1358"/>
      <c r="G415" s="1341"/>
      <c r="H415" s="1358"/>
      <c r="I415" s="1341"/>
      <c r="J415" s="1341"/>
      <c r="K415" s="1341"/>
      <c r="L415" s="1341"/>
      <c r="M415" s="1341"/>
      <c r="N415" s="1341"/>
      <c r="O415" s="1341"/>
      <c r="P415" s="1341"/>
      <c r="Q415" s="1341"/>
      <c r="R415" s="1341"/>
      <c r="S415" s="1341"/>
      <c r="T415" s="1341"/>
      <c r="U415" s="1341"/>
      <c r="V415" s="1341"/>
      <c r="W415" s="1341"/>
      <c r="X415" s="1341"/>
      <c r="Y415" s="1341"/>
      <c r="Z415" s="1341"/>
    </row>
    <row r="416" spans="1:26" ht="21.75" customHeight="1" x14ac:dyDescent="0.6">
      <c r="A416" s="1341"/>
      <c r="B416" s="1358"/>
      <c r="C416" s="1341"/>
      <c r="D416" s="1358"/>
      <c r="E416" s="1341"/>
      <c r="F416" s="1358"/>
      <c r="G416" s="1341"/>
      <c r="H416" s="1358"/>
      <c r="I416" s="1341"/>
      <c r="J416" s="1341"/>
      <c r="K416" s="1341"/>
      <c r="L416" s="1341"/>
      <c r="M416" s="1341"/>
      <c r="N416" s="1341"/>
      <c r="O416" s="1341"/>
      <c r="P416" s="1341"/>
      <c r="Q416" s="1341"/>
      <c r="R416" s="1341"/>
      <c r="S416" s="1341"/>
      <c r="T416" s="1341"/>
      <c r="U416" s="1341"/>
      <c r="V416" s="1341"/>
      <c r="W416" s="1341"/>
      <c r="X416" s="1341"/>
      <c r="Y416" s="1341"/>
      <c r="Z416" s="1341"/>
    </row>
    <row r="417" spans="1:26" ht="21.75" customHeight="1" x14ac:dyDescent="0.6">
      <c r="A417" s="1341"/>
      <c r="B417" s="1358"/>
      <c r="C417" s="1341"/>
      <c r="D417" s="1358"/>
      <c r="E417" s="1341"/>
      <c r="F417" s="1358"/>
      <c r="G417" s="1341"/>
      <c r="H417" s="1358"/>
      <c r="I417" s="1341"/>
      <c r="J417" s="1341"/>
      <c r="K417" s="1341"/>
      <c r="L417" s="1341"/>
      <c r="M417" s="1341"/>
      <c r="N417" s="1341"/>
      <c r="O417" s="1341"/>
      <c r="P417" s="1341"/>
      <c r="Q417" s="1341"/>
      <c r="R417" s="1341"/>
      <c r="S417" s="1341"/>
      <c r="T417" s="1341"/>
      <c r="U417" s="1341"/>
      <c r="V417" s="1341"/>
      <c r="W417" s="1341"/>
      <c r="X417" s="1341"/>
      <c r="Y417" s="1341"/>
      <c r="Z417" s="1341"/>
    </row>
    <row r="418" spans="1:26" ht="21.75" customHeight="1" x14ac:dyDescent="0.6">
      <c r="A418" s="1341"/>
      <c r="B418" s="1358"/>
      <c r="C418" s="1341"/>
      <c r="D418" s="1358"/>
      <c r="E418" s="1341"/>
      <c r="F418" s="1358"/>
      <c r="G418" s="1341"/>
      <c r="H418" s="1358"/>
      <c r="I418" s="1341"/>
      <c r="J418" s="1341"/>
      <c r="K418" s="1341"/>
      <c r="L418" s="1341"/>
      <c r="M418" s="1341"/>
      <c r="N418" s="1341"/>
      <c r="O418" s="1341"/>
      <c r="P418" s="1341"/>
      <c r="Q418" s="1341"/>
      <c r="R418" s="1341"/>
      <c r="S418" s="1341"/>
      <c r="T418" s="1341"/>
      <c r="U418" s="1341"/>
      <c r="V418" s="1341"/>
      <c r="W418" s="1341"/>
      <c r="X418" s="1341"/>
      <c r="Y418" s="1341"/>
      <c r="Z418" s="1341"/>
    </row>
    <row r="419" spans="1:26" ht="21.75" customHeight="1" x14ac:dyDescent="0.6">
      <c r="A419" s="1341"/>
      <c r="B419" s="1358"/>
      <c r="C419" s="1341"/>
      <c r="D419" s="1358"/>
      <c r="E419" s="1341"/>
      <c r="F419" s="1358"/>
      <c r="G419" s="1341"/>
      <c r="H419" s="1358"/>
      <c r="I419" s="1341"/>
      <c r="J419" s="1341"/>
      <c r="K419" s="1341"/>
      <c r="L419" s="1341"/>
      <c r="M419" s="1341"/>
      <c r="N419" s="1341"/>
      <c r="O419" s="1341"/>
      <c r="P419" s="1341"/>
      <c r="Q419" s="1341"/>
      <c r="R419" s="1341"/>
      <c r="S419" s="1341"/>
      <c r="T419" s="1341"/>
      <c r="U419" s="1341"/>
      <c r="V419" s="1341"/>
      <c r="W419" s="1341"/>
      <c r="X419" s="1341"/>
      <c r="Y419" s="1341"/>
      <c r="Z419" s="1341"/>
    </row>
    <row r="420" spans="1:26" ht="21.75" customHeight="1" x14ac:dyDescent="0.6">
      <c r="A420" s="1341"/>
      <c r="B420" s="1358"/>
      <c r="C420" s="1341"/>
      <c r="D420" s="1358"/>
      <c r="E420" s="1341"/>
      <c r="F420" s="1358"/>
      <c r="G420" s="1341"/>
      <c r="H420" s="1358"/>
      <c r="I420" s="1341"/>
      <c r="J420" s="1341"/>
      <c r="K420" s="1341"/>
      <c r="L420" s="1341"/>
      <c r="M420" s="1341"/>
      <c r="N420" s="1341"/>
      <c r="O420" s="1341"/>
      <c r="P420" s="1341"/>
      <c r="Q420" s="1341"/>
      <c r="R420" s="1341"/>
      <c r="S420" s="1341"/>
      <c r="T420" s="1341"/>
      <c r="U420" s="1341"/>
      <c r="V420" s="1341"/>
      <c r="W420" s="1341"/>
      <c r="X420" s="1341"/>
      <c r="Y420" s="1341"/>
      <c r="Z420" s="1341"/>
    </row>
    <row r="421" spans="1:26" ht="21.75" customHeight="1" x14ac:dyDescent="0.6">
      <c r="A421" s="1341"/>
      <c r="B421" s="1358"/>
      <c r="C421" s="1341"/>
      <c r="D421" s="1358"/>
      <c r="E421" s="1341"/>
      <c r="F421" s="1358"/>
      <c r="G421" s="1341"/>
      <c r="H421" s="1358"/>
      <c r="I421" s="1341"/>
      <c r="J421" s="1341"/>
      <c r="K421" s="1341"/>
      <c r="L421" s="1341"/>
      <c r="M421" s="1341"/>
      <c r="N421" s="1341"/>
      <c r="O421" s="1341"/>
      <c r="P421" s="1341"/>
      <c r="Q421" s="1341"/>
      <c r="R421" s="1341"/>
      <c r="S421" s="1341"/>
      <c r="T421" s="1341"/>
      <c r="U421" s="1341"/>
      <c r="V421" s="1341"/>
      <c r="W421" s="1341"/>
      <c r="X421" s="1341"/>
      <c r="Y421" s="1341"/>
      <c r="Z421" s="1341"/>
    </row>
    <row r="422" spans="1:26" ht="21.75" customHeight="1" x14ac:dyDescent="0.6">
      <c r="A422" s="1341"/>
      <c r="B422" s="1358"/>
      <c r="C422" s="1341"/>
      <c r="D422" s="1358"/>
      <c r="E422" s="1341"/>
      <c r="F422" s="1358"/>
      <c r="G422" s="1341"/>
      <c r="H422" s="1358"/>
      <c r="I422" s="1341"/>
      <c r="J422" s="1341"/>
      <c r="K422" s="1341"/>
      <c r="L422" s="1341"/>
      <c r="M422" s="1341"/>
      <c r="N422" s="1341"/>
      <c r="O422" s="1341"/>
      <c r="P422" s="1341"/>
      <c r="Q422" s="1341"/>
      <c r="R422" s="1341"/>
      <c r="S422" s="1341"/>
      <c r="T422" s="1341"/>
      <c r="U422" s="1341"/>
      <c r="V422" s="1341"/>
      <c r="W422" s="1341"/>
      <c r="X422" s="1341"/>
      <c r="Y422" s="1341"/>
      <c r="Z422" s="1341"/>
    </row>
    <row r="423" spans="1:26" ht="21.75" customHeight="1" x14ac:dyDescent="0.6">
      <c r="A423" s="1341"/>
      <c r="B423" s="1358"/>
      <c r="C423" s="1341"/>
      <c r="D423" s="1358"/>
      <c r="E423" s="1341"/>
      <c r="F423" s="1358"/>
      <c r="G423" s="1341"/>
      <c r="H423" s="1358"/>
      <c r="I423" s="1341"/>
      <c r="J423" s="1341"/>
      <c r="K423" s="1341"/>
      <c r="L423" s="1341"/>
      <c r="M423" s="1341"/>
      <c r="N423" s="1341"/>
      <c r="O423" s="1341"/>
      <c r="P423" s="1341"/>
      <c r="Q423" s="1341"/>
      <c r="R423" s="1341"/>
      <c r="S423" s="1341"/>
      <c r="T423" s="1341"/>
      <c r="U423" s="1341"/>
      <c r="V423" s="1341"/>
      <c r="W423" s="1341"/>
      <c r="X423" s="1341"/>
      <c r="Y423" s="1341"/>
      <c r="Z423" s="1341"/>
    </row>
    <row r="424" spans="1:26" ht="21.75" customHeight="1" x14ac:dyDescent="0.6">
      <c r="A424" s="1341"/>
      <c r="B424" s="1358"/>
      <c r="C424" s="1341"/>
      <c r="D424" s="1358"/>
      <c r="E424" s="1341"/>
      <c r="F424" s="1358"/>
      <c r="G424" s="1341"/>
      <c r="H424" s="1358"/>
      <c r="I424" s="1341"/>
      <c r="J424" s="1341"/>
      <c r="K424" s="1341"/>
      <c r="L424" s="1341"/>
      <c r="M424" s="1341"/>
      <c r="N424" s="1341"/>
      <c r="O424" s="1341"/>
      <c r="P424" s="1341"/>
      <c r="Q424" s="1341"/>
      <c r="R424" s="1341"/>
      <c r="S424" s="1341"/>
      <c r="T424" s="1341"/>
      <c r="U424" s="1341"/>
      <c r="V424" s="1341"/>
      <c r="W424" s="1341"/>
      <c r="X424" s="1341"/>
      <c r="Y424" s="1341"/>
      <c r="Z424" s="1341"/>
    </row>
    <row r="425" spans="1:26" ht="21.75" customHeight="1" x14ac:dyDescent="0.6">
      <c r="A425" s="1341"/>
      <c r="B425" s="1358"/>
      <c r="C425" s="1341"/>
      <c r="D425" s="1358"/>
      <c r="E425" s="1341"/>
      <c r="F425" s="1358"/>
      <c r="G425" s="1341"/>
      <c r="H425" s="1358"/>
      <c r="I425" s="1341"/>
      <c r="J425" s="1341"/>
      <c r="K425" s="1341"/>
      <c r="L425" s="1341"/>
      <c r="M425" s="1341"/>
      <c r="N425" s="1341"/>
      <c r="O425" s="1341"/>
      <c r="P425" s="1341"/>
      <c r="Q425" s="1341"/>
      <c r="R425" s="1341"/>
      <c r="S425" s="1341"/>
      <c r="T425" s="1341"/>
      <c r="U425" s="1341"/>
      <c r="V425" s="1341"/>
      <c r="W425" s="1341"/>
      <c r="X425" s="1341"/>
      <c r="Y425" s="1341"/>
      <c r="Z425" s="1341"/>
    </row>
    <row r="426" spans="1:26" ht="21.75" customHeight="1" x14ac:dyDescent="0.6">
      <c r="A426" s="1341"/>
      <c r="B426" s="1358"/>
      <c r="C426" s="1341"/>
      <c r="D426" s="1358"/>
      <c r="E426" s="1341"/>
      <c r="F426" s="1358"/>
      <c r="G426" s="1341"/>
      <c r="H426" s="1358"/>
      <c r="I426" s="1341"/>
      <c r="J426" s="1341"/>
      <c r="K426" s="1341"/>
      <c r="L426" s="1341"/>
      <c r="M426" s="1341"/>
      <c r="N426" s="1341"/>
      <c r="O426" s="1341"/>
      <c r="P426" s="1341"/>
      <c r="Q426" s="1341"/>
      <c r="R426" s="1341"/>
      <c r="S426" s="1341"/>
      <c r="T426" s="1341"/>
      <c r="U426" s="1341"/>
      <c r="V426" s="1341"/>
      <c r="W426" s="1341"/>
      <c r="X426" s="1341"/>
      <c r="Y426" s="1341"/>
      <c r="Z426" s="1341"/>
    </row>
    <row r="427" spans="1:26" ht="21.75" customHeight="1" x14ac:dyDescent="0.6">
      <c r="A427" s="1341"/>
      <c r="B427" s="1358"/>
      <c r="C427" s="1341"/>
      <c r="D427" s="1358"/>
      <c r="E427" s="1341"/>
      <c r="F427" s="1358"/>
      <c r="G427" s="1341"/>
      <c r="H427" s="1358"/>
      <c r="I427" s="1341"/>
      <c r="J427" s="1341"/>
      <c r="K427" s="1341"/>
      <c r="L427" s="1341"/>
      <c r="M427" s="1341"/>
      <c r="N427" s="1341"/>
      <c r="O427" s="1341"/>
      <c r="P427" s="1341"/>
      <c r="Q427" s="1341"/>
      <c r="R427" s="1341"/>
      <c r="S427" s="1341"/>
      <c r="T427" s="1341"/>
      <c r="U427" s="1341"/>
      <c r="V427" s="1341"/>
      <c r="W427" s="1341"/>
      <c r="X427" s="1341"/>
      <c r="Y427" s="1341"/>
      <c r="Z427" s="1341"/>
    </row>
    <row r="428" spans="1:26" ht="21.75" customHeight="1" x14ac:dyDescent="0.6">
      <c r="A428" s="1341"/>
      <c r="B428" s="1358"/>
      <c r="C428" s="1341"/>
      <c r="D428" s="1358"/>
      <c r="E428" s="1341"/>
      <c r="F428" s="1358"/>
      <c r="G428" s="1341"/>
      <c r="H428" s="1358"/>
      <c r="I428" s="1341"/>
      <c r="J428" s="1341"/>
      <c r="K428" s="1341"/>
      <c r="L428" s="1341"/>
      <c r="M428" s="1341"/>
      <c r="N428" s="1341"/>
      <c r="O428" s="1341"/>
      <c r="P428" s="1341"/>
      <c r="Q428" s="1341"/>
      <c r="R428" s="1341"/>
      <c r="S428" s="1341"/>
      <c r="T428" s="1341"/>
      <c r="U428" s="1341"/>
      <c r="V428" s="1341"/>
      <c r="W428" s="1341"/>
      <c r="X428" s="1341"/>
      <c r="Y428" s="1341"/>
      <c r="Z428" s="1341"/>
    </row>
    <row r="429" spans="1:26" ht="21.75" customHeight="1" x14ac:dyDescent="0.6">
      <c r="A429" s="1341"/>
      <c r="B429" s="1358"/>
      <c r="C429" s="1341"/>
      <c r="D429" s="1358"/>
      <c r="E429" s="1341"/>
      <c r="F429" s="1358"/>
      <c r="G429" s="1341"/>
      <c r="H429" s="1358"/>
      <c r="I429" s="1341"/>
      <c r="J429" s="1341"/>
      <c r="K429" s="1341"/>
      <c r="L429" s="1341"/>
      <c r="M429" s="1341"/>
      <c r="N429" s="1341"/>
      <c r="O429" s="1341"/>
      <c r="P429" s="1341"/>
      <c r="Q429" s="1341"/>
      <c r="R429" s="1341"/>
      <c r="S429" s="1341"/>
      <c r="T429" s="1341"/>
      <c r="U429" s="1341"/>
      <c r="V429" s="1341"/>
      <c r="W429" s="1341"/>
      <c r="X429" s="1341"/>
      <c r="Y429" s="1341"/>
      <c r="Z429" s="1341"/>
    </row>
    <row r="430" spans="1:26" ht="21.75" customHeight="1" x14ac:dyDescent="0.6">
      <c r="A430" s="1341"/>
      <c r="B430" s="1358"/>
      <c r="C430" s="1341"/>
      <c r="D430" s="1358"/>
      <c r="E430" s="1341"/>
      <c r="F430" s="1358"/>
      <c r="G430" s="1341"/>
      <c r="H430" s="1358"/>
      <c r="I430" s="1341"/>
      <c r="J430" s="1341"/>
      <c r="K430" s="1341"/>
      <c r="L430" s="1341"/>
      <c r="M430" s="1341"/>
      <c r="N430" s="1341"/>
      <c r="O430" s="1341"/>
      <c r="P430" s="1341"/>
      <c r="Q430" s="1341"/>
      <c r="R430" s="1341"/>
      <c r="S430" s="1341"/>
      <c r="T430" s="1341"/>
      <c r="U430" s="1341"/>
      <c r="V430" s="1341"/>
      <c r="W430" s="1341"/>
      <c r="X430" s="1341"/>
      <c r="Y430" s="1341"/>
      <c r="Z430" s="1341"/>
    </row>
    <row r="431" spans="1:26" ht="21.75" customHeight="1" x14ac:dyDescent="0.6">
      <c r="A431" s="1341"/>
      <c r="B431" s="1358"/>
      <c r="C431" s="1341"/>
      <c r="D431" s="1358"/>
      <c r="E431" s="1341"/>
      <c r="F431" s="1358"/>
      <c r="G431" s="1341"/>
      <c r="H431" s="1358"/>
      <c r="I431" s="1341"/>
      <c r="J431" s="1341"/>
      <c r="K431" s="1341"/>
      <c r="L431" s="1341"/>
      <c r="M431" s="1341"/>
      <c r="N431" s="1341"/>
      <c r="O431" s="1341"/>
      <c r="P431" s="1341"/>
      <c r="Q431" s="1341"/>
      <c r="R431" s="1341"/>
      <c r="S431" s="1341"/>
      <c r="T431" s="1341"/>
      <c r="U431" s="1341"/>
      <c r="V431" s="1341"/>
      <c r="W431" s="1341"/>
      <c r="X431" s="1341"/>
      <c r="Y431" s="1341"/>
      <c r="Z431" s="1341"/>
    </row>
    <row r="432" spans="1:26" ht="21.75" customHeight="1" x14ac:dyDescent="0.6">
      <c r="A432" s="1341"/>
      <c r="B432" s="1358"/>
      <c r="C432" s="1341"/>
      <c r="D432" s="1358"/>
      <c r="E432" s="1341"/>
      <c r="F432" s="1358"/>
      <c r="G432" s="1341"/>
      <c r="H432" s="1358"/>
      <c r="I432" s="1341"/>
      <c r="J432" s="1341"/>
      <c r="K432" s="1341"/>
      <c r="L432" s="1341"/>
      <c r="M432" s="1341"/>
      <c r="N432" s="1341"/>
      <c r="O432" s="1341"/>
      <c r="P432" s="1341"/>
      <c r="Q432" s="1341"/>
      <c r="R432" s="1341"/>
      <c r="S432" s="1341"/>
      <c r="T432" s="1341"/>
      <c r="U432" s="1341"/>
      <c r="V432" s="1341"/>
      <c r="W432" s="1341"/>
      <c r="X432" s="1341"/>
      <c r="Y432" s="1341"/>
      <c r="Z432" s="1341"/>
    </row>
    <row r="433" spans="1:26" ht="21.75" customHeight="1" x14ac:dyDescent="0.6">
      <c r="A433" s="1341"/>
      <c r="B433" s="1358"/>
      <c r="C433" s="1341"/>
      <c r="D433" s="1358"/>
      <c r="E433" s="1341"/>
      <c r="F433" s="1358"/>
      <c r="G433" s="1341"/>
      <c r="H433" s="1358"/>
      <c r="I433" s="1341"/>
      <c r="J433" s="1341"/>
      <c r="K433" s="1341"/>
      <c r="L433" s="1341"/>
      <c r="M433" s="1341"/>
      <c r="N433" s="1341"/>
      <c r="O433" s="1341"/>
      <c r="P433" s="1341"/>
      <c r="Q433" s="1341"/>
      <c r="R433" s="1341"/>
      <c r="S433" s="1341"/>
      <c r="T433" s="1341"/>
      <c r="U433" s="1341"/>
      <c r="V433" s="1341"/>
      <c r="W433" s="1341"/>
      <c r="X433" s="1341"/>
      <c r="Y433" s="1341"/>
      <c r="Z433" s="1341"/>
    </row>
    <row r="434" spans="1:26" ht="21.75" customHeight="1" x14ac:dyDescent="0.6">
      <c r="A434" s="1341"/>
      <c r="B434" s="1358"/>
      <c r="C434" s="1341"/>
      <c r="D434" s="1358"/>
      <c r="E434" s="1341"/>
      <c r="F434" s="1358"/>
      <c r="G434" s="1341"/>
      <c r="H434" s="1358"/>
      <c r="I434" s="1341"/>
      <c r="J434" s="1341"/>
      <c r="K434" s="1341"/>
      <c r="L434" s="1341"/>
      <c r="M434" s="1341"/>
      <c r="N434" s="1341"/>
      <c r="O434" s="1341"/>
      <c r="P434" s="1341"/>
      <c r="Q434" s="1341"/>
      <c r="R434" s="1341"/>
      <c r="S434" s="1341"/>
      <c r="T434" s="1341"/>
      <c r="U434" s="1341"/>
      <c r="V434" s="1341"/>
      <c r="W434" s="1341"/>
      <c r="X434" s="1341"/>
      <c r="Y434" s="1341"/>
      <c r="Z434" s="1341"/>
    </row>
    <row r="435" spans="1:26" ht="21.75" customHeight="1" x14ac:dyDescent="0.6">
      <c r="A435" s="1341"/>
      <c r="B435" s="1358"/>
      <c r="C435" s="1341"/>
      <c r="D435" s="1358"/>
      <c r="E435" s="1341"/>
      <c r="F435" s="1358"/>
      <c r="G435" s="1341"/>
      <c r="H435" s="1358"/>
      <c r="I435" s="1341"/>
      <c r="J435" s="1341"/>
      <c r="K435" s="1341"/>
      <c r="L435" s="1341"/>
      <c r="M435" s="1341"/>
      <c r="N435" s="1341"/>
      <c r="O435" s="1341"/>
      <c r="P435" s="1341"/>
      <c r="Q435" s="1341"/>
      <c r="R435" s="1341"/>
      <c r="S435" s="1341"/>
      <c r="T435" s="1341"/>
      <c r="U435" s="1341"/>
      <c r="V435" s="1341"/>
      <c r="W435" s="1341"/>
      <c r="X435" s="1341"/>
      <c r="Y435" s="1341"/>
      <c r="Z435" s="1341"/>
    </row>
    <row r="436" spans="1:26" ht="21.75" customHeight="1" x14ac:dyDescent="0.6">
      <c r="A436" s="1341"/>
      <c r="B436" s="1358"/>
      <c r="C436" s="1341"/>
      <c r="D436" s="1358"/>
      <c r="E436" s="1341"/>
      <c r="F436" s="1358"/>
      <c r="G436" s="1341"/>
      <c r="H436" s="1358"/>
      <c r="I436" s="1341"/>
      <c r="J436" s="1341"/>
      <c r="K436" s="1341"/>
      <c r="L436" s="1341"/>
      <c r="M436" s="1341"/>
      <c r="N436" s="1341"/>
      <c r="O436" s="1341"/>
      <c r="P436" s="1341"/>
      <c r="Q436" s="1341"/>
      <c r="R436" s="1341"/>
      <c r="S436" s="1341"/>
      <c r="T436" s="1341"/>
      <c r="U436" s="1341"/>
      <c r="V436" s="1341"/>
      <c r="W436" s="1341"/>
      <c r="X436" s="1341"/>
      <c r="Y436" s="1341"/>
      <c r="Z436" s="1341"/>
    </row>
    <row r="437" spans="1:26" ht="21.75" customHeight="1" x14ac:dyDescent="0.6">
      <c r="A437" s="1341"/>
      <c r="B437" s="1358"/>
      <c r="C437" s="1341"/>
      <c r="D437" s="1358"/>
      <c r="E437" s="1341"/>
      <c r="F437" s="1358"/>
      <c r="G437" s="1341"/>
      <c r="H437" s="1358"/>
      <c r="I437" s="1341"/>
      <c r="J437" s="1341"/>
      <c r="K437" s="1341"/>
      <c r="L437" s="1341"/>
      <c r="M437" s="1341"/>
      <c r="N437" s="1341"/>
      <c r="O437" s="1341"/>
      <c r="P437" s="1341"/>
      <c r="Q437" s="1341"/>
      <c r="R437" s="1341"/>
      <c r="S437" s="1341"/>
      <c r="T437" s="1341"/>
      <c r="U437" s="1341"/>
      <c r="V437" s="1341"/>
      <c r="W437" s="1341"/>
      <c r="X437" s="1341"/>
      <c r="Y437" s="1341"/>
      <c r="Z437" s="1341"/>
    </row>
    <row r="438" spans="1:26" ht="21.75" customHeight="1" x14ac:dyDescent="0.6">
      <c r="A438" s="1341"/>
      <c r="B438" s="1358"/>
      <c r="C438" s="1341"/>
      <c r="D438" s="1358"/>
      <c r="E438" s="1341"/>
      <c r="F438" s="1358"/>
      <c r="G438" s="1341"/>
      <c r="H438" s="1358"/>
      <c r="I438" s="1341"/>
      <c r="J438" s="1341"/>
      <c r="K438" s="1341"/>
      <c r="L438" s="1341"/>
      <c r="M438" s="1341"/>
      <c r="N438" s="1341"/>
      <c r="O438" s="1341"/>
      <c r="P438" s="1341"/>
      <c r="Q438" s="1341"/>
      <c r="R438" s="1341"/>
      <c r="S438" s="1341"/>
      <c r="T438" s="1341"/>
      <c r="U438" s="1341"/>
      <c r="V438" s="1341"/>
      <c r="W438" s="1341"/>
      <c r="X438" s="1341"/>
      <c r="Y438" s="1341"/>
      <c r="Z438" s="1341"/>
    </row>
    <row r="439" spans="1:26" ht="21.75" customHeight="1" x14ac:dyDescent="0.6">
      <c r="A439" s="1341"/>
      <c r="B439" s="1358"/>
      <c r="C439" s="1341"/>
      <c r="D439" s="1358"/>
      <c r="E439" s="1341"/>
      <c r="F439" s="1358"/>
      <c r="G439" s="1341"/>
      <c r="H439" s="1358"/>
      <c r="I439" s="1341"/>
      <c r="J439" s="1341"/>
      <c r="K439" s="1341"/>
      <c r="L439" s="1341"/>
      <c r="M439" s="1341"/>
      <c r="N439" s="1341"/>
      <c r="O439" s="1341"/>
      <c r="P439" s="1341"/>
      <c r="Q439" s="1341"/>
      <c r="R439" s="1341"/>
      <c r="S439" s="1341"/>
      <c r="T439" s="1341"/>
      <c r="U439" s="1341"/>
      <c r="V439" s="1341"/>
      <c r="W439" s="1341"/>
      <c r="X439" s="1341"/>
      <c r="Y439" s="1341"/>
      <c r="Z439" s="1341"/>
    </row>
    <row r="440" spans="1:26" ht="21.75" customHeight="1" x14ac:dyDescent="0.6">
      <c r="A440" s="1341"/>
      <c r="B440" s="1358"/>
      <c r="C440" s="1341"/>
      <c r="D440" s="1358"/>
      <c r="E440" s="1341"/>
      <c r="F440" s="1358"/>
      <c r="G440" s="1341"/>
      <c r="H440" s="1358"/>
      <c r="I440" s="1341"/>
      <c r="J440" s="1341"/>
      <c r="K440" s="1341"/>
      <c r="L440" s="1341"/>
      <c r="M440" s="1341"/>
      <c r="N440" s="1341"/>
      <c r="O440" s="1341"/>
      <c r="P440" s="1341"/>
      <c r="Q440" s="1341"/>
      <c r="R440" s="1341"/>
      <c r="S440" s="1341"/>
      <c r="T440" s="1341"/>
      <c r="U440" s="1341"/>
      <c r="V440" s="1341"/>
      <c r="W440" s="1341"/>
      <c r="X440" s="1341"/>
      <c r="Y440" s="1341"/>
      <c r="Z440" s="1341"/>
    </row>
    <row r="441" spans="1:26" ht="21.75" customHeight="1" x14ac:dyDescent="0.6">
      <c r="A441" s="1341"/>
      <c r="B441" s="1358"/>
      <c r="C441" s="1341"/>
      <c r="D441" s="1358"/>
      <c r="E441" s="1341"/>
      <c r="F441" s="1358"/>
      <c r="G441" s="1341"/>
      <c r="H441" s="1358"/>
      <c r="I441" s="1341"/>
      <c r="J441" s="1341"/>
      <c r="K441" s="1341"/>
      <c r="L441" s="1341"/>
      <c r="M441" s="1341"/>
      <c r="N441" s="1341"/>
      <c r="O441" s="1341"/>
      <c r="P441" s="1341"/>
      <c r="Q441" s="1341"/>
      <c r="R441" s="1341"/>
      <c r="S441" s="1341"/>
      <c r="T441" s="1341"/>
      <c r="U441" s="1341"/>
      <c r="V441" s="1341"/>
      <c r="W441" s="1341"/>
      <c r="X441" s="1341"/>
      <c r="Y441" s="1341"/>
      <c r="Z441" s="1341"/>
    </row>
    <row r="442" spans="1:26" ht="21.75" customHeight="1" x14ac:dyDescent="0.6">
      <c r="A442" s="1341"/>
      <c r="B442" s="1358"/>
      <c r="C442" s="1341"/>
      <c r="D442" s="1358"/>
      <c r="E442" s="1341"/>
      <c r="F442" s="1358"/>
      <c r="G442" s="1341"/>
      <c r="H442" s="1358"/>
      <c r="I442" s="1341"/>
      <c r="J442" s="1341"/>
      <c r="K442" s="1341"/>
      <c r="L442" s="1341"/>
      <c r="M442" s="1341"/>
      <c r="N442" s="1341"/>
      <c r="O442" s="1341"/>
      <c r="P442" s="1341"/>
      <c r="Q442" s="1341"/>
      <c r="R442" s="1341"/>
      <c r="S442" s="1341"/>
      <c r="T442" s="1341"/>
      <c r="U442" s="1341"/>
      <c r="V442" s="1341"/>
      <c r="W442" s="1341"/>
      <c r="X442" s="1341"/>
      <c r="Y442" s="1341"/>
      <c r="Z442" s="1341"/>
    </row>
    <row r="443" spans="1:26" ht="21.75" customHeight="1" x14ac:dyDescent="0.6">
      <c r="A443" s="1341"/>
      <c r="B443" s="1358"/>
      <c r="C443" s="1341"/>
      <c r="D443" s="1358"/>
      <c r="E443" s="1341"/>
      <c r="F443" s="1358"/>
      <c r="G443" s="1341"/>
      <c r="H443" s="1358"/>
      <c r="I443" s="1341"/>
      <c r="J443" s="1341"/>
      <c r="K443" s="1341"/>
      <c r="L443" s="1341"/>
      <c r="M443" s="1341"/>
      <c r="N443" s="1341"/>
      <c r="O443" s="1341"/>
      <c r="P443" s="1341"/>
      <c r="Q443" s="1341"/>
      <c r="R443" s="1341"/>
      <c r="S443" s="1341"/>
      <c r="T443" s="1341"/>
      <c r="U443" s="1341"/>
      <c r="V443" s="1341"/>
      <c r="W443" s="1341"/>
      <c r="X443" s="1341"/>
      <c r="Y443" s="1341"/>
      <c r="Z443" s="1341"/>
    </row>
    <row r="444" spans="1:26" ht="21.75" customHeight="1" x14ac:dyDescent="0.6">
      <c r="A444" s="1341"/>
      <c r="B444" s="1358"/>
      <c r="C444" s="1341"/>
      <c r="D444" s="1358"/>
      <c r="E444" s="1341"/>
      <c r="F444" s="1358"/>
      <c r="G444" s="1341"/>
      <c r="H444" s="1358"/>
      <c r="I444" s="1341"/>
      <c r="J444" s="1341"/>
      <c r="K444" s="1341"/>
      <c r="L444" s="1341"/>
      <c r="M444" s="1341"/>
      <c r="N444" s="1341"/>
      <c r="O444" s="1341"/>
      <c r="P444" s="1341"/>
      <c r="Q444" s="1341"/>
      <c r="R444" s="1341"/>
      <c r="S444" s="1341"/>
      <c r="T444" s="1341"/>
      <c r="U444" s="1341"/>
      <c r="V444" s="1341"/>
      <c r="W444" s="1341"/>
      <c r="X444" s="1341"/>
      <c r="Y444" s="1341"/>
      <c r="Z444" s="1341"/>
    </row>
    <row r="445" spans="1:26" ht="21.75" customHeight="1" x14ac:dyDescent="0.6">
      <c r="A445" s="1341"/>
      <c r="B445" s="1358"/>
      <c r="C445" s="1341"/>
      <c r="D445" s="1358"/>
      <c r="E445" s="1341"/>
      <c r="F445" s="1358"/>
      <c r="G445" s="1341"/>
      <c r="H445" s="1358"/>
      <c r="I445" s="1341"/>
      <c r="J445" s="1341"/>
      <c r="K445" s="1341"/>
      <c r="L445" s="1341"/>
      <c r="M445" s="1341"/>
      <c r="N445" s="1341"/>
      <c r="O445" s="1341"/>
      <c r="P445" s="1341"/>
      <c r="Q445" s="1341"/>
      <c r="R445" s="1341"/>
      <c r="S445" s="1341"/>
      <c r="T445" s="1341"/>
      <c r="U445" s="1341"/>
      <c r="V445" s="1341"/>
      <c r="W445" s="1341"/>
      <c r="X445" s="1341"/>
      <c r="Y445" s="1341"/>
      <c r="Z445" s="1341"/>
    </row>
    <row r="446" spans="1:26" ht="21.75" customHeight="1" x14ac:dyDescent="0.6">
      <c r="A446" s="1341"/>
      <c r="B446" s="1358"/>
      <c r="C446" s="1341"/>
      <c r="D446" s="1358"/>
      <c r="E446" s="1341"/>
      <c r="F446" s="1358"/>
      <c r="G446" s="1341"/>
      <c r="H446" s="1358"/>
      <c r="I446" s="1341"/>
      <c r="J446" s="1341"/>
      <c r="K446" s="1341"/>
      <c r="L446" s="1341"/>
      <c r="M446" s="1341"/>
      <c r="N446" s="1341"/>
      <c r="O446" s="1341"/>
      <c r="P446" s="1341"/>
      <c r="Q446" s="1341"/>
      <c r="R446" s="1341"/>
      <c r="S446" s="1341"/>
      <c r="T446" s="1341"/>
      <c r="U446" s="1341"/>
      <c r="V446" s="1341"/>
      <c r="W446" s="1341"/>
      <c r="X446" s="1341"/>
      <c r="Y446" s="1341"/>
      <c r="Z446" s="1341"/>
    </row>
    <row r="447" spans="1:26" ht="21.75" customHeight="1" x14ac:dyDescent="0.6">
      <c r="A447" s="1341"/>
      <c r="B447" s="1358"/>
      <c r="C447" s="1341"/>
      <c r="D447" s="1358"/>
      <c r="E447" s="1341"/>
      <c r="F447" s="1358"/>
      <c r="G447" s="1341"/>
      <c r="H447" s="1358"/>
      <c r="I447" s="1341"/>
      <c r="J447" s="1341"/>
      <c r="K447" s="1341"/>
      <c r="L447" s="1341"/>
      <c r="M447" s="1341"/>
      <c r="N447" s="1341"/>
      <c r="O447" s="1341"/>
      <c r="P447" s="1341"/>
      <c r="Q447" s="1341"/>
      <c r="R447" s="1341"/>
      <c r="S447" s="1341"/>
      <c r="T447" s="1341"/>
      <c r="U447" s="1341"/>
      <c r="V447" s="1341"/>
      <c r="W447" s="1341"/>
      <c r="X447" s="1341"/>
      <c r="Y447" s="1341"/>
      <c r="Z447" s="1341"/>
    </row>
    <row r="448" spans="1:26" ht="21.75" customHeight="1" x14ac:dyDescent="0.6">
      <c r="A448" s="1341"/>
      <c r="B448" s="1358"/>
      <c r="C448" s="1341"/>
      <c r="D448" s="1358"/>
      <c r="E448" s="1341"/>
      <c r="F448" s="1358"/>
      <c r="G448" s="1341"/>
      <c r="H448" s="1358"/>
      <c r="I448" s="1341"/>
      <c r="J448" s="1341"/>
      <c r="K448" s="1341"/>
      <c r="L448" s="1341"/>
      <c r="M448" s="1341"/>
      <c r="N448" s="1341"/>
      <c r="O448" s="1341"/>
      <c r="P448" s="1341"/>
      <c r="Q448" s="1341"/>
      <c r="R448" s="1341"/>
      <c r="S448" s="1341"/>
      <c r="T448" s="1341"/>
      <c r="U448" s="1341"/>
      <c r="V448" s="1341"/>
      <c r="W448" s="1341"/>
      <c r="X448" s="1341"/>
      <c r="Y448" s="1341"/>
      <c r="Z448" s="1341"/>
    </row>
    <row r="449" spans="1:26" ht="21.75" customHeight="1" x14ac:dyDescent="0.6">
      <c r="A449" s="1341"/>
      <c r="B449" s="1358"/>
      <c r="C449" s="1341"/>
      <c r="D449" s="1358"/>
      <c r="E449" s="1341"/>
      <c r="F449" s="1358"/>
      <c r="G449" s="1341"/>
      <c r="H449" s="1358"/>
      <c r="I449" s="1341"/>
      <c r="J449" s="1341"/>
      <c r="K449" s="1341"/>
      <c r="L449" s="1341"/>
      <c r="M449" s="1341"/>
      <c r="N449" s="1341"/>
      <c r="O449" s="1341"/>
      <c r="P449" s="1341"/>
      <c r="Q449" s="1341"/>
      <c r="R449" s="1341"/>
      <c r="S449" s="1341"/>
      <c r="T449" s="1341"/>
      <c r="U449" s="1341"/>
      <c r="V449" s="1341"/>
      <c r="W449" s="1341"/>
      <c r="X449" s="1341"/>
      <c r="Y449" s="1341"/>
      <c r="Z449" s="1341"/>
    </row>
    <row r="450" spans="1:26" ht="21.75" customHeight="1" x14ac:dyDescent="0.6">
      <c r="A450" s="1341"/>
      <c r="B450" s="1358"/>
      <c r="C450" s="1341"/>
      <c r="D450" s="1358"/>
      <c r="E450" s="1341"/>
      <c r="F450" s="1358"/>
      <c r="G450" s="1341"/>
      <c r="H450" s="1358"/>
      <c r="I450" s="1341"/>
      <c r="J450" s="1341"/>
      <c r="K450" s="1341"/>
      <c r="L450" s="1341"/>
      <c r="M450" s="1341"/>
      <c r="N450" s="1341"/>
      <c r="O450" s="1341"/>
      <c r="P450" s="1341"/>
      <c r="Q450" s="1341"/>
      <c r="R450" s="1341"/>
      <c r="S450" s="1341"/>
      <c r="T450" s="1341"/>
      <c r="U450" s="1341"/>
      <c r="V450" s="1341"/>
      <c r="W450" s="1341"/>
      <c r="X450" s="1341"/>
      <c r="Y450" s="1341"/>
      <c r="Z450" s="1341"/>
    </row>
    <row r="451" spans="1:26" ht="21.75" customHeight="1" x14ac:dyDescent="0.6">
      <c r="A451" s="1341"/>
      <c r="B451" s="1358"/>
      <c r="C451" s="1341"/>
      <c r="D451" s="1358"/>
      <c r="E451" s="1341"/>
      <c r="F451" s="1358"/>
      <c r="G451" s="1341"/>
      <c r="H451" s="1358"/>
      <c r="I451" s="1341"/>
      <c r="J451" s="1341"/>
      <c r="K451" s="1341"/>
      <c r="L451" s="1341"/>
      <c r="M451" s="1341"/>
      <c r="N451" s="1341"/>
      <c r="O451" s="1341"/>
      <c r="P451" s="1341"/>
      <c r="Q451" s="1341"/>
      <c r="R451" s="1341"/>
      <c r="S451" s="1341"/>
      <c r="T451" s="1341"/>
      <c r="U451" s="1341"/>
      <c r="V451" s="1341"/>
      <c r="W451" s="1341"/>
      <c r="X451" s="1341"/>
      <c r="Y451" s="1341"/>
      <c r="Z451" s="1341"/>
    </row>
    <row r="452" spans="1:26" ht="21.75" customHeight="1" x14ac:dyDescent="0.6">
      <c r="A452" s="1341"/>
      <c r="B452" s="1358"/>
      <c r="C452" s="1341"/>
      <c r="D452" s="1358"/>
      <c r="E452" s="1341"/>
      <c r="F452" s="1358"/>
      <c r="G452" s="1341"/>
      <c r="H452" s="1358"/>
      <c r="I452" s="1341"/>
      <c r="J452" s="1341"/>
      <c r="K452" s="1341"/>
      <c r="L452" s="1341"/>
      <c r="M452" s="1341"/>
      <c r="N452" s="1341"/>
      <c r="O452" s="1341"/>
      <c r="P452" s="1341"/>
      <c r="Q452" s="1341"/>
      <c r="R452" s="1341"/>
      <c r="S452" s="1341"/>
      <c r="T452" s="1341"/>
      <c r="U452" s="1341"/>
      <c r="V452" s="1341"/>
      <c r="W452" s="1341"/>
      <c r="X452" s="1341"/>
      <c r="Y452" s="1341"/>
      <c r="Z452" s="1341"/>
    </row>
    <row r="453" spans="1:26" ht="21.75" customHeight="1" x14ac:dyDescent="0.6">
      <c r="A453" s="1341"/>
      <c r="B453" s="1358"/>
      <c r="C453" s="1341"/>
      <c r="D453" s="1358"/>
      <c r="E453" s="1341"/>
      <c r="F453" s="1358"/>
      <c r="G453" s="1341"/>
      <c r="H453" s="1358"/>
      <c r="I453" s="1341"/>
      <c r="J453" s="1341"/>
      <c r="K453" s="1341"/>
      <c r="L453" s="1341"/>
      <c r="M453" s="1341"/>
      <c r="N453" s="1341"/>
      <c r="O453" s="1341"/>
      <c r="P453" s="1341"/>
      <c r="Q453" s="1341"/>
      <c r="R453" s="1341"/>
      <c r="S453" s="1341"/>
      <c r="T453" s="1341"/>
      <c r="U453" s="1341"/>
      <c r="V453" s="1341"/>
      <c r="W453" s="1341"/>
      <c r="X453" s="1341"/>
      <c r="Y453" s="1341"/>
      <c r="Z453" s="1341"/>
    </row>
    <row r="454" spans="1:26" ht="21.75" customHeight="1" x14ac:dyDescent="0.6">
      <c r="A454" s="1341"/>
      <c r="B454" s="1358"/>
      <c r="C454" s="1341"/>
      <c r="D454" s="1358"/>
      <c r="E454" s="1341"/>
      <c r="F454" s="1358"/>
      <c r="G454" s="1341"/>
      <c r="H454" s="1358"/>
      <c r="I454" s="1341"/>
      <c r="J454" s="1341"/>
      <c r="K454" s="1341"/>
      <c r="L454" s="1341"/>
      <c r="M454" s="1341"/>
      <c r="N454" s="1341"/>
      <c r="O454" s="1341"/>
      <c r="P454" s="1341"/>
      <c r="Q454" s="1341"/>
      <c r="R454" s="1341"/>
      <c r="S454" s="1341"/>
      <c r="T454" s="1341"/>
      <c r="U454" s="1341"/>
      <c r="V454" s="1341"/>
      <c r="W454" s="1341"/>
      <c r="X454" s="1341"/>
      <c r="Y454" s="1341"/>
      <c r="Z454" s="1341"/>
    </row>
    <row r="455" spans="1:26" ht="21.75" customHeight="1" x14ac:dyDescent="0.6">
      <c r="A455" s="1341"/>
      <c r="B455" s="1358"/>
      <c r="C455" s="1341"/>
      <c r="D455" s="1358"/>
      <c r="E455" s="1341"/>
      <c r="F455" s="1358"/>
      <c r="G455" s="1341"/>
      <c r="H455" s="1358"/>
      <c r="I455" s="1341"/>
      <c r="J455" s="1341"/>
      <c r="K455" s="1341"/>
      <c r="L455" s="1341"/>
      <c r="M455" s="1341"/>
      <c r="N455" s="1341"/>
      <c r="O455" s="1341"/>
      <c r="P455" s="1341"/>
      <c r="Q455" s="1341"/>
      <c r="R455" s="1341"/>
      <c r="S455" s="1341"/>
      <c r="T455" s="1341"/>
      <c r="U455" s="1341"/>
      <c r="V455" s="1341"/>
      <c r="W455" s="1341"/>
      <c r="X455" s="1341"/>
      <c r="Y455" s="1341"/>
      <c r="Z455" s="1341"/>
    </row>
    <row r="456" spans="1:26" ht="21.75" customHeight="1" x14ac:dyDescent="0.6">
      <c r="A456" s="1341"/>
      <c r="B456" s="1358"/>
      <c r="C456" s="1341"/>
      <c r="D456" s="1358"/>
      <c r="E456" s="1341"/>
      <c r="F456" s="1358"/>
      <c r="G456" s="1341"/>
      <c r="H456" s="1358"/>
      <c r="I456" s="1341"/>
      <c r="J456" s="1341"/>
      <c r="K456" s="1341"/>
      <c r="L456" s="1341"/>
      <c r="M456" s="1341"/>
      <c r="N456" s="1341"/>
      <c r="O456" s="1341"/>
      <c r="P456" s="1341"/>
      <c r="Q456" s="1341"/>
      <c r="R456" s="1341"/>
      <c r="S456" s="1341"/>
      <c r="T456" s="1341"/>
      <c r="U456" s="1341"/>
      <c r="V456" s="1341"/>
      <c r="W456" s="1341"/>
      <c r="X456" s="1341"/>
      <c r="Y456" s="1341"/>
      <c r="Z456" s="1341"/>
    </row>
    <row r="457" spans="1:26" ht="21.75" customHeight="1" x14ac:dyDescent="0.6">
      <c r="A457" s="1341"/>
      <c r="B457" s="1358"/>
      <c r="C457" s="1341"/>
      <c r="D457" s="1358"/>
      <c r="E457" s="1341"/>
      <c r="F457" s="1358"/>
      <c r="G457" s="1341"/>
      <c r="H457" s="1358"/>
      <c r="I457" s="1341"/>
      <c r="J457" s="1341"/>
      <c r="K457" s="1341"/>
      <c r="L457" s="1341"/>
      <c r="M457" s="1341"/>
      <c r="N457" s="1341"/>
      <c r="O457" s="1341"/>
      <c r="P457" s="1341"/>
      <c r="Q457" s="1341"/>
      <c r="R457" s="1341"/>
      <c r="S457" s="1341"/>
      <c r="T457" s="1341"/>
      <c r="U457" s="1341"/>
      <c r="V457" s="1341"/>
      <c r="W457" s="1341"/>
      <c r="X457" s="1341"/>
      <c r="Y457" s="1341"/>
      <c r="Z457" s="1341"/>
    </row>
    <row r="458" spans="1:26" ht="21.75" customHeight="1" x14ac:dyDescent="0.6">
      <c r="A458" s="1341"/>
      <c r="B458" s="1358"/>
      <c r="C458" s="1341"/>
      <c r="D458" s="1358"/>
      <c r="E458" s="1341"/>
      <c r="F458" s="1358"/>
      <c r="G458" s="1341"/>
      <c r="H458" s="1358"/>
      <c r="I458" s="1341"/>
      <c r="J458" s="1341"/>
      <c r="K458" s="1341"/>
      <c r="L458" s="1341"/>
      <c r="M458" s="1341"/>
      <c r="N458" s="1341"/>
      <c r="O458" s="1341"/>
      <c r="P458" s="1341"/>
      <c r="Q458" s="1341"/>
      <c r="R458" s="1341"/>
      <c r="S458" s="1341"/>
      <c r="T458" s="1341"/>
      <c r="U458" s="1341"/>
      <c r="V458" s="1341"/>
      <c r="W458" s="1341"/>
      <c r="X458" s="1341"/>
      <c r="Y458" s="1341"/>
      <c r="Z458" s="1341"/>
    </row>
    <row r="459" spans="1:26" ht="21.75" customHeight="1" x14ac:dyDescent="0.6">
      <c r="A459" s="1341"/>
      <c r="B459" s="1358"/>
      <c r="C459" s="1341"/>
      <c r="D459" s="1358"/>
      <c r="E459" s="1341"/>
      <c r="F459" s="1358"/>
      <c r="G459" s="1341"/>
      <c r="H459" s="1358"/>
      <c r="I459" s="1341"/>
      <c r="J459" s="1341"/>
      <c r="K459" s="1341"/>
      <c r="L459" s="1341"/>
      <c r="M459" s="1341"/>
      <c r="N459" s="1341"/>
      <c r="O459" s="1341"/>
      <c r="P459" s="1341"/>
      <c r="Q459" s="1341"/>
      <c r="R459" s="1341"/>
      <c r="S459" s="1341"/>
      <c r="T459" s="1341"/>
      <c r="U459" s="1341"/>
      <c r="V459" s="1341"/>
      <c r="W459" s="1341"/>
      <c r="X459" s="1341"/>
      <c r="Y459" s="1341"/>
      <c r="Z459" s="1341"/>
    </row>
    <row r="460" spans="1:26" ht="21.75" customHeight="1" x14ac:dyDescent="0.6">
      <c r="A460" s="1341"/>
      <c r="B460" s="1358"/>
      <c r="C460" s="1341"/>
      <c r="D460" s="1358"/>
      <c r="E460" s="1341"/>
      <c r="F460" s="1358"/>
      <c r="G460" s="1341"/>
      <c r="H460" s="1358"/>
      <c r="I460" s="1341"/>
      <c r="J460" s="1341"/>
      <c r="K460" s="1341"/>
      <c r="L460" s="1341"/>
      <c r="M460" s="1341"/>
      <c r="N460" s="1341"/>
      <c r="O460" s="1341"/>
      <c r="P460" s="1341"/>
      <c r="Q460" s="1341"/>
      <c r="R460" s="1341"/>
      <c r="S460" s="1341"/>
      <c r="T460" s="1341"/>
      <c r="U460" s="1341"/>
      <c r="V460" s="1341"/>
      <c r="W460" s="1341"/>
      <c r="X460" s="1341"/>
      <c r="Y460" s="1341"/>
      <c r="Z460" s="1341"/>
    </row>
    <row r="461" spans="1:26" ht="21.75" customHeight="1" x14ac:dyDescent="0.6">
      <c r="A461" s="1341"/>
      <c r="B461" s="1358"/>
      <c r="C461" s="1341"/>
      <c r="D461" s="1358"/>
      <c r="E461" s="1341"/>
      <c r="F461" s="1358"/>
      <c r="G461" s="1341"/>
      <c r="H461" s="1358"/>
      <c r="I461" s="1341"/>
      <c r="J461" s="1341"/>
      <c r="K461" s="1341"/>
      <c r="L461" s="1341"/>
      <c r="M461" s="1341"/>
      <c r="N461" s="1341"/>
      <c r="O461" s="1341"/>
      <c r="P461" s="1341"/>
      <c r="Q461" s="1341"/>
      <c r="R461" s="1341"/>
      <c r="S461" s="1341"/>
      <c r="T461" s="1341"/>
      <c r="U461" s="1341"/>
      <c r="V461" s="1341"/>
      <c r="W461" s="1341"/>
      <c r="X461" s="1341"/>
      <c r="Y461" s="1341"/>
      <c r="Z461" s="1341"/>
    </row>
    <row r="462" spans="1:26" ht="21.75" customHeight="1" x14ac:dyDescent="0.6">
      <c r="A462" s="1341"/>
      <c r="B462" s="1358"/>
      <c r="C462" s="1341"/>
      <c r="D462" s="1358"/>
      <c r="E462" s="1341"/>
      <c r="F462" s="1358"/>
      <c r="G462" s="1341"/>
      <c r="H462" s="1358"/>
      <c r="I462" s="1341"/>
      <c r="J462" s="1341"/>
      <c r="K462" s="1341"/>
      <c r="L462" s="1341"/>
      <c r="M462" s="1341"/>
      <c r="N462" s="1341"/>
      <c r="O462" s="1341"/>
      <c r="P462" s="1341"/>
      <c r="Q462" s="1341"/>
      <c r="R462" s="1341"/>
      <c r="S462" s="1341"/>
      <c r="T462" s="1341"/>
      <c r="U462" s="1341"/>
      <c r="V462" s="1341"/>
      <c r="W462" s="1341"/>
      <c r="X462" s="1341"/>
      <c r="Y462" s="1341"/>
      <c r="Z462" s="1341"/>
    </row>
    <row r="463" spans="1:26" ht="21.75" customHeight="1" x14ac:dyDescent="0.6">
      <c r="A463" s="1341"/>
      <c r="B463" s="1358"/>
      <c r="C463" s="1341"/>
      <c r="D463" s="1358"/>
      <c r="E463" s="1341"/>
      <c r="F463" s="1358"/>
      <c r="G463" s="1341"/>
      <c r="H463" s="1358"/>
      <c r="I463" s="1341"/>
      <c r="J463" s="1341"/>
      <c r="K463" s="1341"/>
      <c r="L463" s="1341"/>
      <c r="M463" s="1341"/>
      <c r="N463" s="1341"/>
      <c r="O463" s="1341"/>
      <c r="P463" s="1341"/>
      <c r="Q463" s="1341"/>
      <c r="R463" s="1341"/>
      <c r="S463" s="1341"/>
      <c r="T463" s="1341"/>
      <c r="U463" s="1341"/>
      <c r="V463" s="1341"/>
      <c r="W463" s="1341"/>
      <c r="X463" s="1341"/>
      <c r="Y463" s="1341"/>
      <c r="Z463" s="1341"/>
    </row>
    <row r="464" spans="1:26" ht="21.75" customHeight="1" x14ac:dyDescent="0.6">
      <c r="A464" s="1341"/>
      <c r="B464" s="1358"/>
      <c r="C464" s="1341"/>
      <c r="D464" s="1358"/>
      <c r="E464" s="1341"/>
      <c r="F464" s="1358"/>
      <c r="G464" s="1341"/>
      <c r="H464" s="1358"/>
      <c r="I464" s="1341"/>
      <c r="J464" s="1341"/>
      <c r="K464" s="1341"/>
      <c r="L464" s="1341"/>
      <c r="M464" s="1341"/>
      <c r="N464" s="1341"/>
      <c r="O464" s="1341"/>
      <c r="P464" s="1341"/>
      <c r="Q464" s="1341"/>
      <c r="R464" s="1341"/>
      <c r="S464" s="1341"/>
      <c r="T464" s="1341"/>
      <c r="U464" s="1341"/>
      <c r="V464" s="1341"/>
      <c r="W464" s="1341"/>
      <c r="X464" s="1341"/>
      <c r="Y464" s="1341"/>
      <c r="Z464" s="1341"/>
    </row>
    <row r="465" spans="1:26" ht="21.75" customHeight="1" x14ac:dyDescent="0.6">
      <c r="A465" s="1341"/>
      <c r="B465" s="1358"/>
      <c r="C465" s="1341"/>
      <c r="D465" s="1358"/>
      <c r="E465" s="1341"/>
      <c r="F465" s="1358"/>
      <c r="G465" s="1341"/>
      <c r="H465" s="1358"/>
      <c r="I465" s="1341"/>
      <c r="J465" s="1341"/>
      <c r="K465" s="1341"/>
      <c r="L465" s="1341"/>
      <c r="M465" s="1341"/>
      <c r="N465" s="1341"/>
      <c r="O465" s="1341"/>
      <c r="P465" s="1341"/>
      <c r="Q465" s="1341"/>
      <c r="R465" s="1341"/>
      <c r="S465" s="1341"/>
      <c r="T465" s="1341"/>
      <c r="U465" s="1341"/>
      <c r="V465" s="1341"/>
      <c r="W465" s="1341"/>
      <c r="X465" s="1341"/>
      <c r="Y465" s="1341"/>
      <c r="Z465" s="1341"/>
    </row>
    <row r="466" spans="1:26" ht="21.75" customHeight="1" x14ac:dyDescent="0.6">
      <c r="A466" s="1341"/>
      <c r="B466" s="1358"/>
      <c r="C466" s="1341"/>
      <c r="D466" s="1358"/>
      <c r="E466" s="1341"/>
      <c r="F466" s="1358"/>
      <c r="G466" s="1341"/>
      <c r="H466" s="1358"/>
      <c r="I466" s="1341"/>
      <c r="J466" s="1341"/>
      <c r="K466" s="1341"/>
      <c r="L466" s="1341"/>
      <c r="M466" s="1341"/>
      <c r="N466" s="1341"/>
      <c r="O466" s="1341"/>
      <c r="P466" s="1341"/>
      <c r="Q466" s="1341"/>
      <c r="R466" s="1341"/>
      <c r="S466" s="1341"/>
      <c r="T466" s="1341"/>
      <c r="U466" s="1341"/>
      <c r="V466" s="1341"/>
      <c r="W466" s="1341"/>
      <c r="X466" s="1341"/>
      <c r="Y466" s="1341"/>
      <c r="Z466" s="1341"/>
    </row>
    <row r="467" spans="1:26" ht="21.75" customHeight="1" x14ac:dyDescent="0.6">
      <c r="A467" s="1341"/>
      <c r="B467" s="1358"/>
      <c r="C467" s="1341"/>
      <c r="D467" s="1358"/>
      <c r="E467" s="1341"/>
      <c r="F467" s="1358"/>
      <c r="G467" s="1341"/>
      <c r="H467" s="1358"/>
      <c r="I467" s="1341"/>
      <c r="J467" s="1341"/>
      <c r="K467" s="1341"/>
      <c r="L467" s="1341"/>
      <c r="M467" s="1341"/>
      <c r="N467" s="1341"/>
      <c r="O467" s="1341"/>
      <c r="P467" s="1341"/>
      <c r="Q467" s="1341"/>
      <c r="R467" s="1341"/>
      <c r="S467" s="1341"/>
      <c r="T467" s="1341"/>
      <c r="U467" s="1341"/>
      <c r="V467" s="1341"/>
      <c r="W467" s="1341"/>
      <c r="X467" s="1341"/>
      <c r="Y467" s="1341"/>
      <c r="Z467" s="1341"/>
    </row>
    <row r="468" spans="1:26" ht="21.75" customHeight="1" x14ac:dyDescent="0.6">
      <c r="A468" s="1341"/>
      <c r="B468" s="1358"/>
      <c r="C468" s="1341"/>
      <c r="D468" s="1358"/>
      <c r="E468" s="1341"/>
      <c r="F468" s="1358"/>
      <c r="G468" s="1341"/>
      <c r="H468" s="1358"/>
      <c r="I468" s="1341"/>
      <c r="J468" s="1341"/>
      <c r="K468" s="1341"/>
      <c r="L468" s="1341"/>
      <c r="M468" s="1341"/>
      <c r="N468" s="1341"/>
      <c r="O468" s="1341"/>
      <c r="P468" s="1341"/>
      <c r="Q468" s="1341"/>
      <c r="R468" s="1341"/>
      <c r="S468" s="1341"/>
      <c r="T468" s="1341"/>
      <c r="U468" s="1341"/>
      <c r="V468" s="1341"/>
      <c r="W468" s="1341"/>
      <c r="X468" s="1341"/>
      <c r="Y468" s="1341"/>
      <c r="Z468" s="1341"/>
    </row>
    <row r="469" spans="1:26" ht="21.75" customHeight="1" x14ac:dyDescent="0.6">
      <c r="A469" s="1341"/>
      <c r="B469" s="1358"/>
      <c r="C469" s="1341"/>
      <c r="D469" s="1358"/>
      <c r="E469" s="1341"/>
      <c r="F469" s="1358"/>
      <c r="G469" s="1341"/>
      <c r="H469" s="1358"/>
      <c r="I469" s="1341"/>
      <c r="J469" s="1341"/>
      <c r="K469" s="1341"/>
      <c r="L469" s="1341"/>
      <c r="M469" s="1341"/>
      <c r="N469" s="1341"/>
      <c r="O469" s="1341"/>
      <c r="P469" s="1341"/>
      <c r="Q469" s="1341"/>
      <c r="R469" s="1341"/>
      <c r="S469" s="1341"/>
      <c r="T469" s="1341"/>
      <c r="U469" s="1341"/>
      <c r="V469" s="1341"/>
      <c r="W469" s="1341"/>
      <c r="X469" s="1341"/>
      <c r="Y469" s="1341"/>
      <c r="Z469" s="1341"/>
    </row>
    <row r="470" spans="1:26" ht="21.75" customHeight="1" x14ac:dyDescent="0.6">
      <c r="A470" s="1341"/>
      <c r="B470" s="1358"/>
      <c r="C470" s="1341"/>
      <c r="D470" s="1358"/>
      <c r="E470" s="1341"/>
      <c r="F470" s="1358"/>
      <c r="G470" s="1341"/>
      <c r="H470" s="1358"/>
      <c r="I470" s="1341"/>
      <c r="J470" s="1341"/>
      <c r="K470" s="1341"/>
      <c r="L470" s="1341"/>
      <c r="M470" s="1341"/>
      <c r="N470" s="1341"/>
      <c r="O470" s="1341"/>
      <c r="P470" s="1341"/>
      <c r="Q470" s="1341"/>
      <c r="R470" s="1341"/>
      <c r="S470" s="1341"/>
      <c r="T470" s="1341"/>
      <c r="U470" s="1341"/>
      <c r="V470" s="1341"/>
      <c r="W470" s="1341"/>
      <c r="X470" s="1341"/>
      <c r="Y470" s="1341"/>
      <c r="Z470" s="1341"/>
    </row>
    <row r="471" spans="1:26" ht="21.75" customHeight="1" x14ac:dyDescent="0.6">
      <c r="A471" s="1341"/>
      <c r="B471" s="1358"/>
      <c r="C471" s="1341"/>
      <c r="D471" s="1358"/>
      <c r="E471" s="1341"/>
      <c r="F471" s="1358"/>
      <c r="G471" s="1341"/>
      <c r="H471" s="1358"/>
      <c r="I471" s="1341"/>
      <c r="J471" s="1341"/>
      <c r="K471" s="1341"/>
      <c r="L471" s="1341"/>
      <c r="M471" s="1341"/>
      <c r="N471" s="1341"/>
      <c r="O471" s="1341"/>
      <c r="P471" s="1341"/>
      <c r="Q471" s="1341"/>
      <c r="R471" s="1341"/>
      <c r="S471" s="1341"/>
      <c r="T471" s="1341"/>
      <c r="U471" s="1341"/>
      <c r="V471" s="1341"/>
      <c r="W471" s="1341"/>
      <c r="X471" s="1341"/>
      <c r="Y471" s="1341"/>
      <c r="Z471" s="1341"/>
    </row>
    <row r="472" spans="1:26" ht="21.75" customHeight="1" x14ac:dyDescent="0.6">
      <c r="A472" s="1341"/>
      <c r="B472" s="1358"/>
      <c r="C472" s="1341"/>
      <c r="D472" s="1358"/>
      <c r="E472" s="1341"/>
      <c r="F472" s="1358"/>
      <c r="G472" s="1341"/>
      <c r="H472" s="1358"/>
      <c r="I472" s="1341"/>
      <c r="J472" s="1341"/>
      <c r="K472" s="1341"/>
      <c r="L472" s="1341"/>
      <c r="M472" s="1341"/>
      <c r="N472" s="1341"/>
      <c r="O472" s="1341"/>
      <c r="P472" s="1341"/>
      <c r="Q472" s="1341"/>
      <c r="R472" s="1341"/>
      <c r="S472" s="1341"/>
      <c r="T472" s="1341"/>
      <c r="U472" s="1341"/>
      <c r="V472" s="1341"/>
      <c r="W472" s="1341"/>
      <c r="X472" s="1341"/>
      <c r="Y472" s="1341"/>
      <c r="Z472" s="1341"/>
    </row>
    <row r="473" spans="1:26" ht="21.75" customHeight="1" x14ac:dyDescent="0.6">
      <c r="A473" s="1341"/>
      <c r="B473" s="1358"/>
      <c r="C473" s="1341"/>
      <c r="D473" s="1358"/>
      <c r="E473" s="1341"/>
      <c r="F473" s="1358"/>
      <c r="G473" s="1341"/>
      <c r="H473" s="1358"/>
      <c r="I473" s="1341"/>
      <c r="J473" s="1341"/>
      <c r="K473" s="1341"/>
      <c r="L473" s="1341"/>
      <c r="M473" s="1341"/>
      <c r="N473" s="1341"/>
      <c r="O473" s="1341"/>
      <c r="P473" s="1341"/>
      <c r="Q473" s="1341"/>
      <c r="R473" s="1341"/>
      <c r="S473" s="1341"/>
      <c r="T473" s="1341"/>
      <c r="U473" s="1341"/>
      <c r="V473" s="1341"/>
      <c r="W473" s="1341"/>
      <c r="X473" s="1341"/>
      <c r="Y473" s="1341"/>
      <c r="Z473" s="1341"/>
    </row>
    <row r="474" spans="1:26" ht="21.75" customHeight="1" x14ac:dyDescent="0.6">
      <c r="A474" s="1341"/>
      <c r="B474" s="1358"/>
      <c r="C474" s="1341"/>
      <c r="D474" s="1358"/>
      <c r="E474" s="1341"/>
      <c r="F474" s="1358"/>
      <c r="G474" s="1341"/>
      <c r="H474" s="1358"/>
      <c r="I474" s="1341"/>
      <c r="J474" s="1341"/>
      <c r="K474" s="1341"/>
      <c r="L474" s="1341"/>
      <c r="M474" s="1341"/>
      <c r="N474" s="1341"/>
      <c r="O474" s="1341"/>
      <c r="P474" s="1341"/>
      <c r="Q474" s="1341"/>
      <c r="R474" s="1341"/>
      <c r="S474" s="1341"/>
      <c r="T474" s="1341"/>
      <c r="U474" s="1341"/>
      <c r="V474" s="1341"/>
      <c r="W474" s="1341"/>
      <c r="X474" s="1341"/>
      <c r="Y474" s="1341"/>
      <c r="Z474" s="1341"/>
    </row>
    <row r="475" spans="1:26" ht="21.75" customHeight="1" x14ac:dyDescent="0.6">
      <c r="A475" s="1341"/>
      <c r="B475" s="1358"/>
      <c r="C475" s="1341"/>
      <c r="D475" s="1358"/>
      <c r="E475" s="1341"/>
      <c r="F475" s="1358"/>
      <c r="G475" s="1341"/>
      <c r="H475" s="1358"/>
      <c r="I475" s="1341"/>
      <c r="J475" s="1341"/>
      <c r="K475" s="1341"/>
      <c r="L475" s="1341"/>
      <c r="M475" s="1341"/>
      <c r="N475" s="1341"/>
      <c r="O475" s="1341"/>
      <c r="P475" s="1341"/>
      <c r="Q475" s="1341"/>
      <c r="R475" s="1341"/>
      <c r="S475" s="1341"/>
      <c r="T475" s="1341"/>
      <c r="U475" s="1341"/>
      <c r="V475" s="1341"/>
      <c r="W475" s="1341"/>
      <c r="X475" s="1341"/>
      <c r="Y475" s="1341"/>
      <c r="Z475" s="1341"/>
    </row>
    <row r="476" spans="1:26" ht="21.75" customHeight="1" x14ac:dyDescent="0.6">
      <c r="A476" s="1341"/>
      <c r="B476" s="1358"/>
      <c r="C476" s="1341"/>
      <c r="D476" s="1358"/>
      <c r="E476" s="1341"/>
      <c r="F476" s="1358"/>
      <c r="G476" s="1341"/>
      <c r="H476" s="1358"/>
      <c r="I476" s="1341"/>
      <c r="J476" s="1341"/>
      <c r="K476" s="1341"/>
      <c r="L476" s="1341"/>
      <c r="M476" s="1341"/>
      <c r="N476" s="1341"/>
      <c r="O476" s="1341"/>
      <c r="P476" s="1341"/>
      <c r="Q476" s="1341"/>
      <c r="R476" s="1341"/>
      <c r="S476" s="1341"/>
      <c r="T476" s="1341"/>
      <c r="U476" s="1341"/>
      <c r="V476" s="1341"/>
      <c r="W476" s="1341"/>
      <c r="X476" s="1341"/>
      <c r="Y476" s="1341"/>
      <c r="Z476" s="1341"/>
    </row>
    <row r="477" spans="1:26" ht="21.75" customHeight="1" x14ac:dyDescent="0.6">
      <c r="A477" s="1341"/>
      <c r="B477" s="1358"/>
      <c r="C477" s="1341"/>
      <c r="D477" s="1358"/>
      <c r="E477" s="1341"/>
      <c r="F477" s="1358"/>
      <c r="G477" s="1341"/>
      <c r="H477" s="1358"/>
      <c r="I477" s="1341"/>
      <c r="J477" s="1341"/>
      <c r="K477" s="1341"/>
      <c r="L477" s="1341"/>
      <c r="M477" s="1341"/>
      <c r="N477" s="1341"/>
      <c r="O477" s="1341"/>
      <c r="P477" s="1341"/>
      <c r="Q477" s="1341"/>
      <c r="R477" s="1341"/>
      <c r="S477" s="1341"/>
      <c r="T477" s="1341"/>
      <c r="U477" s="1341"/>
      <c r="V477" s="1341"/>
      <c r="W477" s="1341"/>
      <c r="X477" s="1341"/>
      <c r="Y477" s="1341"/>
      <c r="Z477" s="1341"/>
    </row>
    <row r="478" spans="1:26" ht="21.75" customHeight="1" x14ac:dyDescent="0.6">
      <c r="A478" s="1341"/>
      <c r="B478" s="1358"/>
      <c r="C478" s="1341"/>
      <c r="D478" s="1358"/>
      <c r="E478" s="1341"/>
      <c r="F478" s="1358"/>
      <c r="G478" s="1341"/>
      <c r="H478" s="1358"/>
      <c r="I478" s="1341"/>
      <c r="J478" s="1341"/>
      <c r="K478" s="1341"/>
      <c r="L478" s="1341"/>
      <c r="M478" s="1341"/>
      <c r="N478" s="1341"/>
      <c r="O478" s="1341"/>
      <c r="P478" s="1341"/>
      <c r="Q478" s="1341"/>
      <c r="R478" s="1341"/>
      <c r="S478" s="1341"/>
      <c r="T478" s="1341"/>
      <c r="U478" s="1341"/>
      <c r="V478" s="1341"/>
      <c r="W478" s="1341"/>
      <c r="X478" s="1341"/>
      <c r="Y478" s="1341"/>
      <c r="Z478" s="1341"/>
    </row>
    <row r="479" spans="1:26" ht="21.75" customHeight="1" x14ac:dyDescent="0.6">
      <c r="A479" s="1341"/>
      <c r="B479" s="1358"/>
      <c r="C479" s="1341"/>
      <c r="D479" s="1358"/>
      <c r="E479" s="1341"/>
      <c r="F479" s="1358"/>
      <c r="G479" s="1341"/>
      <c r="H479" s="1358"/>
      <c r="I479" s="1341"/>
      <c r="J479" s="1341"/>
      <c r="K479" s="1341"/>
      <c r="L479" s="1341"/>
      <c r="M479" s="1341"/>
      <c r="N479" s="1341"/>
      <c r="O479" s="1341"/>
      <c r="P479" s="1341"/>
      <c r="Q479" s="1341"/>
      <c r="R479" s="1341"/>
      <c r="S479" s="1341"/>
      <c r="T479" s="1341"/>
      <c r="U479" s="1341"/>
      <c r="V479" s="1341"/>
      <c r="W479" s="1341"/>
      <c r="X479" s="1341"/>
      <c r="Y479" s="1341"/>
      <c r="Z479" s="1341"/>
    </row>
    <row r="480" spans="1:26" ht="21.75" customHeight="1" x14ac:dyDescent="0.6">
      <c r="A480" s="1341"/>
      <c r="B480" s="1358"/>
      <c r="C480" s="1341"/>
      <c r="D480" s="1358"/>
      <c r="E480" s="1341"/>
      <c r="F480" s="1358"/>
      <c r="G480" s="1341"/>
      <c r="H480" s="1358"/>
      <c r="I480" s="1341"/>
      <c r="J480" s="1341"/>
      <c r="K480" s="1341"/>
      <c r="L480" s="1341"/>
      <c r="M480" s="1341"/>
      <c r="N480" s="1341"/>
      <c r="O480" s="1341"/>
      <c r="P480" s="1341"/>
      <c r="Q480" s="1341"/>
      <c r="R480" s="1341"/>
      <c r="S480" s="1341"/>
      <c r="T480" s="1341"/>
      <c r="U480" s="1341"/>
      <c r="V480" s="1341"/>
      <c r="W480" s="1341"/>
      <c r="X480" s="1341"/>
      <c r="Y480" s="1341"/>
      <c r="Z480" s="1341"/>
    </row>
    <row r="481" spans="1:26" ht="21.75" customHeight="1" x14ac:dyDescent="0.6">
      <c r="A481" s="1341"/>
      <c r="B481" s="1358"/>
      <c r="C481" s="1341"/>
      <c r="D481" s="1358"/>
      <c r="E481" s="1341"/>
      <c r="F481" s="1358"/>
      <c r="G481" s="1341"/>
      <c r="H481" s="1358"/>
      <c r="I481" s="1341"/>
      <c r="J481" s="1341"/>
      <c r="K481" s="1341"/>
      <c r="L481" s="1341"/>
      <c r="M481" s="1341"/>
      <c r="N481" s="1341"/>
      <c r="O481" s="1341"/>
      <c r="P481" s="1341"/>
      <c r="Q481" s="1341"/>
      <c r="R481" s="1341"/>
      <c r="S481" s="1341"/>
      <c r="T481" s="1341"/>
      <c r="U481" s="1341"/>
      <c r="V481" s="1341"/>
      <c r="W481" s="1341"/>
      <c r="X481" s="1341"/>
      <c r="Y481" s="1341"/>
      <c r="Z481" s="1341"/>
    </row>
    <row r="482" spans="1:26" ht="21.75" customHeight="1" x14ac:dyDescent="0.6">
      <c r="A482" s="1341"/>
      <c r="B482" s="1358"/>
      <c r="C482" s="1341"/>
      <c r="D482" s="1358"/>
      <c r="E482" s="1341"/>
      <c r="F482" s="1358"/>
      <c r="G482" s="1341"/>
      <c r="H482" s="1358"/>
      <c r="I482" s="1341"/>
      <c r="J482" s="1341"/>
      <c r="K482" s="1341"/>
      <c r="L482" s="1341"/>
      <c r="M482" s="1341"/>
      <c r="N482" s="1341"/>
      <c r="O482" s="1341"/>
      <c r="P482" s="1341"/>
      <c r="Q482" s="1341"/>
      <c r="R482" s="1341"/>
      <c r="S482" s="1341"/>
      <c r="T482" s="1341"/>
      <c r="U482" s="1341"/>
      <c r="V482" s="1341"/>
      <c r="W482" s="1341"/>
      <c r="X482" s="1341"/>
      <c r="Y482" s="1341"/>
      <c r="Z482" s="1341"/>
    </row>
    <row r="483" spans="1:26" ht="21.75" customHeight="1" x14ac:dyDescent="0.6">
      <c r="A483" s="1341"/>
      <c r="B483" s="1358"/>
      <c r="C483" s="1341"/>
      <c r="D483" s="1358"/>
      <c r="E483" s="1341"/>
      <c r="F483" s="1358"/>
      <c r="G483" s="1341"/>
      <c r="H483" s="1358"/>
      <c r="I483" s="1341"/>
      <c r="J483" s="1341"/>
      <c r="K483" s="1341"/>
      <c r="L483" s="1341"/>
      <c r="M483" s="1341"/>
      <c r="N483" s="1341"/>
      <c r="O483" s="1341"/>
      <c r="P483" s="1341"/>
      <c r="Q483" s="1341"/>
      <c r="R483" s="1341"/>
      <c r="S483" s="1341"/>
      <c r="T483" s="1341"/>
      <c r="U483" s="1341"/>
      <c r="V483" s="1341"/>
      <c r="W483" s="1341"/>
      <c r="X483" s="1341"/>
      <c r="Y483" s="1341"/>
      <c r="Z483" s="1341"/>
    </row>
    <row r="484" spans="1:26" ht="21.75" customHeight="1" x14ac:dyDescent="0.6">
      <c r="A484" s="1341"/>
      <c r="B484" s="1358"/>
      <c r="C484" s="1341"/>
      <c r="D484" s="1358"/>
      <c r="E484" s="1341"/>
      <c r="F484" s="1358"/>
      <c r="G484" s="1341"/>
      <c r="H484" s="1358"/>
      <c r="I484" s="1341"/>
      <c r="J484" s="1341"/>
      <c r="K484" s="1341"/>
      <c r="L484" s="1341"/>
      <c r="M484" s="1341"/>
      <c r="N484" s="1341"/>
      <c r="O484" s="1341"/>
      <c r="P484" s="1341"/>
      <c r="Q484" s="1341"/>
      <c r="R484" s="1341"/>
      <c r="S484" s="1341"/>
      <c r="T484" s="1341"/>
      <c r="U484" s="1341"/>
      <c r="V484" s="1341"/>
      <c r="W484" s="1341"/>
      <c r="X484" s="1341"/>
      <c r="Y484" s="1341"/>
      <c r="Z484" s="1341"/>
    </row>
    <row r="485" spans="1:26" ht="21.75" customHeight="1" x14ac:dyDescent="0.6">
      <c r="A485" s="1341"/>
      <c r="B485" s="1358"/>
      <c r="C485" s="1341"/>
      <c r="D485" s="1358"/>
      <c r="E485" s="1341"/>
      <c r="F485" s="1358"/>
      <c r="G485" s="1341"/>
      <c r="H485" s="1358"/>
      <c r="I485" s="1341"/>
      <c r="J485" s="1341"/>
      <c r="K485" s="1341"/>
      <c r="L485" s="1341"/>
      <c r="M485" s="1341"/>
      <c r="N485" s="1341"/>
      <c r="O485" s="1341"/>
      <c r="P485" s="1341"/>
      <c r="Q485" s="1341"/>
      <c r="R485" s="1341"/>
      <c r="S485" s="1341"/>
      <c r="T485" s="1341"/>
      <c r="U485" s="1341"/>
      <c r="V485" s="1341"/>
      <c r="W485" s="1341"/>
      <c r="X485" s="1341"/>
      <c r="Y485" s="1341"/>
      <c r="Z485" s="1341"/>
    </row>
    <row r="486" spans="1:26" ht="21.75" customHeight="1" x14ac:dyDescent="0.6">
      <c r="A486" s="1341"/>
      <c r="B486" s="1358"/>
      <c r="C486" s="1341"/>
      <c r="D486" s="1358"/>
      <c r="E486" s="1341"/>
      <c r="F486" s="1358"/>
      <c r="G486" s="1341"/>
      <c r="H486" s="1358"/>
      <c r="I486" s="1341"/>
      <c r="J486" s="1341"/>
      <c r="K486" s="1341"/>
      <c r="L486" s="1341"/>
      <c r="M486" s="1341"/>
      <c r="N486" s="1341"/>
      <c r="O486" s="1341"/>
      <c r="P486" s="1341"/>
      <c r="Q486" s="1341"/>
      <c r="R486" s="1341"/>
      <c r="S486" s="1341"/>
      <c r="T486" s="1341"/>
      <c r="U486" s="1341"/>
      <c r="V486" s="1341"/>
      <c r="W486" s="1341"/>
      <c r="X486" s="1341"/>
      <c r="Y486" s="1341"/>
      <c r="Z486" s="1341"/>
    </row>
    <row r="487" spans="1:26" ht="21.75" customHeight="1" x14ac:dyDescent="0.6">
      <c r="A487" s="1341"/>
      <c r="B487" s="1358"/>
      <c r="C487" s="1341"/>
      <c r="D487" s="1358"/>
      <c r="E487" s="1341"/>
      <c r="F487" s="1358"/>
      <c r="G487" s="1341"/>
      <c r="H487" s="1358"/>
      <c r="I487" s="1341"/>
      <c r="J487" s="1341"/>
      <c r="K487" s="1341"/>
      <c r="L487" s="1341"/>
      <c r="M487" s="1341"/>
      <c r="N487" s="1341"/>
      <c r="O487" s="1341"/>
      <c r="P487" s="1341"/>
      <c r="Q487" s="1341"/>
      <c r="R487" s="1341"/>
      <c r="S487" s="1341"/>
      <c r="T487" s="1341"/>
      <c r="U487" s="1341"/>
      <c r="V487" s="1341"/>
      <c r="W487" s="1341"/>
      <c r="X487" s="1341"/>
      <c r="Y487" s="1341"/>
      <c r="Z487" s="1341"/>
    </row>
    <row r="488" spans="1:26" ht="21.75" customHeight="1" x14ac:dyDescent="0.6">
      <c r="A488" s="1341"/>
      <c r="B488" s="1358"/>
      <c r="C488" s="1341"/>
      <c r="D488" s="1358"/>
      <c r="E488" s="1341"/>
      <c r="F488" s="1358"/>
      <c r="G488" s="1341"/>
      <c r="H488" s="1358"/>
      <c r="I488" s="1341"/>
      <c r="J488" s="1341"/>
      <c r="K488" s="1341"/>
      <c r="L488" s="1341"/>
      <c r="M488" s="1341"/>
      <c r="N488" s="1341"/>
      <c r="O488" s="1341"/>
      <c r="P488" s="1341"/>
      <c r="Q488" s="1341"/>
      <c r="R488" s="1341"/>
      <c r="S488" s="1341"/>
      <c r="T488" s="1341"/>
      <c r="U488" s="1341"/>
      <c r="V488" s="1341"/>
      <c r="W488" s="1341"/>
      <c r="X488" s="1341"/>
      <c r="Y488" s="1341"/>
      <c r="Z488" s="1341"/>
    </row>
    <row r="489" spans="1:26" ht="21.75" customHeight="1" x14ac:dyDescent="0.6">
      <c r="A489" s="1341"/>
      <c r="B489" s="1358"/>
      <c r="C489" s="1341"/>
      <c r="D489" s="1358"/>
      <c r="E489" s="1341"/>
      <c r="F489" s="1358"/>
      <c r="G489" s="1341"/>
      <c r="H489" s="1358"/>
      <c r="I489" s="1341"/>
      <c r="J489" s="1341"/>
      <c r="K489" s="1341"/>
      <c r="L489" s="1341"/>
      <c r="M489" s="1341"/>
      <c r="N489" s="1341"/>
      <c r="O489" s="1341"/>
      <c r="P489" s="1341"/>
      <c r="Q489" s="1341"/>
      <c r="R489" s="1341"/>
      <c r="S489" s="1341"/>
      <c r="T489" s="1341"/>
      <c r="U489" s="1341"/>
      <c r="V489" s="1341"/>
      <c r="W489" s="1341"/>
      <c r="X489" s="1341"/>
      <c r="Y489" s="1341"/>
      <c r="Z489" s="1341"/>
    </row>
    <row r="490" spans="1:26" ht="21.75" customHeight="1" x14ac:dyDescent="0.6">
      <c r="A490" s="1341"/>
      <c r="B490" s="1358"/>
      <c r="C490" s="1341"/>
      <c r="D490" s="1358"/>
      <c r="E490" s="1341"/>
      <c r="F490" s="1358"/>
      <c r="G490" s="1341"/>
      <c r="H490" s="1358"/>
      <c r="I490" s="1341"/>
      <c r="J490" s="1341"/>
      <c r="K490" s="1341"/>
      <c r="L490" s="1341"/>
      <c r="M490" s="1341"/>
      <c r="N490" s="1341"/>
      <c r="O490" s="1341"/>
      <c r="P490" s="1341"/>
      <c r="Q490" s="1341"/>
      <c r="R490" s="1341"/>
      <c r="S490" s="1341"/>
      <c r="T490" s="1341"/>
      <c r="U490" s="1341"/>
      <c r="V490" s="1341"/>
      <c r="W490" s="1341"/>
      <c r="X490" s="1341"/>
      <c r="Y490" s="1341"/>
      <c r="Z490" s="1341"/>
    </row>
    <row r="491" spans="1:26" ht="21.75" customHeight="1" x14ac:dyDescent="0.6">
      <c r="A491" s="1341"/>
      <c r="B491" s="1358"/>
      <c r="C491" s="1341"/>
      <c r="D491" s="1358"/>
      <c r="E491" s="1341"/>
      <c r="F491" s="1358"/>
      <c r="G491" s="1341"/>
      <c r="H491" s="1358"/>
      <c r="I491" s="1341"/>
      <c r="J491" s="1341"/>
      <c r="K491" s="1341"/>
      <c r="L491" s="1341"/>
      <c r="M491" s="1341"/>
      <c r="N491" s="1341"/>
      <c r="O491" s="1341"/>
      <c r="P491" s="1341"/>
      <c r="Q491" s="1341"/>
      <c r="R491" s="1341"/>
      <c r="S491" s="1341"/>
      <c r="T491" s="1341"/>
      <c r="U491" s="1341"/>
      <c r="V491" s="1341"/>
      <c r="W491" s="1341"/>
      <c r="X491" s="1341"/>
      <c r="Y491" s="1341"/>
      <c r="Z491" s="1341"/>
    </row>
    <row r="492" spans="1:26" ht="21.75" customHeight="1" x14ac:dyDescent="0.6">
      <c r="A492" s="1341"/>
      <c r="B492" s="1358"/>
      <c r="C492" s="1341"/>
      <c r="D492" s="1358"/>
      <c r="E492" s="1341"/>
      <c r="F492" s="1358"/>
      <c r="G492" s="1341"/>
      <c r="H492" s="1358"/>
      <c r="I492" s="1341"/>
      <c r="J492" s="1341"/>
      <c r="K492" s="1341"/>
      <c r="L492" s="1341"/>
      <c r="M492" s="1341"/>
      <c r="N492" s="1341"/>
      <c r="O492" s="1341"/>
      <c r="P492" s="1341"/>
      <c r="Q492" s="1341"/>
      <c r="R492" s="1341"/>
      <c r="S492" s="1341"/>
      <c r="T492" s="1341"/>
      <c r="U492" s="1341"/>
      <c r="V492" s="1341"/>
      <c r="W492" s="1341"/>
      <c r="X492" s="1341"/>
      <c r="Y492" s="1341"/>
      <c r="Z492" s="1341"/>
    </row>
    <row r="493" spans="1:26" ht="21.75" customHeight="1" x14ac:dyDescent="0.6">
      <c r="A493" s="1341"/>
      <c r="B493" s="1358"/>
      <c r="C493" s="1341"/>
      <c r="D493" s="1358"/>
      <c r="E493" s="1341"/>
      <c r="F493" s="1358"/>
      <c r="G493" s="1341"/>
      <c r="H493" s="1358"/>
      <c r="I493" s="1341"/>
      <c r="J493" s="1341"/>
      <c r="K493" s="1341"/>
      <c r="L493" s="1341"/>
      <c r="M493" s="1341"/>
      <c r="N493" s="1341"/>
      <c r="O493" s="1341"/>
      <c r="P493" s="1341"/>
      <c r="Q493" s="1341"/>
      <c r="R493" s="1341"/>
      <c r="S493" s="1341"/>
      <c r="T493" s="1341"/>
      <c r="U493" s="1341"/>
      <c r="V493" s="1341"/>
      <c r="W493" s="1341"/>
      <c r="X493" s="1341"/>
      <c r="Y493" s="1341"/>
      <c r="Z493" s="1341"/>
    </row>
    <row r="494" spans="1:26" ht="21.75" customHeight="1" x14ac:dyDescent="0.6">
      <c r="A494" s="1341"/>
      <c r="B494" s="1358"/>
      <c r="C494" s="1341"/>
      <c r="D494" s="1358"/>
      <c r="E494" s="1341"/>
      <c r="F494" s="1358"/>
      <c r="G494" s="1341"/>
      <c r="H494" s="1358"/>
      <c r="I494" s="1341"/>
      <c r="J494" s="1341"/>
      <c r="K494" s="1341"/>
      <c r="L494" s="1341"/>
      <c r="M494" s="1341"/>
      <c r="N494" s="1341"/>
      <c r="O494" s="1341"/>
      <c r="P494" s="1341"/>
      <c r="Q494" s="1341"/>
      <c r="R494" s="1341"/>
      <c r="S494" s="1341"/>
      <c r="T494" s="1341"/>
      <c r="U494" s="1341"/>
      <c r="V494" s="1341"/>
      <c r="W494" s="1341"/>
      <c r="X494" s="1341"/>
      <c r="Y494" s="1341"/>
      <c r="Z494" s="1341"/>
    </row>
    <row r="495" spans="1:26" ht="21.75" customHeight="1" x14ac:dyDescent="0.6">
      <c r="A495" s="1341"/>
      <c r="B495" s="1358"/>
      <c r="C495" s="1341"/>
      <c r="D495" s="1358"/>
      <c r="E495" s="1341"/>
      <c r="F495" s="1358"/>
      <c r="G495" s="1341"/>
      <c r="H495" s="1358"/>
      <c r="I495" s="1341"/>
      <c r="J495" s="1341"/>
      <c r="K495" s="1341"/>
      <c r="L495" s="1341"/>
      <c r="M495" s="1341"/>
      <c r="N495" s="1341"/>
      <c r="O495" s="1341"/>
      <c r="P495" s="1341"/>
      <c r="Q495" s="1341"/>
      <c r="R495" s="1341"/>
      <c r="S495" s="1341"/>
      <c r="T495" s="1341"/>
      <c r="U495" s="1341"/>
      <c r="V495" s="1341"/>
      <c r="W495" s="1341"/>
      <c r="X495" s="1341"/>
      <c r="Y495" s="1341"/>
      <c r="Z495" s="1341"/>
    </row>
    <row r="496" spans="1:26" ht="21.75" customHeight="1" x14ac:dyDescent="0.6">
      <c r="A496" s="1341"/>
      <c r="B496" s="1358"/>
      <c r="C496" s="1341"/>
      <c r="D496" s="1358"/>
      <c r="E496" s="1341"/>
      <c r="F496" s="1358"/>
      <c r="G496" s="1341"/>
      <c r="H496" s="1358"/>
      <c r="I496" s="1341"/>
      <c r="J496" s="1341"/>
      <c r="K496" s="1341"/>
      <c r="L496" s="1341"/>
      <c r="M496" s="1341"/>
      <c r="N496" s="1341"/>
      <c r="O496" s="1341"/>
      <c r="P496" s="1341"/>
      <c r="Q496" s="1341"/>
      <c r="R496" s="1341"/>
      <c r="S496" s="1341"/>
      <c r="T496" s="1341"/>
      <c r="U496" s="1341"/>
      <c r="V496" s="1341"/>
      <c r="W496" s="1341"/>
      <c r="X496" s="1341"/>
      <c r="Y496" s="1341"/>
      <c r="Z496" s="1341"/>
    </row>
    <row r="497" spans="1:26" ht="21.75" customHeight="1" x14ac:dyDescent="0.6">
      <c r="A497" s="1341"/>
      <c r="B497" s="1358"/>
      <c r="C497" s="1341"/>
      <c r="D497" s="1358"/>
      <c r="E497" s="1341"/>
      <c r="F497" s="1358"/>
      <c r="G497" s="1341"/>
      <c r="H497" s="1358"/>
      <c r="I497" s="1341"/>
      <c r="J497" s="1341"/>
      <c r="K497" s="1341"/>
      <c r="L497" s="1341"/>
      <c r="M497" s="1341"/>
      <c r="N497" s="1341"/>
      <c r="O497" s="1341"/>
      <c r="P497" s="1341"/>
      <c r="Q497" s="1341"/>
      <c r="R497" s="1341"/>
      <c r="S497" s="1341"/>
      <c r="T497" s="1341"/>
      <c r="U497" s="1341"/>
      <c r="V497" s="1341"/>
      <c r="W497" s="1341"/>
      <c r="X497" s="1341"/>
      <c r="Y497" s="1341"/>
      <c r="Z497" s="1341"/>
    </row>
    <row r="498" spans="1:26" ht="21.75" customHeight="1" x14ac:dyDescent="0.6">
      <c r="A498" s="1341"/>
      <c r="B498" s="1358"/>
      <c r="C498" s="1341"/>
      <c r="D498" s="1358"/>
      <c r="E498" s="1341"/>
      <c r="F498" s="1358"/>
      <c r="G498" s="1341"/>
      <c r="H498" s="1358"/>
      <c r="I498" s="1341"/>
      <c r="J498" s="1341"/>
      <c r="K498" s="1341"/>
      <c r="L498" s="1341"/>
      <c r="M498" s="1341"/>
      <c r="N498" s="1341"/>
      <c r="O498" s="1341"/>
      <c r="P498" s="1341"/>
      <c r="Q498" s="1341"/>
      <c r="R498" s="1341"/>
      <c r="S498" s="1341"/>
      <c r="T498" s="1341"/>
      <c r="U498" s="1341"/>
      <c r="V498" s="1341"/>
      <c r="W498" s="1341"/>
      <c r="X498" s="1341"/>
      <c r="Y498" s="1341"/>
      <c r="Z498" s="1341"/>
    </row>
    <row r="499" spans="1:26" ht="21.75" customHeight="1" x14ac:dyDescent="0.6">
      <c r="A499" s="1341"/>
      <c r="B499" s="1358"/>
      <c r="C499" s="1341"/>
      <c r="D499" s="1358"/>
      <c r="E499" s="1341"/>
      <c r="F499" s="1358"/>
      <c r="G499" s="1341"/>
      <c r="H499" s="1358"/>
      <c r="I499" s="1341"/>
      <c r="J499" s="1341"/>
      <c r="K499" s="1341"/>
      <c r="L499" s="1341"/>
      <c r="M499" s="1341"/>
      <c r="N499" s="1341"/>
      <c r="O499" s="1341"/>
      <c r="P499" s="1341"/>
      <c r="Q499" s="1341"/>
      <c r="R499" s="1341"/>
      <c r="S499" s="1341"/>
      <c r="T499" s="1341"/>
      <c r="U499" s="1341"/>
      <c r="V499" s="1341"/>
      <c r="W499" s="1341"/>
      <c r="X499" s="1341"/>
      <c r="Y499" s="1341"/>
      <c r="Z499" s="1341"/>
    </row>
    <row r="500" spans="1:26" ht="21.75" customHeight="1" x14ac:dyDescent="0.6">
      <c r="A500" s="1341"/>
      <c r="B500" s="1358"/>
      <c r="C500" s="1341"/>
      <c r="D500" s="1358"/>
      <c r="E500" s="1341"/>
      <c r="F500" s="1358"/>
      <c r="G500" s="1341"/>
      <c r="H500" s="1358"/>
      <c r="I500" s="1341"/>
      <c r="J500" s="1341"/>
      <c r="K500" s="1341"/>
      <c r="L500" s="1341"/>
      <c r="M500" s="1341"/>
      <c r="N500" s="1341"/>
      <c r="O500" s="1341"/>
      <c r="P500" s="1341"/>
      <c r="Q500" s="1341"/>
      <c r="R500" s="1341"/>
      <c r="S500" s="1341"/>
      <c r="T500" s="1341"/>
      <c r="U500" s="1341"/>
      <c r="V500" s="1341"/>
      <c r="W500" s="1341"/>
      <c r="X500" s="1341"/>
      <c r="Y500" s="1341"/>
      <c r="Z500" s="1341"/>
    </row>
    <row r="501" spans="1:26" ht="21.75" customHeight="1" x14ac:dyDescent="0.6">
      <c r="A501" s="1341"/>
      <c r="B501" s="1358"/>
      <c r="C501" s="1341"/>
      <c r="D501" s="1358"/>
      <c r="E501" s="1341"/>
      <c r="F501" s="1358"/>
      <c r="G501" s="1341"/>
      <c r="H501" s="1358"/>
      <c r="I501" s="1341"/>
      <c r="J501" s="1341"/>
      <c r="K501" s="1341"/>
      <c r="L501" s="1341"/>
      <c r="M501" s="1341"/>
      <c r="N501" s="1341"/>
      <c r="O501" s="1341"/>
      <c r="P501" s="1341"/>
      <c r="Q501" s="1341"/>
      <c r="R501" s="1341"/>
      <c r="S501" s="1341"/>
      <c r="T501" s="1341"/>
      <c r="U501" s="1341"/>
      <c r="V501" s="1341"/>
      <c r="W501" s="1341"/>
      <c r="X501" s="1341"/>
      <c r="Y501" s="1341"/>
      <c r="Z501" s="1341"/>
    </row>
    <row r="502" spans="1:26" ht="21.75" customHeight="1" x14ac:dyDescent="0.6">
      <c r="A502" s="1341"/>
      <c r="B502" s="1358"/>
      <c r="C502" s="1341"/>
      <c r="D502" s="1358"/>
      <c r="E502" s="1341"/>
      <c r="F502" s="1358"/>
      <c r="G502" s="1341"/>
      <c r="H502" s="1358"/>
      <c r="I502" s="1341"/>
      <c r="J502" s="1341"/>
      <c r="K502" s="1341"/>
      <c r="L502" s="1341"/>
      <c r="M502" s="1341"/>
      <c r="N502" s="1341"/>
      <c r="O502" s="1341"/>
      <c r="P502" s="1341"/>
      <c r="Q502" s="1341"/>
      <c r="R502" s="1341"/>
      <c r="S502" s="1341"/>
      <c r="T502" s="1341"/>
      <c r="U502" s="1341"/>
      <c r="V502" s="1341"/>
      <c r="W502" s="1341"/>
      <c r="X502" s="1341"/>
      <c r="Y502" s="1341"/>
      <c r="Z502" s="1341"/>
    </row>
    <row r="503" spans="1:26" ht="21.75" customHeight="1" x14ac:dyDescent="0.6">
      <c r="A503" s="1341"/>
      <c r="B503" s="1358"/>
      <c r="C503" s="1341"/>
      <c r="D503" s="1358"/>
      <c r="E503" s="1341"/>
      <c r="F503" s="1358"/>
      <c r="G503" s="1341"/>
      <c r="H503" s="1358"/>
      <c r="I503" s="1341"/>
      <c r="J503" s="1341"/>
      <c r="K503" s="1341"/>
      <c r="L503" s="1341"/>
      <c r="M503" s="1341"/>
      <c r="N503" s="1341"/>
      <c r="O503" s="1341"/>
      <c r="P503" s="1341"/>
      <c r="Q503" s="1341"/>
      <c r="R503" s="1341"/>
      <c r="S503" s="1341"/>
      <c r="T503" s="1341"/>
      <c r="U503" s="1341"/>
      <c r="V503" s="1341"/>
      <c r="W503" s="1341"/>
      <c r="X503" s="1341"/>
      <c r="Y503" s="1341"/>
      <c r="Z503" s="1341"/>
    </row>
    <row r="504" spans="1:26" ht="21.75" customHeight="1" x14ac:dyDescent="0.6">
      <c r="A504" s="1341"/>
      <c r="B504" s="1358"/>
      <c r="C504" s="1341"/>
      <c r="D504" s="1358"/>
      <c r="E504" s="1341"/>
      <c r="F504" s="1358"/>
      <c r="G504" s="1341"/>
      <c r="H504" s="1358"/>
      <c r="I504" s="1341"/>
      <c r="J504" s="1341"/>
      <c r="K504" s="1341"/>
      <c r="L504" s="1341"/>
      <c r="M504" s="1341"/>
      <c r="N504" s="1341"/>
      <c r="O504" s="1341"/>
      <c r="P504" s="1341"/>
      <c r="Q504" s="1341"/>
      <c r="R504" s="1341"/>
      <c r="S504" s="1341"/>
      <c r="T504" s="1341"/>
      <c r="U504" s="1341"/>
      <c r="V504" s="1341"/>
      <c r="W504" s="1341"/>
      <c r="X504" s="1341"/>
      <c r="Y504" s="1341"/>
      <c r="Z504" s="1341"/>
    </row>
    <row r="505" spans="1:26" ht="21.75" customHeight="1" x14ac:dyDescent="0.6">
      <c r="A505" s="1341"/>
      <c r="B505" s="1358"/>
      <c r="C505" s="1341"/>
      <c r="D505" s="1358"/>
      <c r="E505" s="1341"/>
      <c r="F505" s="1358"/>
      <c r="G505" s="1341"/>
      <c r="H505" s="1358"/>
      <c r="I505" s="1341"/>
      <c r="J505" s="1341"/>
      <c r="K505" s="1341"/>
      <c r="L505" s="1341"/>
      <c r="M505" s="1341"/>
      <c r="N505" s="1341"/>
      <c r="O505" s="1341"/>
      <c r="P505" s="1341"/>
      <c r="Q505" s="1341"/>
      <c r="R505" s="1341"/>
      <c r="S505" s="1341"/>
      <c r="T505" s="1341"/>
      <c r="U505" s="1341"/>
      <c r="V505" s="1341"/>
      <c r="W505" s="1341"/>
      <c r="X505" s="1341"/>
      <c r="Y505" s="1341"/>
      <c r="Z505" s="1341"/>
    </row>
    <row r="506" spans="1:26" ht="21.75" customHeight="1" x14ac:dyDescent="0.6">
      <c r="A506" s="1341"/>
      <c r="B506" s="1358"/>
      <c r="C506" s="1341"/>
      <c r="D506" s="1358"/>
      <c r="E506" s="1341"/>
      <c r="F506" s="1358"/>
      <c r="G506" s="1341"/>
      <c r="H506" s="1358"/>
      <c r="I506" s="1341"/>
      <c r="J506" s="1341"/>
      <c r="K506" s="1341"/>
      <c r="L506" s="1341"/>
      <c r="M506" s="1341"/>
      <c r="N506" s="1341"/>
      <c r="O506" s="1341"/>
      <c r="P506" s="1341"/>
      <c r="Q506" s="1341"/>
      <c r="R506" s="1341"/>
      <c r="S506" s="1341"/>
      <c r="T506" s="1341"/>
      <c r="U506" s="1341"/>
      <c r="V506" s="1341"/>
      <c r="W506" s="1341"/>
      <c r="X506" s="1341"/>
      <c r="Y506" s="1341"/>
      <c r="Z506" s="1341"/>
    </row>
    <row r="507" spans="1:26" ht="21.75" customHeight="1" x14ac:dyDescent="0.6">
      <c r="A507" s="1341"/>
      <c r="B507" s="1358"/>
      <c r="C507" s="1341"/>
      <c r="D507" s="1358"/>
      <c r="E507" s="1341"/>
      <c r="F507" s="1358"/>
      <c r="G507" s="1341"/>
      <c r="H507" s="1358"/>
      <c r="I507" s="1341"/>
      <c r="J507" s="1341"/>
      <c r="K507" s="1341"/>
      <c r="L507" s="1341"/>
      <c r="M507" s="1341"/>
      <c r="N507" s="1341"/>
      <c r="O507" s="1341"/>
      <c r="P507" s="1341"/>
      <c r="Q507" s="1341"/>
      <c r="R507" s="1341"/>
      <c r="S507" s="1341"/>
      <c r="T507" s="1341"/>
      <c r="U507" s="1341"/>
      <c r="V507" s="1341"/>
      <c r="W507" s="1341"/>
      <c r="X507" s="1341"/>
      <c r="Y507" s="1341"/>
      <c r="Z507" s="1341"/>
    </row>
    <row r="508" spans="1:26" ht="21.75" customHeight="1" x14ac:dyDescent="0.6">
      <c r="A508" s="1341"/>
      <c r="B508" s="1358"/>
      <c r="C508" s="1341"/>
      <c r="D508" s="1358"/>
      <c r="E508" s="1341"/>
      <c r="F508" s="1358"/>
      <c r="G508" s="1341"/>
      <c r="H508" s="1358"/>
      <c r="I508" s="1341"/>
      <c r="J508" s="1341"/>
      <c r="K508" s="1341"/>
      <c r="L508" s="1341"/>
      <c r="M508" s="1341"/>
      <c r="N508" s="1341"/>
      <c r="O508" s="1341"/>
      <c r="P508" s="1341"/>
      <c r="Q508" s="1341"/>
      <c r="R508" s="1341"/>
      <c r="S508" s="1341"/>
      <c r="T508" s="1341"/>
      <c r="U508" s="1341"/>
      <c r="V508" s="1341"/>
      <c r="W508" s="1341"/>
      <c r="X508" s="1341"/>
      <c r="Y508" s="1341"/>
      <c r="Z508" s="1341"/>
    </row>
    <row r="509" spans="1:26" ht="21.75" customHeight="1" x14ac:dyDescent="0.6">
      <c r="A509" s="1341"/>
      <c r="B509" s="1358"/>
      <c r="C509" s="1341"/>
      <c r="D509" s="1358"/>
      <c r="E509" s="1341"/>
      <c r="F509" s="1358"/>
      <c r="G509" s="1341"/>
      <c r="H509" s="1358"/>
      <c r="I509" s="1341"/>
      <c r="J509" s="1341"/>
      <c r="K509" s="1341"/>
      <c r="L509" s="1341"/>
      <c r="M509" s="1341"/>
      <c r="N509" s="1341"/>
      <c r="O509" s="1341"/>
      <c r="P509" s="1341"/>
      <c r="Q509" s="1341"/>
      <c r="R509" s="1341"/>
      <c r="S509" s="1341"/>
      <c r="T509" s="1341"/>
      <c r="U509" s="1341"/>
      <c r="V509" s="1341"/>
      <c r="W509" s="1341"/>
      <c r="X509" s="1341"/>
      <c r="Y509" s="1341"/>
      <c r="Z509" s="1341"/>
    </row>
    <row r="510" spans="1:26" ht="21.75" customHeight="1" x14ac:dyDescent="0.6">
      <c r="A510" s="1341"/>
      <c r="B510" s="1358"/>
      <c r="C510" s="1341"/>
      <c r="D510" s="1358"/>
      <c r="E510" s="1341"/>
      <c r="F510" s="1358"/>
      <c r="G510" s="1341"/>
      <c r="H510" s="1358"/>
      <c r="I510" s="1341"/>
      <c r="J510" s="1341"/>
      <c r="K510" s="1341"/>
      <c r="L510" s="1341"/>
      <c r="M510" s="1341"/>
      <c r="N510" s="1341"/>
      <c r="O510" s="1341"/>
      <c r="P510" s="1341"/>
      <c r="Q510" s="1341"/>
      <c r="R510" s="1341"/>
      <c r="S510" s="1341"/>
      <c r="T510" s="1341"/>
      <c r="U510" s="1341"/>
      <c r="V510" s="1341"/>
      <c r="W510" s="1341"/>
      <c r="X510" s="1341"/>
      <c r="Y510" s="1341"/>
      <c r="Z510" s="1341"/>
    </row>
    <row r="511" spans="1:26" ht="21.75" customHeight="1" x14ac:dyDescent="0.6">
      <c r="A511" s="1341"/>
      <c r="B511" s="1358"/>
      <c r="C511" s="1341"/>
      <c r="D511" s="1358"/>
      <c r="E511" s="1341"/>
      <c r="F511" s="1358"/>
      <c r="G511" s="1341"/>
      <c r="H511" s="1358"/>
      <c r="I511" s="1341"/>
      <c r="J511" s="1341"/>
      <c r="K511" s="1341"/>
      <c r="L511" s="1341"/>
      <c r="M511" s="1341"/>
      <c r="N511" s="1341"/>
      <c r="O511" s="1341"/>
      <c r="P511" s="1341"/>
      <c r="Q511" s="1341"/>
      <c r="R511" s="1341"/>
      <c r="S511" s="1341"/>
      <c r="T511" s="1341"/>
      <c r="U511" s="1341"/>
      <c r="V511" s="1341"/>
      <c r="W511" s="1341"/>
      <c r="X511" s="1341"/>
      <c r="Y511" s="1341"/>
      <c r="Z511" s="1341"/>
    </row>
    <row r="512" spans="1:26" ht="21.75" customHeight="1" x14ac:dyDescent="0.6">
      <c r="A512" s="1341"/>
      <c r="B512" s="1358"/>
      <c r="C512" s="1341"/>
      <c r="D512" s="1358"/>
      <c r="E512" s="1341"/>
      <c r="F512" s="1358"/>
      <c r="G512" s="1341"/>
      <c r="H512" s="1358"/>
      <c r="I512" s="1341"/>
      <c r="J512" s="1341"/>
      <c r="K512" s="1341"/>
      <c r="L512" s="1341"/>
      <c r="M512" s="1341"/>
      <c r="N512" s="1341"/>
      <c r="O512" s="1341"/>
      <c r="P512" s="1341"/>
      <c r="Q512" s="1341"/>
      <c r="R512" s="1341"/>
      <c r="S512" s="1341"/>
      <c r="T512" s="1341"/>
      <c r="U512" s="1341"/>
      <c r="V512" s="1341"/>
      <c r="W512" s="1341"/>
      <c r="X512" s="1341"/>
      <c r="Y512" s="1341"/>
      <c r="Z512" s="1341"/>
    </row>
    <row r="513" spans="1:26" ht="21.75" customHeight="1" x14ac:dyDescent="0.6">
      <c r="A513" s="1341"/>
      <c r="B513" s="1358"/>
      <c r="C513" s="1341"/>
      <c r="D513" s="1358"/>
      <c r="E513" s="1341"/>
      <c r="F513" s="1358"/>
      <c r="G513" s="1341"/>
      <c r="H513" s="1358"/>
      <c r="I513" s="1341"/>
      <c r="J513" s="1341"/>
      <c r="K513" s="1341"/>
      <c r="L513" s="1341"/>
      <c r="M513" s="1341"/>
      <c r="N513" s="1341"/>
      <c r="O513" s="1341"/>
      <c r="P513" s="1341"/>
      <c r="Q513" s="1341"/>
      <c r="R513" s="1341"/>
      <c r="S513" s="1341"/>
      <c r="T513" s="1341"/>
      <c r="U513" s="1341"/>
      <c r="V513" s="1341"/>
      <c r="W513" s="1341"/>
      <c r="X513" s="1341"/>
      <c r="Y513" s="1341"/>
      <c r="Z513" s="1341"/>
    </row>
    <row r="514" spans="1:26" ht="21.75" customHeight="1" x14ac:dyDescent="0.6">
      <c r="A514" s="1341"/>
      <c r="B514" s="1358"/>
      <c r="C514" s="1341"/>
      <c r="D514" s="1358"/>
      <c r="E514" s="1341"/>
      <c r="F514" s="1358"/>
      <c r="G514" s="1341"/>
      <c r="H514" s="1358"/>
      <c r="I514" s="1341"/>
      <c r="J514" s="1341"/>
      <c r="K514" s="1341"/>
      <c r="L514" s="1341"/>
      <c r="M514" s="1341"/>
      <c r="N514" s="1341"/>
      <c r="O514" s="1341"/>
      <c r="P514" s="1341"/>
      <c r="Q514" s="1341"/>
      <c r="R514" s="1341"/>
      <c r="S514" s="1341"/>
      <c r="T514" s="1341"/>
      <c r="U514" s="1341"/>
      <c r="V514" s="1341"/>
      <c r="W514" s="1341"/>
      <c r="X514" s="1341"/>
      <c r="Y514" s="1341"/>
      <c r="Z514" s="1341"/>
    </row>
    <row r="515" spans="1:26" ht="21.75" customHeight="1" x14ac:dyDescent="0.6">
      <c r="A515" s="1341"/>
      <c r="B515" s="1358"/>
      <c r="C515" s="1341"/>
      <c r="D515" s="1358"/>
      <c r="E515" s="1341"/>
      <c r="F515" s="1358"/>
      <c r="G515" s="1341"/>
      <c r="H515" s="1358"/>
      <c r="I515" s="1341"/>
      <c r="J515" s="1341"/>
      <c r="K515" s="1341"/>
      <c r="L515" s="1341"/>
      <c r="M515" s="1341"/>
      <c r="N515" s="1341"/>
      <c r="O515" s="1341"/>
      <c r="P515" s="1341"/>
      <c r="Q515" s="1341"/>
      <c r="R515" s="1341"/>
      <c r="S515" s="1341"/>
      <c r="T515" s="1341"/>
      <c r="U515" s="1341"/>
      <c r="V515" s="1341"/>
      <c r="W515" s="1341"/>
      <c r="X515" s="1341"/>
      <c r="Y515" s="1341"/>
      <c r="Z515" s="1341"/>
    </row>
    <row r="516" spans="1:26" ht="21.75" customHeight="1" x14ac:dyDescent="0.6">
      <c r="A516" s="1341"/>
      <c r="B516" s="1358"/>
      <c r="C516" s="1341"/>
      <c r="D516" s="1358"/>
      <c r="E516" s="1341"/>
      <c r="F516" s="1358"/>
      <c r="G516" s="1341"/>
      <c r="H516" s="1358"/>
      <c r="I516" s="1341"/>
      <c r="J516" s="1341"/>
      <c r="K516" s="1341"/>
      <c r="L516" s="1341"/>
      <c r="M516" s="1341"/>
      <c r="N516" s="1341"/>
      <c r="O516" s="1341"/>
      <c r="P516" s="1341"/>
      <c r="Q516" s="1341"/>
      <c r="R516" s="1341"/>
      <c r="S516" s="1341"/>
      <c r="T516" s="1341"/>
      <c r="U516" s="1341"/>
      <c r="V516" s="1341"/>
      <c r="W516" s="1341"/>
      <c r="X516" s="1341"/>
      <c r="Y516" s="1341"/>
      <c r="Z516" s="1341"/>
    </row>
    <row r="517" spans="1:26" ht="21.75" customHeight="1" x14ac:dyDescent="0.6">
      <c r="A517" s="1341"/>
      <c r="B517" s="1358"/>
      <c r="C517" s="1341"/>
      <c r="D517" s="1358"/>
      <c r="E517" s="1341"/>
      <c r="F517" s="1358"/>
      <c r="G517" s="1341"/>
      <c r="H517" s="1358"/>
      <c r="I517" s="1341"/>
      <c r="J517" s="1341"/>
      <c r="K517" s="1341"/>
      <c r="L517" s="1341"/>
      <c r="M517" s="1341"/>
      <c r="N517" s="1341"/>
      <c r="O517" s="1341"/>
      <c r="P517" s="1341"/>
      <c r="Q517" s="1341"/>
      <c r="R517" s="1341"/>
      <c r="S517" s="1341"/>
      <c r="T517" s="1341"/>
      <c r="U517" s="1341"/>
      <c r="V517" s="1341"/>
      <c r="W517" s="1341"/>
      <c r="X517" s="1341"/>
      <c r="Y517" s="1341"/>
      <c r="Z517" s="1341"/>
    </row>
    <row r="518" spans="1:26" ht="21.75" customHeight="1" x14ac:dyDescent="0.6">
      <c r="A518" s="1341"/>
      <c r="B518" s="1358"/>
      <c r="C518" s="1341"/>
      <c r="D518" s="1358"/>
      <c r="E518" s="1341"/>
      <c r="F518" s="1358"/>
      <c r="G518" s="1341"/>
      <c r="H518" s="1358"/>
      <c r="I518" s="1341"/>
      <c r="J518" s="1341"/>
      <c r="K518" s="1341"/>
      <c r="L518" s="1341"/>
      <c r="M518" s="1341"/>
      <c r="N518" s="1341"/>
      <c r="O518" s="1341"/>
      <c r="P518" s="1341"/>
      <c r="Q518" s="1341"/>
      <c r="R518" s="1341"/>
      <c r="S518" s="1341"/>
      <c r="T518" s="1341"/>
      <c r="U518" s="1341"/>
      <c r="V518" s="1341"/>
      <c r="W518" s="1341"/>
      <c r="X518" s="1341"/>
      <c r="Y518" s="1341"/>
      <c r="Z518" s="1341"/>
    </row>
    <row r="519" spans="1:26" ht="21.75" customHeight="1" x14ac:dyDescent="0.6">
      <c r="A519" s="1341"/>
      <c r="B519" s="1358"/>
      <c r="C519" s="1341"/>
      <c r="D519" s="1358"/>
      <c r="E519" s="1341"/>
      <c r="F519" s="1358"/>
      <c r="G519" s="1341"/>
      <c r="H519" s="1358"/>
      <c r="I519" s="1341"/>
      <c r="J519" s="1341"/>
      <c r="K519" s="1341"/>
      <c r="L519" s="1341"/>
      <c r="M519" s="1341"/>
      <c r="N519" s="1341"/>
      <c r="O519" s="1341"/>
      <c r="P519" s="1341"/>
      <c r="Q519" s="1341"/>
      <c r="R519" s="1341"/>
      <c r="S519" s="1341"/>
      <c r="T519" s="1341"/>
      <c r="U519" s="1341"/>
      <c r="V519" s="1341"/>
      <c r="W519" s="1341"/>
      <c r="X519" s="1341"/>
      <c r="Y519" s="1341"/>
      <c r="Z519" s="1341"/>
    </row>
    <row r="520" spans="1:26" ht="21.75" customHeight="1" x14ac:dyDescent="0.6">
      <c r="A520" s="1341"/>
      <c r="B520" s="1358"/>
      <c r="C520" s="1341"/>
      <c r="D520" s="1358"/>
      <c r="E520" s="1341"/>
      <c r="F520" s="1358"/>
      <c r="G520" s="1341"/>
      <c r="H520" s="1358"/>
      <c r="I520" s="1341"/>
      <c r="J520" s="1341"/>
      <c r="K520" s="1341"/>
      <c r="L520" s="1341"/>
      <c r="M520" s="1341"/>
      <c r="N520" s="1341"/>
      <c r="O520" s="1341"/>
      <c r="P520" s="1341"/>
      <c r="Q520" s="1341"/>
      <c r="R520" s="1341"/>
      <c r="S520" s="1341"/>
      <c r="T520" s="1341"/>
      <c r="U520" s="1341"/>
      <c r="V520" s="1341"/>
      <c r="W520" s="1341"/>
      <c r="X520" s="1341"/>
      <c r="Y520" s="1341"/>
      <c r="Z520" s="1341"/>
    </row>
    <row r="521" spans="1:26" ht="21.75" customHeight="1" x14ac:dyDescent="0.6">
      <c r="A521" s="1341"/>
      <c r="B521" s="1358"/>
      <c r="C521" s="1341"/>
      <c r="D521" s="1358"/>
      <c r="E521" s="1341"/>
      <c r="F521" s="1358"/>
      <c r="G521" s="1341"/>
      <c r="H521" s="1358"/>
      <c r="I521" s="1341"/>
      <c r="J521" s="1341"/>
      <c r="K521" s="1341"/>
      <c r="L521" s="1341"/>
      <c r="M521" s="1341"/>
      <c r="N521" s="1341"/>
      <c r="O521" s="1341"/>
      <c r="P521" s="1341"/>
      <c r="Q521" s="1341"/>
      <c r="R521" s="1341"/>
      <c r="S521" s="1341"/>
      <c r="T521" s="1341"/>
      <c r="U521" s="1341"/>
      <c r="V521" s="1341"/>
      <c r="W521" s="1341"/>
      <c r="X521" s="1341"/>
      <c r="Y521" s="1341"/>
      <c r="Z521" s="1341"/>
    </row>
    <row r="522" spans="1:26" ht="21.75" customHeight="1" x14ac:dyDescent="0.6">
      <c r="A522" s="1341"/>
      <c r="B522" s="1358"/>
      <c r="C522" s="1341"/>
      <c r="D522" s="1358"/>
      <c r="E522" s="1341"/>
      <c r="F522" s="1358"/>
      <c r="G522" s="1341"/>
      <c r="H522" s="1358"/>
      <c r="I522" s="1341"/>
      <c r="J522" s="1341"/>
      <c r="K522" s="1341"/>
      <c r="L522" s="1341"/>
      <c r="M522" s="1341"/>
      <c r="N522" s="1341"/>
      <c r="O522" s="1341"/>
      <c r="P522" s="1341"/>
      <c r="Q522" s="1341"/>
      <c r="R522" s="1341"/>
      <c r="S522" s="1341"/>
      <c r="T522" s="1341"/>
      <c r="U522" s="1341"/>
      <c r="V522" s="1341"/>
      <c r="W522" s="1341"/>
      <c r="X522" s="1341"/>
      <c r="Y522" s="1341"/>
      <c r="Z522" s="1341"/>
    </row>
    <row r="523" spans="1:26" ht="21.75" customHeight="1" x14ac:dyDescent="0.6">
      <c r="A523" s="1341"/>
      <c r="B523" s="1358"/>
      <c r="C523" s="1341"/>
      <c r="D523" s="1358"/>
      <c r="E523" s="1341"/>
      <c r="F523" s="1358"/>
      <c r="G523" s="1341"/>
      <c r="H523" s="1358"/>
      <c r="I523" s="1341"/>
      <c r="J523" s="1341"/>
      <c r="K523" s="1341"/>
      <c r="L523" s="1341"/>
      <c r="M523" s="1341"/>
      <c r="N523" s="1341"/>
      <c r="O523" s="1341"/>
      <c r="P523" s="1341"/>
      <c r="Q523" s="1341"/>
      <c r="R523" s="1341"/>
      <c r="S523" s="1341"/>
      <c r="T523" s="1341"/>
      <c r="U523" s="1341"/>
      <c r="V523" s="1341"/>
      <c r="W523" s="1341"/>
      <c r="X523" s="1341"/>
      <c r="Y523" s="1341"/>
      <c r="Z523" s="1341"/>
    </row>
    <row r="524" spans="1:26" ht="21.75" customHeight="1" x14ac:dyDescent="0.6">
      <c r="A524" s="1341"/>
      <c r="B524" s="1358"/>
      <c r="C524" s="1341"/>
      <c r="D524" s="1358"/>
      <c r="E524" s="1341"/>
      <c r="F524" s="1358"/>
      <c r="G524" s="1341"/>
      <c r="H524" s="1358"/>
      <c r="I524" s="1341"/>
      <c r="J524" s="1341"/>
      <c r="K524" s="1341"/>
      <c r="L524" s="1341"/>
      <c r="M524" s="1341"/>
      <c r="N524" s="1341"/>
      <c r="O524" s="1341"/>
      <c r="P524" s="1341"/>
      <c r="Q524" s="1341"/>
      <c r="R524" s="1341"/>
      <c r="S524" s="1341"/>
      <c r="T524" s="1341"/>
      <c r="U524" s="1341"/>
      <c r="V524" s="1341"/>
      <c r="W524" s="1341"/>
      <c r="X524" s="1341"/>
      <c r="Y524" s="1341"/>
      <c r="Z524" s="1341"/>
    </row>
    <row r="525" spans="1:26" ht="21.75" customHeight="1" x14ac:dyDescent="0.6">
      <c r="A525" s="1341"/>
      <c r="B525" s="1358"/>
      <c r="C525" s="1341"/>
      <c r="D525" s="1358"/>
      <c r="E525" s="1341"/>
      <c r="F525" s="1358"/>
      <c r="G525" s="1341"/>
      <c r="H525" s="1358"/>
      <c r="I525" s="1341"/>
      <c r="J525" s="1341"/>
      <c r="K525" s="1341"/>
      <c r="L525" s="1341"/>
      <c r="M525" s="1341"/>
      <c r="N525" s="1341"/>
      <c r="O525" s="1341"/>
      <c r="P525" s="1341"/>
      <c r="Q525" s="1341"/>
      <c r="R525" s="1341"/>
      <c r="S525" s="1341"/>
      <c r="T525" s="1341"/>
      <c r="U525" s="1341"/>
      <c r="V525" s="1341"/>
      <c r="W525" s="1341"/>
      <c r="X525" s="1341"/>
      <c r="Y525" s="1341"/>
      <c r="Z525" s="1341"/>
    </row>
    <row r="526" spans="1:26" ht="21.75" customHeight="1" x14ac:dyDescent="0.6">
      <c r="A526" s="1341"/>
      <c r="B526" s="1358"/>
      <c r="C526" s="1341"/>
      <c r="D526" s="1358"/>
      <c r="E526" s="1341"/>
      <c r="F526" s="1358"/>
      <c r="G526" s="1341"/>
      <c r="H526" s="1358"/>
      <c r="I526" s="1341"/>
      <c r="J526" s="1341"/>
      <c r="K526" s="1341"/>
      <c r="L526" s="1341"/>
      <c r="M526" s="1341"/>
      <c r="N526" s="1341"/>
      <c r="O526" s="1341"/>
      <c r="P526" s="1341"/>
      <c r="Q526" s="1341"/>
      <c r="R526" s="1341"/>
      <c r="S526" s="1341"/>
      <c r="T526" s="1341"/>
      <c r="U526" s="1341"/>
      <c r="V526" s="1341"/>
      <c r="W526" s="1341"/>
      <c r="X526" s="1341"/>
      <c r="Y526" s="1341"/>
      <c r="Z526" s="1341"/>
    </row>
    <row r="527" spans="1:26" ht="21.75" customHeight="1" x14ac:dyDescent="0.6">
      <c r="A527" s="1341"/>
      <c r="B527" s="1358"/>
      <c r="C527" s="1341"/>
      <c r="D527" s="1358"/>
      <c r="E527" s="1341"/>
      <c r="F527" s="1358"/>
      <c r="G527" s="1341"/>
      <c r="H527" s="1358"/>
      <c r="I527" s="1341"/>
      <c r="J527" s="1341"/>
      <c r="K527" s="1341"/>
      <c r="L527" s="1341"/>
      <c r="M527" s="1341"/>
      <c r="N527" s="1341"/>
      <c r="O527" s="1341"/>
      <c r="P527" s="1341"/>
      <c r="Q527" s="1341"/>
      <c r="R527" s="1341"/>
      <c r="S527" s="1341"/>
      <c r="T527" s="1341"/>
      <c r="U527" s="1341"/>
      <c r="V527" s="1341"/>
      <c r="W527" s="1341"/>
      <c r="X527" s="1341"/>
      <c r="Y527" s="1341"/>
      <c r="Z527" s="1341"/>
    </row>
    <row r="528" spans="1:26" ht="21.75" customHeight="1" x14ac:dyDescent="0.6">
      <c r="A528" s="1341"/>
      <c r="B528" s="1358"/>
      <c r="C528" s="1341"/>
      <c r="D528" s="1358"/>
      <c r="E528" s="1341"/>
      <c r="F528" s="1358"/>
      <c r="G528" s="1341"/>
      <c r="H528" s="1358"/>
      <c r="I528" s="1341"/>
      <c r="J528" s="1341"/>
      <c r="K528" s="1341"/>
      <c r="L528" s="1341"/>
      <c r="M528" s="1341"/>
      <c r="N528" s="1341"/>
      <c r="O528" s="1341"/>
      <c r="P528" s="1341"/>
      <c r="Q528" s="1341"/>
      <c r="R528" s="1341"/>
      <c r="S528" s="1341"/>
      <c r="T528" s="1341"/>
      <c r="U528" s="1341"/>
      <c r="V528" s="1341"/>
      <c r="W528" s="1341"/>
      <c r="X528" s="1341"/>
      <c r="Y528" s="1341"/>
      <c r="Z528" s="1341"/>
    </row>
    <row r="529" spans="1:26" ht="21.75" customHeight="1" x14ac:dyDescent="0.6">
      <c r="A529" s="1341"/>
      <c r="B529" s="1358"/>
      <c r="C529" s="1341"/>
      <c r="D529" s="1358"/>
      <c r="E529" s="1341"/>
      <c r="F529" s="1358"/>
      <c r="G529" s="1341"/>
      <c r="H529" s="1358"/>
      <c r="I529" s="1341"/>
      <c r="J529" s="1341"/>
      <c r="K529" s="1341"/>
      <c r="L529" s="1341"/>
      <c r="M529" s="1341"/>
      <c r="N529" s="1341"/>
      <c r="O529" s="1341"/>
      <c r="P529" s="1341"/>
      <c r="Q529" s="1341"/>
      <c r="R529" s="1341"/>
      <c r="S529" s="1341"/>
      <c r="T529" s="1341"/>
      <c r="U529" s="1341"/>
      <c r="V529" s="1341"/>
      <c r="W529" s="1341"/>
      <c r="X529" s="1341"/>
      <c r="Y529" s="1341"/>
      <c r="Z529" s="1341"/>
    </row>
    <row r="530" spans="1:26" ht="21.75" customHeight="1" x14ac:dyDescent="0.6">
      <c r="A530" s="1341"/>
      <c r="B530" s="1358"/>
      <c r="C530" s="1341"/>
      <c r="D530" s="1358"/>
      <c r="E530" s="1341"/>
      <c r="F530" s="1358"/>
      <c r="G530" s="1341"/>
      <c r="H530" s="1358"/>
      <c r="I530" s="1341"/>
      <c r="J530" s="1341"/>
      <c r="K530" s="1341"/>
      <c r="L530" s="1341"/>
      <c r="M530" s="1341"/>
      <c r="N530" s="1341"/>
      <c r="O530" s="1341"/>
      <c r="P530" s="1341"/>
      <c r="Q530" s="1341"/>
      <c r="R530" s="1341"/>
      <c r="S530" s="1341"/>
      <c r="T530" s="1341"/>
      <c r="U530" s="1341"/>
      <c r="V530" s="1341"/>
      <c r="W530" s="1341"/>
      <c r="X530" s="1341"/>
      <c r="Y530" s="1341"/>
      <c r="Z530" s="1341"/>
    </row>
    <row r="531" spans="1:26" ht="21.75" customHeight="1" x14ac:dyDescent="0.6">
      <c r="A531" s="1341"/>
      <c r="B531" s="1358"/>
      <c r="C531" s="1341"/>
      <c r="D531" s="1358"/>
      <c r="E531" s="1341"/>
      <c r="F531" s="1358"/>
      <c r="G531" s="1341"/>
      <c r="H531" s="1358"/>
      <c r="I531" s="1341"/>
      <c r="J531" s="1341"/>
      <c r="K531" s="1341"/>
      <c r="L531" s="1341"/>
      <c r="M531" s="1341"/>
      <c r="N531" s="1341"/>
      <c r="O531" s="1341"/>
      <c r="P531" s="1341"/>
      <c r="Q531" s="1341"/>
      <c r="R531" s="1341"/>
      <c r="S531" s="1341"/>
      <c r="T531" s="1341"/>
      <c r="U531" s="1341"/>
      <c r="V531" s="1341"/>
      <c r="W531" s="1341"/>
      <c r="X531" s="1341"/>
      <c r="Y531" s="1341"/>
      <c r="Z531" s="1341"/>
    </row>
    <row r="532" spans="1:26" ht="21.75" customHeight="1" x14ac:dyDescent="0.6">
      <c r="A532" s="1341"/>
      <c r="B532" s="1358"/>
      <c r="C532" s="1341"/>
      <c r="D532" s="1358"/>
      <c r="E532" s="1341"/>
      <c r="F532" s="1358"/>
      <c r="G532" s="1341"/>
      <c r="H532" s="1358"/>
      <c r="I532" s="1341"/>
      <c r="J532" s="1341"/>
      <c r="K532" s="1341"/>
      <c r="L532" s="1341"/>
      <c r="M532" s="1341"/>
      <c r="N532" s="1341"/>
      <c r="O532" s="1341"/>
      <c r="P532" s="1341"/>
      <c r="Q532" s="1341"/>
      <c r="R532" s="1341"/>
      <c r="S532" s="1341"/>
      <c r="T532" s="1341"/>
      <c r="U532" s="1341"/>
      <c r="V532" s="1341"/>
      <c r="W532" s="1341"/>
      <c r="X532" s="1341"/>
      <c r="Y532" s="1341"/>
      <c r="Z532" s="1341"/>
    </row>
    <row r="533" spans="1:26" ht="21.75" customHeight="1" x14ac:dyDescent="0.6">
      <c r="A533" s="1341"/>
      <c r="B533" s="1358"/>
      <c r="C533" s="1341"/>
      <c r="D533" s="1358"/>
      <c r="E533" s="1341"/>
      <c r="F533" s="1358"/>
      <c r="G533" s="1341"/>
      <c r="H533" s="1358"/>
      <c r="I533" s="1341"/>
      <c r="J533" s="1341"/>
      <c r="K533" s="1341"/>
      <c r="L533" s="1341"/>
      <c r="M533" s="1341"/>
      <c r="N533" s="1341"/>
      <c r="O533" s="1341"/>
      <c r="P533" s="1341"/>
      <c r="Q533" s="1341"/>
      <c r="R533" s="1341"/>
      <c r="S533" s="1341"/>
      <c r="T533" s="1341"/>
      <c r="U533" s="1341"/>
      <c r="V533" s="1341"/>
      <c r="W533" s="1341"/>
      <c r="X533" s="1341"/>
      <c r="Y533" s="1341"/>
      <c r="Z533" s="1341"/>
    </row>
    <row r="534" spans="1:26" ht="21.75" customHeight="1" x14ac:dyDescent="0.6">
      <c r="A534" s="1341"/>
      <c r="B534" s="1358"/>
      <c r="C534" s="1341"/>
      <c r="D534" s="1358"/>
      <c r="E534" s="1341"/>
      <c r="F534" s="1358"/>
      <c r="G534" s="1341"/>
      <c r="H534" s="1358"/>
      <c r="I534" s="1341"/>
      <c r="J534" s="1341"/>
      <c r="K534" s="1341"/>
      <c r="L534" s="1341"/>
      <c r="M534" s="1341"/>
      <c r="N534" s="1341"/>
      <c r="O534" s="1341"/>
      <c r="P534" s="1341"/>
      <c r="Q534" s="1341"/>
      <c r="R534" s="1341"/>
      <c r="S534" s="1341"/>
      <c r="T534" s="1341"/>
      <c r="U534" s="1341"/>
      <c r="V534" s="1341"/>
      <c r="W534" s="1341"/>
      <c r="X534" s="1341"/>
      <c r="Y534" s="1341"/>
      <c r="Z534" s="1341"/>
    </row>
    <row r="535" spans="1:26" ht="21.75" customHeight="1" x14ac:dyDescent="0.6">
      <c r="A535" s="1341"/>
      <c r="B535" s="1358"/>
      <c r="C535" s="1341"/>
      <c r="D535" s="1358"/>
      <c r="E535" s="1341"/>
      <c r="F535" s="1358"/>
      <c r="G535" s="1341"/>
      <c r="H535" s="1358"/>
      <c r="I535" s="1341"/>
      <c r="J535" s="1341"/>
      <c r="K535" s="1341"/>
      <c r="L535" s="1341"/>
      <c r="M535" s="1341"/>
      <c r="N535" s="1341"/>
      <c r="O535" s="1341"/>
      <c r="P535" s="1341"/>
      <c r="Q535" s="1341"/>
      <c r="R535" s="1341"/>
      <c r="S535" s="1341"/>
      <c r="T535" s="1341"/>
      <c r="U535" s="1341"/>
      <c r="V535" s="1341"/>
      <c r="W535" s="1341"/>
      <c r="X535" s="1341"/>
      <c r="Y535" s="1341"/>
      <c r="Z535" s="1341"/>
    </row>
    <row r="536" spans="1:26" ht="21.75" customHeight="1" x14ac:dyDescent="0.6">
      <c r="A536" s="1341"/>
      <c r="B536" s="1358"/>
      <c r="C536" s="1341"/>
      <c r="D536" s="1358"/>
      <c r="E536" s="1341"/>
      <c r="F536" s="1358"/>
      <c r="G536" s="1341"/>
      <c r="H536" s="1358"/>
      <c r="I536" s="1341"/>
      <c r="J536" s="1341"/>
      <c r="K536" s="1341"/>
      <c r="L536" s="1341"/>
      <c r="M536" s="1341"/>
      <c r="N536" s="1341"/>
      <c r="O536" s="1341"/>
      <c r="P536" s="1341"/>
      <c r="Q536" s="1341"/>
      <c r="R536" s="1341"/>
      <c r="S536" s="1341"/>
      <c r="T536" s="1341"/>
      <c r="U536" s="1341"/>
      <c r="V536" s="1341"/>
      <c r="W536" s="1341"/>
      <c r="X536" s="1341"/>
      <c r="Y536" s="1341"/>
      <c r="Z536" s="1341"/>
    </row>
    <row r="537" spans="1:26" ht="21.75" customHeight="1" x14ac:dyDescent="0.6">
      <c r="A537" s="1341"/>
      <c r="B537" s="1358"/>
      <c r="C537" s="1341"/>
      <c r="D537" s="1358"/>
      <c r="E537" s="1341"/>
      <c r="F537" s="1358"/>
      <c r="G537" s="1341"/>
      <c r="H537" s="1358"/>
      <c r="I537" s="1341"/>
      <c r="J537" s="1341"/>
      <c r="K537" s="1341"/>
      <c r="L537" s="1341"/>
      <c r="M537" s="1341"/>
      <c r="N537" s="1341"/>
      <c r="O537" s="1341"/>
      <c r="P537" s="1341"/>
      <c r="Q537" s="1341"/>
      <c r="R537" s="1341"/>
      <c r="S537" s="1341"/>
      <c r="T537" s="1341"/>
      <c r="U537" s="1341"/>
      <c r="V537" s="1341"/>
      <c r="W537" s="1341"/>
      <c r="X537" s="1341"/>
      <c r="Y537" s="1341"/>
      <c r="Z537" s="1341"/>
    </row>
    <row r="538" spans="1:26" ht="21.75" customHeight="1" x14ac:dyDescent="0.6">
      <c r="A538" s="1341"/>
      <c r="B538" s="1358"/>
      <c r="C538" s="1341"/>
      <c r="D538" s="1358"/>
      <c r="E538" s="1341"/>
      <c r="F538" s="1358"/>
      <c r="G538" s="1341"/>
      <c r="H538" s="1358"/>
      <c r="I538" s="1341"/>
      <c r="J538" s="1341"/>
      <c r="K538" s="1341"/>
      <c r="L538" s="1341"/>
      <c r="M538" s="1341"/>
      <c r="N538" s="1341"/>
      <c r="O538" s="1341"/>
      <c r="P538" s="1341"/>
      <c r="Q538" s="1341"/>
      <c r="R538" s="1341"/>
      <c r="S538" s="1341"/>
      <c r="T538" s="1341"/>
      <c r="U538" s="1341"/>
      <c r="V538" s="1341"/>
      <c r="W538" s="1341"/>
      <c r="X538" s="1341"/>
      <c r="Y538" s="1341"/>
      <c r="Z538" s="1341"/>
    </row>
    <row r="539" spans="1:26" ht="21.75" customHeight="1" x14ac:dyDescent="0.6">
      <c r="A539" s="1341"/>
      <c r="B539" s="1358"/>
      <c r="C539" s="1341"/>
      <c r="D539" s="1358"/>
      <c r="E539" s="1341"/>
      <c r="F539" s="1358"/>
      <c r="G539" s="1341"/>
      <c r="H539" s="1358"/>
      <c r="I539" s="1341"/>
      <c r="J539" s="1341"/>
      <c r="K539" s="1341"/>
      <c r="L539" s="1341"/>
      <c r="M539" s="1341"/>
      <c r="N539" s="1341"/>
      <c r="O539" s="1341"/>
      <c r="P539" s="1341"/>
      <c r="Q539" s="1341"/>
      <c r="R539" s="1341"/>
      <c r="S539" s="1341"/>
      <c r="T539" s="1341"/>
      <c r="U539" s="1341"/>
      <c r="V539" s="1341"/>
      <c r="W539" s="1341"/>
      <c r="X539" s="1341"/>
      <c r="Y539" s="1341"/>
      <c r="Z539" s="1341"/>
    </row>
    <row r="540" spans="1:26" ht="21.75" customHeight="1" x14ac:dyDescent="0.6">
      <c r="A540" s="1341"/>
      <c r="B540" s="1358"/>
      <c r="C540" s="1341"/>
      <c r="D540" s="1358"/>
      <c r="E540" s="1341"/>
      <c r="F540" s="1358"/>
      <c r="G540" s="1341"/>
      <c r="H540" s="1358"/>
      <c r="I540" s="1341"/>
      <c r="J540" s="1341"/>
      <c r="K540" s="1341"/>
      <c r="L540" s="1341"/>
      <c r="M540" s="1341"/>
      <c r="N540" s="1341"/>
      <c r="O540" s="1341"/>
      <c r="P540" s="1341"/>
      <c r="Q540" s="1341"/>
      <c r="R540" s="1341"/>
      <c r="S540" s="1341"/>
      <c r="T540" s="1341"/>
      <c r="U540" s="1341"/>
      <c r="V540" s="1341"/>
      <c r="W540" s="1341"/>
      <c r="X540" s="1341"/>
      <c r="Y540" s="1341"/>
      <c r="Z540" s="1341"/>
    </row>
    <row r="541" spans="1:26" ht="21.75" customHeight="1" x14ac:dyDescent="0.6">
      <c r="A541" s="1341"/>
      <c r="B541" s="1358"/>
      <c r="C541" s="1341"/>
      <c r="D541" s="1358"/>
      <c r="E541" s="1341"/>
      <c r="F541" s="1358"/>
      <c r="G541" s="1341"/>
      <c r="H541" s="1358"/>
      <c r="I541" s="1341"/>
      <c r="J541" s="1341"/>
      <c r="K541" s="1341"/>
      <c r="L541" s="1341"/>
      <c r="M541" s="1341"/>
      <c r="N541" s="1341"/>
      <c r="O541" s="1341"/>
      <c r="P541" s="1341"/>
      <c r="Q541" s="1341"/>
      <c r="R541" s="1341"/>
      <c r="S541" s="1341"/>
      <c r="T541" s="1341"/>
      <c r="U541" s="1341"/>
      <c r="V541" s="1341"/>
      <c r="W541" s="1341"/>
      <c r="X541" s="1341"/>
      <c r="Y541" s="1341"/>
      <c r="Z541" s="1341"/>
    </row>
    <row r="542" spans="1:26" ht="21.75" customHeight="1" x14ac:dyDescent="0.6">
      <c r="A542" s="1341"/>
      <c r="B542" s="1358"/>
      <c r="C542" s="1341"/>
      <c r="D542" s="1358"/>
      <c r="E542" s="1341"/>
      <c r="F542" s="1358"/>
      <c r="G542" s="1341"/>
      <c r="H542" s="1358"/>
      <c r="I542" s="1341"/>
      <c r="J542" s="1341"/>
      <c r="K542" s="1341"/>
      <c r="L542" s="1341"/>
      <c r="M542" s="1341"/>
      <c r="N542" s="1341"/>
      <c r="O542" s="1341"/>
      <c r="P542" s="1341"/>
      <c r="Q542" s="1341"/>
      <c r="R542" s="1341"/>
      <c r="S542" s="1341"/>
      <c r="T542" s="1341"/>
      <c r="U542" s="1341"/>
      <c r="V542" s="1341"/>
      <c r="W542" s="1341"/>
      <c r="X542" s="1341"/>
      <c r="Y542" s="1341"/>
      <c r="Z542" s="1341"/>
    </row>
    <row r="543" spans="1:26" ht="21.75" customHeight="1" x14ac:dyDescent="0.6">
      <c r="A543" s="1341"/>
      <c r="B543" s="1358"/>
      <c r="C543" s="1341"/>
      <c r="D543" s="1358"/>
      <c r="E543" s="1341"/>
      <c r="F543" s="1358"/>
      <c r="G543" s="1341"/>
      <c r="H543" s="1358"/>
      <c r="I543" s="1341"/>
      <c r="J543" s="1341"/>
      <c r="K543" s="1341"/>
      <c r="L543" s="1341"/>
      <c r="M543" s="1341"/>
      <c r="N543" s="1341"/>
      <c r="O543" s="1341"/>
      <c r="P543" s="1341"/>
      <c r="Q543" s="1341"/>
      <c r="R543" s="1341"/>
      <c r="S543" s="1341"/>
      <c r="T543" s="1341"/>
      <c r="U543" s="1341"/>
      <c r="V543" s="1341"/>
      <c r="W543" s="1341"/>
      <c r="X543" s="1341"/>
      <c r="Y543" s="1341"/>
      <c r="Z543" s="1341"/>
    </row>
    <row r="544" spans="1:26" ht="21.75" customHeight="1" x14ac:dyDescent="0.6">
      <c r="A544" s="1341"/>
      <c r="B544" s="1358"/>
      <c r="C544" s="1341"/>
      <c r="D544" s="1358"/>
      <c r="E544" s="1341"/>
      <c r="F544" s="1358"/>
      <c r="G544" s="1341"/>
      <c r="H544" s="1358"/>
      <c r="I544" s="1341"/>
      <c r="J544" s="1341"/>
      <c r="K544" s="1341"/>
      <c r="L544" s="1341"/>
      <c r="M544" s="1341"/>
      <c r="N544" s="1341"/>
      <c r="O544" s="1341"/>
      <c r="P544" s="1341"/>
      <c r="Q544" s="1341"/>
      <c r="R544" s="1341"/>
      <c r="S544" s="1341"/>
      <c r="T544" s="1341"/>
      <c r="U544" s="1341"/>
      <c r="V544" s="1341"/>
      <c r="W544" s="1341"/>
      <c r="X544" s="1341"/>
      <c r="Y544" s="1341"/>
      <c r="Z544" s="1341"/>
    </row>
    <row r="545" spans="1:26" ht="21.75" customHeight="1" x14ac:dyDescent="0.6">
      <c r="A545" s="1341"/>
      <c r="B545" s="1358"/>
      <c r="C545" s="1341"/>
      <c r="D545" s="1358"/>
      <c r="E545" s="1341"/>
      <c r="F545" s="1358"/>
      <c r="G545" s="1341"/>
      <c r="H545" s="1358"/>
      <c r="I545" s="1341"/>
      <c r="J545" s="1341"/>
      <c r="K545" s="1341"/>
      <c r="L545" s="1341"/>
      <c r="M545" s="1341"/>
      <c r="N545" s="1341"/>
      <c r="O545" s="1341"/>
      <c r="P545" s="1341"/>
      <c r="Q545" s="1341"/>
      <c r="R545" s="1341"/>
      <c r="S545" s="1341"/>
      <c r="T545" s="1341"/>
      <c r="U545" s="1341"/>
      <c r="V545" s="1341"/>
      <c r="W545" s="1341"/>
      <c r="X545" s="1341"/>
      <c r="Y545" s="1341"/>
      <c r="Z545" s="1341"/>
    </row>
    <row r="546" spans="1:26" ht="21.75" customHeight="1" x14ac:dyDescent="0.6">
      <c r="A546" s="1341"/>
      <c r="B546" s="1358"/>
      <c r="C546" s="1341"/>
      <c r="D546" s="1358"/>
      <c r="E546" s="1341"/>
      <c r="F546" s="1358"/>
      <c r="G546" s="1341"/>
      <c r="H546" s="1358"/>
      <c r="I546" s="1341"/>
      <c r="J546" s="1341"/>
      <c r="K546" s="1341"/>
      <c r="L546" s="1341"/>
      <c r="M546" s="1341"/>
      <c r="N546" s="1341"/>
      <c r="O546" s="1341"/>
      <c r="P546" s="1341"/>
      <c r="Q546" s="1341"/>
      <c r="R546" s="1341"/>
      <c r="S546" s="1341"/>
      <c r="T546" s="1341"/>
      <c r="U546" s="1341"/>
      <c r="V546" s="1341"/>
      <c r="W546" s="1341"/>
      <c r="X546" s="1341"/>
      <c r="Y546" s="1341"/>
      <c r="Z546" s="1341"/>
    </row>
    <row r="547" spans="1:26" ht="21.75" customHeight="1" x14ac:dyDescent="0.6">
      <c r="A547" s="1341"/>
      <c r="B547" s="1358"/>
      <c r="C547" s="1341"/>
      <c r="D547" s="1358"/>
      <c r="E547" s="1341"/>
      <c r="F547" s="1358"/>
      <c r="G547" s="1341"/>
      <c r="H547" s="1358"/>
      <c r="I547" s="1341"/>
      <c r="J547" s="1341"/>
      <c r="K547" s="1341"/>
      <c r="L547" s="1341"/>
      <c r="M547" s="1341"/>
      <c r="N547" s="1341"/>
      <c r="O547" s="1341"/>
      <c r="P547" s="1341"/>
      <c r="Q547" s="1341"/>
      <c r="R547" s="1341"/>
      <c r="S547" s="1341"/>
      <c r="T547" s="1341"/>
      <c r="U547" s="1341"/>
      <c r="V547" s="1341"/>
      <c r="W547" s="1341"/>
      <c r="X547" s="1341"/>
      <c r="Y547" s="1341"/>
      <c r="Z547" s="1341"/>
    </row>
    <row r="548" spans="1:26" ht="21.75" customHeight="1" x14ac:dyDescent="0.6">
      <c r="A548" s="1341"/>
      <c r="B548" s="1358"/>
      <c r="C548" s="1341"/>
      <c r="D548" s="1358"/>
      <c r="E548" s="1341"/>
      <c r="F548" s="1358"/>
      <c r="G548" s="1341"/>
      <c r="H548" s="1358"/>
      <c r="I548" s="1341"/>
      <c r="J548" s="1341"/>
      <c r="K548" s="1341"/>
      <c r="L548" s="1341"/>
      <c r="M548" s="1341"/>
      <c r="N548" s="1341"/>
      <c r="O548" s="1341"/>
      <c r="P548" s="1341"/>
      <c r="Q548" s="1341"/>
      <c r="R548" s="1341"/>
      <c r="S548" s="1341"/>
      <c r="T548" s="1341"/>
      <c r="U548" s="1341"/>
      <c r="V548" s="1341"/>
      <c r="W548" s="1341"/>
      <c r="X548" s="1341"/>
      <c r="Y548" s="1341"/>
      <c r="Z548" s="1341"/>
    </row>
    <row r="549" spans="1:26" ht="21.75" customHeight="1" x14ac:dyDescent="0.6">
      <c r="A549" s="1341"/>
      <c r="B549" s="1358"/>
      <c r="C549" s="1341"/>
      <c r="D549" s="1358"/>
      <c r="E549" s="1341"/>
      <c r="F549" s="1358"/>
      <c r="G549" s="1341"/>
      <c r="H549" s="1358"/>
      <c r="I549" s="1341"/>
      <c r="J549" s="1341"/>
      <c r="K549" s="1341"/>
      <c r="L549" s="1341"/>
      <c r="M549" s="1341"/>
      <c r="N549" s="1341"/>
      <c r="O549" s="1341"/>
      <c r="P549" s="1341"/>
      <c r="Q549" s="1341"/>
      <c r="R549" s="1341"/>
      <c r="S549" s="1341"/>
      <c r="T549" s="1341"/>
      <c r="U549" s="1341"/>
      <c r="V549" s="1341"/>
      <c r="W549" s="1341"/>
      <c r="X549" s="1341"/>
      <c r="Y549" s="1341"/>
      <c r="Z549" s="1341"/>
    </row>
    <row r="550" spans="1:26" ht="21.75" customHeight="1" x14ac:dyDescent="0.6">
      <c r="A550" s="1341"/>
      <c r="B550" s="1358"/>
      <c r="C550" s="1341"/>
      <c r="D550" s="1358"/>
      <c r="E550" s="1341"/>
      <c r="F550" s="1358"/>
      <c r="G550" s="1341"/>
      <c r="H550" s="1358"/>
      <c r="I550" s="1341"/>
      <c r="J550" s="1341"/>
      <c r="K550" s="1341"/>
      <c r="L550" s="1341"/>
      <c r="M550" s="1341"/>
      <c r="N550" s="1341"/>
      <c r="O550" s="1341"/>
      <c r="P550" s="1341"/>
      <c r="Q550" s="1341"/>
      <c r="R550" s="1341"/>
      <c r="S550" s="1341"/>
      <c r="T550" s="1341"/>
      <c r="U550" s="1341"/>
      <c r="V550" s="1341"/>
      <c r="W550" s="1341"/>
      <c r="X550" s="1341"/>
      <c r="Y550" s="1341"/>
      <c r="Z550" s="1341"/>
    </row>
    <row r="551" spans="1:26" ht="21.75" customHeight="1" x14ac:dyDescent="0.6">
      <c r="A551" s="1341"/>
      <c r="B551" s="1358"/>
      <c r="C551" s="1341"/>
      <c r="D551" s="1358"/>
      <c r="E551" s="1341"/>
      <c r="F551" s="1358"/>
      <c r="G551" s="1341"/>
      <c r="H551" s="1358"/>
      <c r="I551" s="1341"/>
      <c r="J551" s="1341"/>
      <c r="K551" s="1341"/>
      <c r="L551" s="1341"/>
      <c r="M551" s="1341"/>
      <c r="N551" s="1341"/>
      <c r="O551" s="1341"/>
      <c r="P551" s="1341"/>
      <c r="Q551" s="1341"/>
      <c r="R551" s="1341"/>
      <c r="S551" s="1341"/>
      <c r="T551" s="1341"/>
      <c r="U551" s="1341"/>
      <c r="V551" s="1341"/>
      <c r="W551" s="1341"/>
      <c r="X551" s="1341"/>
      <c r="Y551" s="1341"/>
      <c r="Z551" s="1341"/>
    </row>
    <row r="552" spans="1:26" ht="21.75" customHeight="1" x14ac:dyDescent="0.6">
      <c r="A552" s="1341"/>
      <c r="B552" s="1358"/>
      <c r="C552" s="1341"/>
      <c r="D552" s="1358"/>
      <c r="E552" s="1341"/>
      <c r="F552" s="1358"/>
      <c r="G552" s="1341"/>
      <c r="H552" s="1358"/>
      <c r="I552" s="1341"/>
      <c r="J552" s="1341"/>
      <c r="K552" s="1341"/>
      <c r="L552" s="1341"/>
      <c r="M552" s="1341"/>
      <c r="N552" s="1341"/>
      <c r="O552" s="1341"/>
      <c r="P552" s="1341"/>
      <c r="Q552" s="1341"/>
      <c r="R552" s="1341"/>
      <c r="S552" s="1341"/>
      <c r="T552" s="1341"/>
      <c r="U552" s="1341"/>
      <c r="V552" s="1341"/>
      <c r="W552" s="1341"/>
      <c r="X552" s="1341"/>
      <c r="Y552" s="1341"/>
      <c r="Z552" s="1341"/>
    </row>
    <row r="553" spans="1:26" ht="21.75" customHeight="1" x14ac:dyDescent="0.6">
      <c r="A553" s="1341"/>
      <c r="B553" s="1358"/>
      <c r="C553" s="1341"/>
      <c r="D553" s="1358"/>
      <c r="E553" s="1341"/>
      <c r="F553" s="1358"/>
      <c r="G553" s="1341"/>
      <c r="H553" s="1358"/>
      <c r="I553" s="1341"/>
      <c r="J553" s="1341"/>
      <c r="K553" s="1341"/>
      <c r="L553" s="1341"/>
      <c r="M553" s="1341"/>
      <c r="N553" s="1341"/>
      <c r="O553" s="1341"/>
      <c r="P553" s="1341"/>
      <c r="Q553" s="1341"/>
      <c r="R553" s="1341"/>
      <c r="S553" s="1341"/>
      <c r="T553" s="1341"/>
      <c r="U553" s="1341"/>
      <c r="V553" s="1341"/>
      <c r="W553" s="1341"/>
      <c r="X553" s="1341"/>
      <c r="Y553" s="1341"/>
      <c r="Z553" s="1341"/>
    </row>
    <row r="554" spans="1:26" ht="21.75" customHeight="1" x14ac:dyDescent="0.6">
      <c r="A554" s="1341"/>
      <c r="B554" s="1358"/>
      <c r="C554" s="1341"/>
      <c r="D554" s="1358"/>
      <c r="E554" s="1341"/>
      <c r="F554" s="1358"/>
      <c r="G554" s="1341"/>
      <c r="H554" s="1358"/>
      <c r="I554" s="1341"/>
      <c r="J554" s="1341"/>
      <c r="K554" s="1341"/>
      <c r="L554" s="1341"/>
      <c r="M554" s="1341"/>
      <c r="N554" s="1341"/>
      <c r="O554" s="1341"/>
      <c r="P554" s="1341"/>
      <c r="Q554" s="1341"/>
      <c r="R554" s="1341"/>
      <c r="S554" s="1341"/>
      <c r="T554" s="1341"/>
      <c r="U554" s="1341"/>
      <c r="V554" s="1341"/>
      <c r="W554" s="1341"/>
      <c r="X554" s="1341"/>
      <c r="Y554" s="1341"/>
      <c r="Z554" s="1341"/>
    </row>
    <row r="555" spans="1:26" ht="21.75" customHeight="1" x14ac:dyDescent="0.6">
      <c r="A555" s="1341"/>
      <c r="B555" s="1358"/>
      <c r="C555" s="1341"/>
      <c r="D555" s="1358"/>
      <c r="E555" s="1341"/>
      <c r="F555" s="1358"/>
      <c r="G555" s="1341"/>
      <c r="H555" s="1358"/>
      <c r="I555" s="1341"/>
      <c r="J555" s="1341"/>
      <c r="K555" s="1341"/>
      <c r="L555" s="1341"/>
      <c r="M555" s="1341"/>
      <c r="N555" s="1341"/>
      <c r="O555" s="1341"/>
      <c r="P555" s="1341"/>
      <c r="Q555" s="1341"/>
      <c r="R555" s="1341"/>
      <c r="S555" s="1341"/>
      <c r="T555" s="1341"/>
      <c r="U555" s="1341"/>
      <c r="V555" s="1341"/>
      <c r="W555" s="1341"/>
      <c r="X555" s="1341"/>
      <c r="Y555" s="1341"/>
      <c r="Z555" s="1341"/>
    </row>
    <row r="556" spans="1:26" ht="21.75" customHeight="1" x14ac:dyDescent="0.6">
      <c r="A556" s="1341"/>
      <c r="B556" s="1358"/>
      <c r="C556" s="1341"/>
      <c r="D556" s="1358"/>
      <c r="E556" s="1341"/>
      <c r="F556" s="1358"/>
      <c r="G556" s="1341"/>
      <c r="H556" s="1358"/>
      <c r="I556" s="1341"/>
      <c r="J556" s="1341"/>
      <c r="K556" s="1341"/>
      <c r="L556" s="1341"/>
      <c r="M556" s="1341"/>
      <c r="N556" s="1341"/>
      <c r="O556" s="1341"/>
      <c r="P556" s="1341"/>
      <c r="Q556" s="1341"/>
      <c r="R556" s="1341"/>
      <c r="S556" s="1341"/>
      <c r="T556" s="1341"/>
      <c r="U556" s="1341"/>
      <c r="V556" s="1341"/>
      <c r="W556" s="1341"/>
      <c r="X556" s="1341"/>
      <c r="Y556" s="1341"/>
      <c r="Z556" s="1341"/>
    </row>
    <row r="557" spans="1:26" ht="21.75" customHeight="1" x14ac:dyDescent="0.6">
      <c r="A557" s="1341"/>
      <c r="B557" s="1358"/>
      <c r="C557" s="1341"/>
      <c r="D557" s="1358"/>
      <c r="E557" s="1341"/>
      <c r="F557" s="1358"/>
      <c r="G557" s="1341"/>
      <c r="H557" s="1358"/>
      <c r="I557" s="1341"/>
      <c r="J557" s="1341"/>
      <c r="K557" s="1341"/>
      <c r="L557" s="1341"/>
      <c r="M557" s="1341"/>
      <c r="N557" s="1341"/>
      <c r="O557" s="1341"/>
      <c r="P557" s="1341"/>
      <c r="Q557" s="1341"/>
      <c r="R557" s="1341"/>
      <c r="S557" s="1341"/>
      <c r="T557" s="1341"/>
      <c r="U557" s="1341"/>
      <c r="V557" s="1341"/>
      <c r="W557" s="1341"/>
      <c r="X557" s="1341"/>
      <c r="Y557" s="1341"/>
      <c r="Z557" s="1341"/>
    </row>
    <row r="558" spans="1:26" ht="21.75" customHeight="1" x14ac:dyDescent="0.6">
      <c r="A558" s="1341"/>
      <c r="B558" s="1358"/>
      <c r="C558" s="1341"/>
      <c r="D558" s="1358"/>
      <c r="E558" s="1341"/>
      <c r="F558" s="1358"/>
      <c r="G558" s="1341"/>
      <c r="H558" s="1358"/>
      <c r="I558" s="1341"/>
      <c r="J558" s="1341"/>
      <c r="K558" s="1341"/>
      <c r="L558" s="1341"/>
      <c r="M558" s="1341"/>
      <c r="N558" s="1341"/>
      <c r="O558" s="1341"/>
      <c r="P558" s="1341"/>
      <c r="Q558" s="1341"/>
      <c r="R558" s="1341"/>
      <c r="S558" s="1341"/>
      <c r="T558" s="1341"/>
      <c r="U558" s="1341"/>
      <c r="V558" s="1341"/>
      <c r="W558" s="1341"/>
      <c r="X558" s="1341"/>
      <c r="Y558" s="1341"/>
      <c r="Z558" s="1341"/>
    </row>
    <row r="559" spans="1:26" ht="21.75" customHeight="1" x14ac:dyDescent="0.6">
      <c r="A559" s="1341"/>
      <c r="B559" s="1358"/>
      <c r="C559" s="1341"/>
      <c r="D559" s="1358"/>
      <c r="E559" s="1341"/>
      <c r="F559" s="1358"/>
      <c r="G559" s="1341"/>
      <c r="H559" s="1358"/>
      <c r="I559" s="1341"/>
      <c r="J559" s="1341"/>
      <c r="K559" s="1341"/>
      <c r="L559" s="1341"/>
      <c r="M559" s="1341"/>
      <c r="N559" s="1341"/>
      <c r="O559" s="1341"/>
      <c r="P559" s="1341"/>
      <c r="Q559" s="1341"/>
      <c r="R559" s="1341"/>
      <c r="S559" s="1341"/>
      <c r="T559" s="1341"/>
      <c r="U559" s="1341"/>
      <c r="V559" s="1341"/>
      <c r="W559" s="1341"/>
      <c r="X559" s="1341"/>
      <c r="Y559" s="1341"/>
      <c r="Z559" s="1341"/>
    </row>
    <row r="560" spans="1:26" ht="21.75" customHeight="1" x14ac:dyDescent="0.6">
      <c r="A560" s="1341"/>
      <c r="B560" s="1358"/>
      <c r="C560" s="1341"/>
      <c r="D560" s="1358"/>
      <c r="E560" s="1341"/>
      <c r="F560" s="1358"/>
      <c r="G560" s="1341"/>
      <c r="H560" s="1358"/>
      <c r="I560" s="1341"/>
      <c r="J560" s="1341"/>
      <c r="K560" s="1341"/>
      <c r="L560" s="1341"/>
      <c r="M560" s="1341"/>
      <c r="N560" s="1341"/>
      <c r="O560" s="1341"/>
      <c r="P560" s="1341"/>
      <c r="Q560" s="1341"/>
      <c r="R560" s="1341"/>
      <c r="S560" s="1341"/>
      <c r="T560" s="1341"/>
      <c r="U560" s="1341"/>
      <c r="V560" s="1341"/>
      <c r="W560" s="1341"/>
      <c r="X560" s="1341"/>
      <c r="Y560" s="1341"/>
      <c r="Z560" s="1341"/>
    </row>
    <row r="561" spans="1:26" ht="21.75" customHeight="1" x14ac:dyDescent="0.6">
      <c r="A561" s="1341"/>
      <c r="B561" s="1358"/>
      <c r="C561" s="1341"/>
      <c r="D561" s="1358"/>
      <c r="E561" s="1341"/>
      <c r="F561" s="1358"/>
      <c r="G561" s="1341"/>
      <c r="H561" s="1358"/>
      <c r="I561" s="1341"/>
      <c r="J561" s="1341"/>
      <c r="K561" s="1341"/>
      <c r="L561" s="1341"/>
      <c r="M561" s="1341"/>
      <c r="N561" s="1341"/>
      <c r="O561" s="1341"/>
      <c r="P561" s="1341"/>
      <c r="Q561" s="1341"/>
      <c r="R561" s="1341"/>
      <c r="S561" s="1341"/>
      <c r="T561" s="1341"/>
      <c r="U561" s="1341"/>
      <c r="V561" s="1341"/>
      <c r="W561" s="1341"/>
      <c r="X561" s="1341"/>
      <c r="Y561" s="1341"/>
      <c r="Z561" s="1341"/>
    </row>
    <row r="562" spans="1:26" ht="21.75" customHeight="1" x14ac:dyDescent="0.6">
      <c r="A562" s="1341"/>
      <c r="B562" s="1358"/>
      <c r="C562" s="1341"/>
      <c r="D562" s="1358"/>
      <c r="E562" s="1341"/>
      <c r="F562" s="1358"/>
      <c r="G562" s="1341"/>
      <c r="H562" s="1358"/>
      <c r="I562" s="1341"/>
      <c r="J562" s="1341"/>
      <c r="K562" s="1341"/>
      <c r="L562" s="1341"/>
      <c r="M562" s="1341"/>
      <c r="N562" s="1341"/>
      <c r="O562" s="1341"/>
      <c r="P562" s="1341"/>
      <c r="Q562" s="1341"/>
      <c r="R562" s="1341"/>
      <c r="S562" s="1341"/>
      <c r="T562" s="1341"/>
      <c r="U562" s="1341"/>
      <c r="V562" s="1341"/>
      <c r="W562" s="1341"/>
      <c r="X562" s="1341"/>
      <c r="Y562" s="1341"/>
      <c r="Z562" s="1341"/>
    </row>
    <row r="563" spans="1:26" ht="21.75" customHeight="1" x14ac:dyDescent="0.6">
      <c r="A563" s="1341"/>
      <c r="B563" s="1358"/>
      <c r="C563" s="1341"/>
      <c r="D563" s="1358"/>
      <c r="E563" s="1341"/>
      <c r="F563" s="1358"/>
      <c r="G563" s="1341"/>
      <c r="H563" s="1358"/>
      <c r="I563" s="1341"/>
      <c r="J563" s="1341"/>
      <c r="K563" s="1341"/>
      <c r="L563" s="1341"/>
      <c r="M563" s="1341"/>
      <c r="N563" s="1341"/>
      <c r="O563" s="1341"/>
      <c r="P563" s="1341"/>
      <c r="Q563" s="1341"/>
      <c r="R563" s="1341"/>
      <c r="S563" s="1341"/>
      <c r="T563" s="1341"/>
      <c r="U563" s="1341"/>
      <c r="V563" s="1341"/>
      <c r="W563" s="1341"/>
      <c r="X563" s="1341"/>
      <c r="Y563" s="1341"/>
      <c r="Z563" s="1341"/>
    </row>
    <row r="564" spans="1:26" ht="21.75" customHeight="1" x14ac:dyDescent="0.6">
      <c r="A564" s="1341"/>
      <c r="B564" s="1358"/>
      <c r="C564" s="1341"/>
      <c r="D564" s="1358"/>
      <c r="E564" s="1341"/>
      <c r="F564" s="1358"/>
      <c r="G564" s="1341"/>
      <c r="H564" s="1358"/>
      <c r="I564" s="1341"/>
      <c r="J564" s="1341"/>
      <c r="K564" s="1341"/>
      <c r="L564" s="1341"/>
      <c r="M564" s="1341"/>
      <c r="N564" s="1341"/>
      <c r="O564" s="1341"/>
      <c r="P564" s="1341"/>
      <c r="Q564" s="1341"/>
      <c r="R564" s="1341"/>
      <c r="S564" s="1341"/>
      <c r="T564" s="1341"/>
      <c r="U564" s="1341"/>
      <c r="V564" s="1341"/>
      <c r="W564" s="1341"/>
      <c r="X564" s="1341"/>
      <c r="Y564" s="1341"/>
      <c r="Z564" s="1341"/>
    </row>
    <row r="565" spans="1:26" ht="21.75" customHeight="1" x14ac:dyDescent="0.6">
      <c r="A565" s="1341"/>
      <c r="B565" s="1358"/>
      <c r="C565" s="1341"/>
      <c r="D565" s="1358"/>
      <c r="E565" s="1341"/>
      <c r="F565" s="1358"/>
      <c r="G565" s="1341"/>
      <c r="H565" s="1358"/>
      <c r="I565" s="1341"/>
      <c r="J565" s="1341"/>
      <c r="K565" s="1341"/>
      <c r="L565" s="1341"/>
      <c r="M565" s="1341"/>
      <c r="N565" s="1341"/>
      <c r="O565" s="1341"/>
      <c r="P565" s="1341"/>
      <c r="Q565" s="1341"/>
      <c r="R565" s="1341"/>
      <c r="S565" s="1341"/>
      <c r="T565" s="1341"/>
      <c r="U565" s="1341"/>
      <c r="V565" s="1341"/>
      <c r="W565" s="1341"/>
      <c r="X565" s="1341"/>
      <c r="Y565" s="1341"/>
      <c r="Z565" s="1341"/>
    </row>
    <row r="566" spans="1:26" ht="21.75" customHeight="1" x14ac:dyDescent="0.6">
      <c r="A566" s="1341"/>
      <c r="B566" s="1358"/>
      <c r="C566" s="1341"/>
      <c r="D566" s="1358"/>
      <c r="E566" s="1341"/>
      <c r="F566" s="1358"/>
      <c r="G566" s="1341"/>
      <c r="H566" s="1358"/>
      <c r="I566" s="1341"/>
      <c r="J566" s="1341"/>
      <c r="K566" s="1341"/>
      <c r="L566" s="1341"/>
      <c r="M566" s="1341"/>
      <c r="N566" s="1341"/>
      <c r="O566" s="1341"/>
      <c r="P566" s="1341"/>
      <c r="Q566" s="1341"/>
      <c r="R566" s="1341"/>
      <c r="S566" s="1341"/>
      <c r="T566" s="1341"/>
      <c r="U566" s="1341"/>
      <c r="V566" s="1341"/>
      <c r="W566" s="1341"/>
      <c r="X566" s="1341"/>
      <c r="Y566" s="1341"/>
      <c r="Z566" s="1341"/>
    </row>
    <row r="567" spans="1:26" ht="21.75" customHeight="1" x14ac:dyDescent="0.6">
      <c r="A567" s="1341"/>
      <c r="B567" s="1358"/>
      <c r="C567" s="1341"/>
      <c r="D567" s="1358"/>
      <c r="E567" s="1341"/>
      <c r="F567" s="1358"/>
      <c r="G567" s="1341"/>
      <c r="H567" s="1358"/>
      <c r="I567" s="1341"/>
      <c r="J567" s="1341"/>
      <c r="K567" s="1341"/>
      <c r="L567" s="1341"/>
      <c r="M567" s="1341"/>
      <c r="N567" s="1341"/>
      <c r="O567" s="1341"/>
      <c r="P567" s="1341"/>
      <c r="Q567" s="1341"/>
      <c r="R567" s="1341"/>
      <c r="S567" s="1341"/>
      <c r="T567" s="1341"/>
      <c r="U567" s="1341"/>
      <c r="V567" s="1341"/>
      <c r="W567" s="1341"/>
      <c r="X567" s="1341"/>
      <c r="Y567" s="1341"/>
      <c r="Z567" s="1341"/>
    </row>
    <row r="568" spans="1:26" ht="21.75" customHeight="1" x14ac:dyDescent="0.6">
      <c r="A568" s="1341"/>
      <c r="B568" s="1358"/>
      <c r="C568" s="1341"/>
      <c r="D568" s="1358"/>
      <c r="E568" s="1341"/>
      <c r="F568" s="1358"/>
      <c r="G568" s="1341"/>
      <c r="H568" s="1358"/>
      <c r="I568" s="1341"/>
      <c r="J568" s="1341"/>
      <c r="K568" s="1341"/>
      <c r="L568" s="1341"/>
      <c r="M568" s="1341"/>
      <c r="N568" s="1341"/>
      <c r="O568" s="1341"/>
      <c r="P568" s="1341"/>
      <c r="Q568" s="1341"/>
      <c r="R568" s="1341"/>
      <c r="S568" s="1341"/>
      <c r="T568" s="1341"/>
      <c r="U568" s="1341"/>
      <c r="V568" s="1341"/>
      <c r="W568" s="1341"/>
      <c r="X568" s="1341"/>
      <c r="Y568" s="1341"/>
      <c r="Z568" s="1341"/>
    </row>
    <row r="569" spans="1:26" ht="21.75" customHeight="1" x14ac:dyDescent="0.6">
      <c r="A569" s="1341"/>
      <c r="B569" s="1358"/>
      <c r="C569" s="1341"/>
      <c r="D569" s="1358"/>
      <c r="E569" s="1341"/>
      <c r="F569" s="1358"/>
      <c r="G569" s="1341"/>
      <c r="H569" s="1358"/>
      <c r="I569" s="1341"/>
      <c r="J569" s="1341"/>
      <c r="K569" s="1341"/>
      <c r="L569" s="1341"/>
      <c r="M569" s="1341"/>
      <c r="N569" s="1341"/>
      <c r="O569" s="1341"/>
      <c r="P569" s="1341"/>
      <c r="Q569" s="1341"/>
      <c r="R569" s="1341"/>
      <c r="S569" s="1341"/>
      <c r="T569" s="1341"/>
      <c r="U569" s="1341"/>
      <c r="V569" s="1341"/>
      <c r="W569" s="1341"/>
      <c r="X569" s="1341"/>
      <c r="Y569" s="1341"/>
      <c r="Z569" s="1341"/>
    </row>
    <row r="570" spans="1:26" ht="21.75" customHeight="1" x14ac:dyDescent="0.6">
      <c r="A570" s="1341"/>
      <c r="B570" s="1358"/>
      <c r="C570" s="1341"/>
      <c r="D570" s="1358"/>
      <c r="E570" s="1341"/>
      <c r="F570" s="1358"/>
      <c r="G570" s="1341"/>
      <c r="H570" s="1358"/>
      <c r="I570" s="1341"/>
      <c r="J570" s="1341"/>
      <c r="K570" s="1341"/>
      <c r="L570" s="1341"/>
      <c r="M570" s="1341"/>
      <c r="N570" s="1341"/>
      <c r="O570" s="1341"/>
      <c r="P570" s="1341"/>
      <c r="Q570" s="1341"/>
      <c r="R570" s="1341"/>
      <c r="S570" s="1341"/>
      <c r="T570" s="1341"/>
      <c r="U570" s="1341"/>
      <c r="V570" s="1341"/>
      <c r="W570" s="1341"/>
      <c r="X570" s="1341"/>
      <c r="Y570" s="1341"/>
      <c r="Z570" s="1341"/>
    </row>
    <row r="571" spans="1:26" ht="21.75" customHeight="1" x14ac:dyDescent="0.6">
      <c r="A571" s="1341"/>
      <c r="B571" s="1358"/>
      <c r="C571" s="1341"/>
      <c r="D571" s="1358"/>
      <c r="E571" s="1341"/>
      <c r="F571" s="1358"/>
      <c r="G571" s="1341"/>
      <c r="H571" s="1358"/>
      <c r="I571" s="1341"/>
      <c r="J571" s="1341"/>
      <c r="K571" s="1341"/>
      <c r="L571" s="1341"/>
      <c r="M571" s="1341"/>
      <c r="N571" s="1341"/>
      <c r="O571" s="1341"/>
      <c r="P571" s="1341"/>
      <c r="Q571" s="1341"/>
      <c r="R571" s="1341"/>
      <c r="S571" s="1341"/>
      <c r="T571" s="1341"/>
      <c r="U571" s="1341"/>
      <c r="V571" s="1341"/>
      <c r="W571" s="1341"/>
      <c r="X571" s="1341"/>
      <c r="Y571" s="1341"/>
      <c r="Z571" s="1341"/>
    </row>
    <row r="572" spans="1:26" ht="21.75" customHeight="1" x14ac:dyDescent="0.6">
      <c r="A572" s="1341"/>
      <c r="B572" s="1358"/>
      <c r="C572" s="1341"/>
      <c r="D572" s="1358"/>
      <c r="E572" s="1341"/>
      <c r="F572" s="1358"/>
      <c r="G572" s="1341"/>
      <c r="H572" s="1358"/>
      <c r="I572" s="1341"/>
      <c r="J572" s="1341"/>
      <c r="K572" s="1341"/>
      <c r="L572" s="1341"/>
      <c r="M572" s="1341"/>
      <c r="N572" s="1341"/>
      <c r="O572" s="1341"/>
      <c r="P572" s="1341"/>
      <c r="Q572" s="1341"/>
      <c r="R572" s="1341"/>
      <c r="S572" s="1341"/>
      <c r="T572" s="1341"/>
      <c r="U572" s="1341"/>
      <c r="V572" s="1341"/>
      <c r="W572" s="1341"/>
      <c r="X572" s="1341"/>
      <c r="Y572" s="1341"/>
      <c r="Z572" s="1341"/>
    </row>
    <row r="573" spans="1:26" ht="21.75" customHeight="1" x14ac:dyDescent="0.6">
      <c r="A573" s="1341"/>
      <c r="B573" s="1358"/>
      <c r="C573" s="1341"/>
      <c r="D573" s="1358"/>
      <c r="E573" s="1341"/>
      <c r="F573" s="1358"/>
      <c r="G573" s="1341"/>
      <c r="H573" s="1358"/>
      <c r="I573" s="1341"/>
      <c r="J573" s="1341"/>
      <c r="K573" s="1341"/>
      <c r="L573" s="1341"/>
      <c r="M573" s="1341"/>
      <c r="N573" s="1341"/>
      <c r="O573" s="1341"/>
      <c r="P573" s="1341"/>
      <c r="Q573" s="1341"/>
      <c r="R573" s="1341"/>
      <c r="S573" s="1341"/>
      <c r="T573" s="1341"/>
      <c r="U573" s="1341"/>
      <c r="V573" s="1341"/>
      <c r="W573" s="1341"/>
      <c r="X573" s="1341"/>
      <c r="Y573" s="1341"/>
      <c r="Z573" s="1341"/>
    </row>
    <row r="574" spans="1:26" ht="21.75" customHeight="1" x14ac:dyDescent="0.6">
      <c r="A574" s="1341"/>
      <c r="B574" s="1358"/>
      <c r="C574" s="1341"/>
      <c r="D574" s="1358"/>
      <c r="E574" s="1341"/>
      <c r="F574" s="1358"/>
      <c r="G574" s="1341"/>
      <c r="H574" s="1358"/>
      <c r="I574" s="1341"/>
      <c r="J574" s="1341"/>
      <c r="K574" s="1341"/>
      <c r="L574" s="1341"/>
      <c r="M574" s="1341"/>
      <c r="N574" s="1341"/>
      <c r="O574" s="1341"/>
      <c r="P574" s="1341"/>
      <c r="Q574" s="1341"/>
      <c r="R574" s="1341"/>
      <c r="S574" s="1341"/>
      <c r="T574" s="1341"/>
      <c r="U574" s="1341"/>
      <c r="V574" s="1341"/>
      <c r="W574" s="1341"/>
      <c r="X574" s="1341"/>
      <c r="Y574" s="1341"/>
      <c r="Z574" s="1341"/>
    </row>
    <row r="575" spans="1:26" ht="21.75" customHeight="1" x14ac:dyDescent="0.6">
      <c r="A575" s="1341"/>
      <c r="B575" s="1358"/>
      <c r="C575" s="1341"/>
      <c r="D575" s="1358"/>
      <c r="E575" s="1341"/>
      <c r="F575" s="1358"/>
      <c r="G575" s="1341"/>
      <c r="H575" s="1358"/>
      <c r="I575" s="1341"/>
      <c r="J575" s="1341"/>
      <c r="K575" s="1341"/>
      <c r="L575" s="1341"/>
      <c r="M575" s="1341"/>
      <c r="N575" s="1341"/>
      <c r="O575" s="1341"/>
      <c r="P575" s="1341"/>
      <c r="Q575" s="1341"/>
      <c r="R575" s="1341"/>
      <c r="S575" s="1341"/>
      <c r="T575" s="1341"/>
      <c r="U575" s="1341"/>
      <c r="V575" s="1341"/>
      <c r="W575" s="1341"/>
      <c r="X575" s="1341"/>
      <c r="Y575" s="1341"/>
      <c r="Z575" s="1341"/>
    </row>
    <row r="576" spans="1:26" ht="21.75" customHeight="1" x14ac:dyDescent="0.6">
      <c r="A576" s="1341"/>
      <c r="B576" s="1358"/>
      <c r="C576" s="1341"/>
      <c r="D576" s="1358"/>
      <c r="E576" s="1341"/>
      <c r="F576" s="1358"/>
      <c r="G576" s="1341"/>
      <c r="H576" s="1358"/>
      <c r="I576" s="1341"/>
      <c r="J576" s="1341"/>
      <c r="K576" s="1341"/>
      <c r="L576" s="1341"/>
      <c r="M576" s="1341"/>
      <c r="N576" s="1341"/>
      <c r="O576" s="1341"/>
      <c r="P576" s="1341"/>
      <c r="Q576" s="1341"/>
      <c r="R576" s="1341"/>
      <c r="S576" s="1341"/>
      <c r="T576" s="1341"/>
      <c r="U576" s="1341"/>
      <c r="V576" s="1341"/>
      <c r="W576" s="1341"/>
      <c r="X576" s="1341"/>
      <c r="Y576" s="1341"/>
      <c r="Z576" s="1341"/>
    </row>
    <row r="577" spans="1:26" ht="21.75" customHeight="1" x14ac:dyDescent="0.6">
      <c r="A577" s="1341"/>
      <c r="B577" s="1358"/>
      <c r="C577" s="1341"/>
      <c r="D577" s="1358"/>
      <c r="E577" s="1341"/>
      <c r="F577" s="1358"/>
      <c r="G577" s="1341"/>
      <c r="H577" s="1358"/>
      <c r="I577" s="1341"/>
      <c r="J577" s="1341"/>
      <c r="K577" s="1341"/>
      <c r="L577" s="1341"/>
      <c r="M577" s="1341"/>
      <c r="N577" s="1341"/>
      <c r="O577" s="1341"/>
      <c r="P577" s="1341"/>
      <c r="Q577" s="1341"/>
      <c r="R577" s="1341"/>
      <c r="S577" s="1341"/>
      <c r="T577" s="1341"/>
      <c r="U577" s="1341"/>
      <c r="V577" s="1341"/>
      <c r="W577" s="1341"/>
      <c r="X577" s="1341"/>
      <c r="Y577" s="1341"/>
      <c r="Z577" s="1341"/>
    </row>
    <row r="578" spans="1:26" ht="21.75" customHeight="1" x14ac:dyDescent="0.6">
      <c r="A578" s="1341"/>
      <c r="B578" s="1358"/>
      <c r="C578" s="1341"/>
      <c r="D578" s="1358"/>
      <c r="E578" s="1341"/>
      <c r="F578" s="1358"/>
      <c r="G578" s="1341"/>
      <c r="H578" s="1358"/>
      <c r="I578" s="1341"/>
      <c r="J578" s="1341"/>
      <c r="K578" s="1341"/>
      <c r="L578" s="1341"/>
      <c r="M578" s="1341"/>
      <c r="N578" s="1341"/>
      <c r="O578" s="1341"/>
      <c r="P578" s="1341"/>
      <c r="Q578" s="1341"/>
      <c r="R578" s="1341"/>
      <c r="S578" s="1341"/>
      <c r="T578" s="1341"/>
      <c r="U578" s="1341"/>
      <c r="V578" s="1341"/>
      <c r="W578" s="1341"/>
      <c r="X578" s="1341"/>
      <c r="Y578" s="1341"/>
      <c r="Z578" s="1341"/>
    </row>
    <row r="579" spans="1:26" ht="21.75" customHeight="1" x14ac:dyDescent="0.6">
      <c r="A579" s="1341"/>
      <c r="B579" s="1358"/>
      <c r="C579" s="1341"/>
      <c r="D579" s="1358"/>
      <c r="E579" s="1341"/>
      <c r="F579" s="1358"/>
      <c r="G579" s="1341"/>
      <c r="H579" s="1358"/>
      <c r="I579" s="1341"/>
      <c r="J579" s="1341"/>
      <c r="K579" s="1341"/>
      <c r="L579" s="1341"/>
      <c r="M579" s="1341"/>
      <c r="N579" s="1341"/>
      <c r="O579" s="1341"/>
      <c r="P579" s="1341"/>
      <c r="Q579" s="1341"/>
      <c r="R579" s="1341"/>
      <c r="S579" s="1341"/>
      <c r="T579" s="1341"/>
      <c r="U579" s="1341"/>
      <c r="V579" s="1341"/>
      <c r="W579" s="1341"/>
      <c r="X579" s="1341"/>
      <c r="Y579" s="1341"/>
      <c r="Z579" s="1341"/>
    </row>
    <row r="580" spans="1:26" ht="21.75" customHeight="1" x14ac:dyDescent="0.6">
      <c r="A580" s="1341"/>
      <c r="B580" s="1358"/>
      <c r="C580" s="1341"/>
      <c r="D580" s="1358"/>
      <c r="E580" s="1341"/>
      <c r="F580" s="1358"/>
      <c r="G580" s="1341"/>
      <c r="H580" s="1358"/>
      <c r="I580" s="1341"/>
      <c r="J580" s="1341"/>
      <c r="K580" s="1341"/>
      <c r="L580" s="1341"/>
      <c r="M580" s="1341"/>
      <c r="N580" s="1341"/>
      <c r="O580" s="1341"/>
      <c r="P580" s="1341"/>
      <c r="Q580" s="1341"/>
      <c r="R580" s="1341"/>
      <c r="S580" s="1341"/>
      <c r="T580" s="1341"/>
      <c r="U580" s="1341"/>
      <c r="V580" s="1341"/>
      <c r="W580" s="1341"/>
      <c r="X580" s="1341"/>
      <c r="Y580" s="1341"/>
      <c r="Z580" s="1341"/>
    </row>
    <row r="581" spans="1:26" ht="21.75" customHeight="1" x14ac:dyDescent="0.6">
      <c r="A581" s="1341"/>
      <c r="B581" s="1358"/>
      <c r="C581" s="1341"/>
      <c r="D581" s="1358"/>
      <c r="E581" s="1341"/>
      <c r="F581" s="1358"/>
      <c r="G581" s="1341"/>
      <c r="H581" s="1358"/>
      <c r="I581" s="1341"/>
      <c r="J581" s="1341"/>
      <c r="K581" s="1341"/>
      <c r="L581" s="1341"/>
      <c r="M581" s="1341"/>
      <c r="N581" s="1341"/>
      <c r="O581" s="1341"/>
      <c r="P581" s="1341"/>
      <c r="Q581" s="1341"/>
      <c r="R581" s="1341"/>
      <c r="S581" s="1341"/>
      <c r="T581" s="1341"/>
      <c r="U581" s="1341"/>
      <c r="V581" s="1341"/>
      <c r="W581" s="1341"/>
      <c r="X581" s="1341"/>
      <c r="Y581" s="1341"/>
      <c r="Z581" s="1341"/>
    </row>
    <row r="582" spans="1:26" ht="21.75" customHeight="1" x14ac:dyDescent="0.6">
      <c r="A582" s="1341"/>
      <c r="B582" s="1358"/>
      <c r="C582" s="1341"/>
      <c r="D582" s="1358"/>
      <c r="E582" s="1341"/>
      <c r="F582" s="1358"/>
      <c r="G582" s="1341"/>
      <c r="H582" s="1358"/>
      <c r="I582" s="1341"/>
      <c r="J582" s="1341"/>
      <c r="K582" s="1341"/>
      <c r="L582" s="1341"/>
      <c r="M582" s="1341"/>
      <c r="N582" s="1341"/>
      <c r="O582" s="1341"/>
      <c r="P582" s="1341"/>
      <c r="Q582" s="1341"/>
      <c r="R582" s="1341"/>
      <c r="S582" s="1341"/>
      <c r="T582" s="1341"/>
      <c r="U582" s="1341"/>
      <c r="V582" s="1341"/>
      <c r="W582" s="1341"/>
      <c r="X582" s="1341"/>
      <c r="Y582" s="1341"/>
      <c r="Z582" s="1341"/>
    </row>
    <row r="583" spans="1:26" ht="21.75" customHeight="1" x14ac:dyDescent="0.6">
      <c r="A583" s="1341"/>
      <c r="B583" s="1358"/>
      <c r="C583" s="1341"/>
      <c r="D583" s="1358"/>
      <c r="E583" s="1341"/>
      <c r="F583" s="1358"/>
      <c r="G583" s="1341"/>
      <c r="H583" s="1358"/>
      <c r="I583" s="1341"/>
      <c r="J583" s="1341"/>
      <c r="K583" s="1341"/>
      <c r="L583" s="1341"/>
      <c r="M583" s="1341"/>
      <c r="N583" s="1341"/>
      <c r="O583" s="1341"/>
      <c r="P583" s="1341"/>
      <c r="Q583" s="1341"/>
      <c r="R583" s="1341"/>
      <c r="S583" s="1341"/>
      <c r="T583" s="1341"/>
      <c r="U583" s="1341"/>
      <c r="V583" s="1341"/>
      <c r="W583" s="1341"/>
      <c r="X583" s="1341"/>
      <c r="Y583" s="1341"/>
      <c r="Z583" s="1341"/>
    </row>
    <row r="584" spans="1:26" ht="21.75" customHeight="1" x14ac:dyDescent="0.6">
      <c r="A584" s="1341"/>
      <c r="B584" s="1358"/>
      <c r="C584" s="1341"/>
      <c r="D584" s="1358"/>
      <c r="E584" s="1341"/>
      <c r="F584" s="1358"/>
      <c r="G584" s="1341"/>
      <c r="H584" s="1358"/>
      <c r="I584" s="1341"/>
      <c r="J584" s="1341"/>
      <c r="K584" s="1341"/>
      <c r="L584" s="1341"/>
      <c r="M584" s="1341"/>
      <c r="N584" s="1341"/>
      <c r="O584" s="1341"/>
      <c r="P584" s="1341"/>
      <c r="Q584" s="1341"/>
      <c r="R584" s="1341"/>
      <c r="S584" s="1341"/>
      <c r="T584" s="1341"/>
      <c r="U584" s="1341"/>
      <c r="V584" s="1341"/>
      <c r="W584" s="1341"/>
      <c r="X584" s="1341"/>
      <c r="Y584" s="1341"/>
      <c r="Z584" s="1341"/>
    </row>
    <row r="585" spans="1:26" ht="21.75" customHeight="1" x14ac:dyDescent="0.6">
      <c r="A585" s="1341"/>
      <c r="B585" s="1358"/>
      <c r="C585" s="1341"/>
      <c r="D585" s="1358"/>
      <c r="E585" s="1341"/>
      <c r="F585" s="1358"/>
      <c r="G585" s="1341"/>
      <c r="H585" s="1358"/>
      <c r="I585" s="1341"/>
      <c r="J585" s="1341"/>
      <c r="K585" s="1341"/>
      <c r="L585" s="1341"/>
      <c r="M585" s="1341"/>
      <c r="N585" s="1341"/>
      <c r="O585" s="1341"/>
      <c r="P585" s="1341"/>
      <c r="Q585" s="1341"/>
      <c r="R585" s="1341"/>
      <c r="S585" s="1341"/>
      <c r="T585" s="1341"/>
      <c r="U585" s="1341"/>
      <c r="V585" s="1341"/>
      <c r="W585" s="1341"/>
      <c r="X585" s="1341"/>
      <c r="Y585" s="1341"/>
      <c r="Z585" s="1341"/>
    </row>
    <row r="586" spans="1:26" ht="21.75" customHeight="1" x14ac:dyDescent="0.6">
      <c r="A586" s="1341"/>
      <c r="B586" s="1358"/>
      <c r="C586" s="1341"/>
      <c r="D586" s="1358"/>
      <c r="E586" s="1341"/>
      <c r="F586" s="1358"/>
      <c r="G586" s="1341"/>
      <c r="H586" s="1358"/>
      <c r="I586" s="1341"/>
      <c r="J586" s="1341"/>
      <c r="K586" s="1341"/>
      <c r="L586" s="1341"/>
      <c r="M586" s="1341"/>
      <c r="N586" s="1341"/>
      <c r="O586" s="1341"/>
      <c r="P586" s="1341"/>
      <c r="Q586" s="1341"/>
      <c r="R586" s="1341"/>
      <c r="S586" s="1341"/>
      <c r="T586" s="1341"/>
      <c r="U586" s="1341"/>
      <c r="V586" s="1341"/>
      <c r="W586" s="1341"/>
      <c r="X586" s="1341"/>
      <c r="Y586" s="1341"/>
      <c r="Z586" s="1341"/>
    </row>
    <row r="587" spans="1:26" ht="21.75" customHeight="1" x14ac:dyDescent="0.6">
      <c r="A587" s="1341"/>
      <c r="B587" s="1358"/>
      <c r="C587" s="1341"/>
      <c r="D587" s="1358"/>
      <c r="E587" s="1341"/>
      <c r="F587" s="1358"/>
      <c r="G587" s="1341"/>
      <c r="H587" s="1358"/>
      <c r="I587" s="1341"/>
      <c r="J587" s="1341"/>
      <c r="K587" s="1341"/>
      <c r="L587" s="1341"/>
      <c r="M587" s="1341"/>
      <c r="N587" s="1341"/>
      <c r="O587" s="1341"/>
      <c r="P587" s="1341"/>
      <c r="Q587" s="1341"/>
      <c r="R587" s="1341"/>
      <c r="S587" s="1341"/>
      <c r="T587" s="1341"/>
      <c r="U587" s="1341"/>
      <c r="V587" s="1341"/>
      <c r="W587" s="1341"/>
      <c r="X587" s="1341"/>
      <c r="Y587" s="1341"/>
      <c r="Z587" s="1341"/>
    </row>
    <row r="588" spans="1:26" ht="21.75" customHeight="1" x14ac:dyDescent="0.6">
      <c r="A588" s="1341"/>
      <c r="B588" s="1358"/>
      <c r="C588" s="1341"/>
      <c r="D588" s="1358"/>
      <c r="E588" s="1341"/>
      <c r="F588" s="1358"/>
      <c r="G588" s="1341"/>
      <c r="H588" s="1358"/>
      <c r="I588" s="1341"/>
      <c r="J588" s="1341"/>
      <c r="K588" s="1341"/>
      <c r="L588" s="1341"/>
      <c r="M588" s="1341"/>
      <c r="N588" s="1341"/>
      <c r="O588" s="1341"/>
      <c r="P588" s="1341"/>
      <c r="Q588" s="1341"/>
      <c r="R588" s="1341"/>
      <c r="S588" s="1341"/>
      <c r="T588" s="1341"/>
      <c r="U588" s="1341"/>
      <c r="V588" s="1341"/>
      <c r="W588" s="1341"/>
      <c r="X588" s="1341"/>
      <c r="Y588" s="1341"/>
      <c r="Z588" s="1341"/>
    </row>
    <row r="589" spans="1:26" ht="21.75" customHeight="1" x14ac:dyDescent="0.6">
      <c r="A589" s="1341"/>
      <c r="B589" s="1358"/>
      <c r="C589" s="1341"/>
      <c r="D589" s="1358"/>
      <c r="E589" s="1341"/>
      <c r="F589" s="1358"/>
      <c r="G589" s="1341"/>
      <c r="H589" s="1358"/>
      <c r="I589" s="1341"/>
      <c r="J589" s="1341"/>
      <c r="K589" s="1341"/>
      <c r="L589" s="1341"/>
      <c r="M589" s="1341"/>
      <c r="N589" s="1341"/>
      <c r="O589" s="1341"/>
      <c r="P589" s="1341"/>
      <c r="Q589" s="1341"/>
      <c r="R589" s="1341"/>
      <c r="S589" s="1341"/>
      <c r="T589" s="1341"/>
      <c r="U589" s="1341"/>
      <c r="V589" s="1341"/>
      <c r="W589" s="1341"/>
      <c r="X589" s="1341"/>
      <c r="Y589" s="1341"/>
      <c r="Z589" s="1341"/>
    </row>
    <row r="590" spans="1:26" ht="21.75" customHeight="1" x14ac:dyDescent="0.6">
      <c r="A590" s="1341"/>
      <c r="B590" s="1358"/>
      <c r="C590" s="1341"/>
      <c r="D590" s="1358"/>
      <c r="E590" s="1341"/>
      <c r="F590" s="1358"/>
      <c r="G590" s="1341"/>
      <c r="H590" s="1358"/>
      <c r="I590" s="1341"/>
      <c r="J590" s="1341"/>
      <c r="K590" s="1341"/>
      <c r="L590" s="1341"/>
      <c r="M590" s="1341"/>
      <c r="N590" s="1341"/>
      <c r="O590" s="1341"/>
      <c r="P590" s="1341"/>
      <c r="Q590" s="1341"/>
      <c r="R590" s="1341"/>
      <c r="S590" s="1341"/>
      <c r="T590" s="1341"/>
      <c r="U590" s="1341"/>
      <c r="V590" s="1341"/>
      <c r="W590" s="1341"/>
      <c r="X590" s="1341"/>
      <c r="Y590" s="1341"/>
      <c r="Z590" s="1341"/>
    </row>
    <row r="591" spans="1:26" ht="21.75" customHeight="1" x14ac:dyDescent="0.6">
      <c r="A591" s="1341"/>
      <c r="B591" s="1358"/>
      <c r="C591" s="1341"/>
      <c r="D591" s="1358"/>
      <c r="E591" s="1341"/>
      <c r="F591" s="1358"/>
      <c r="G591" s="1341"/>
      <c r="H591" s="1358"/>
      <c r="I591" s="1341"/>
      <c r="J591" s="1341"/>
      <c r="K591" s="1341"/>
      <c r="L591" s="1341"/>
      <c r="M591" s="1341"/>
      <c r="N591" s="1341"/>
      <c r="O591" s="1341"/>
      <c r="P591" s="1341"/>
      <c r="Q591" s="1341"/>
      <c r="R591" s="1341"/>
      <c r="S591" s="1341"/>
      <c r="T591" s="1341"/>
      <c r="U591" s="1341"/>
      <c r="V591" s="1341"/>
      <c r="W591" s="1341"/>
      <c r="X591" s="1341"/>
      <c r="Y591" s="1341"/>
      <c r="Z591" s="1341"/>
    </row>
    <row r="592" spans="1:26" ht="21.75" customHeight="1" x14ac:dyDescent="0.6">
      <c r="A592" s="1341"/>
      <c r="B592" s="1358"/>
      <c r="C592" s="1341"/>
      <c r="D592" s="1358"/>
      <c r="E592" s="1341"/>
      <c r="F592" s="1358"/>
      <c r="G592" s="1341"/>
      <c r="H592" s="1358"/>
      <c r="I592" s="1341"/>
      <c r="J592" s="1341"/>
      <c r="K592" s="1341"/>
      <c r="L592" s="1341"/>
      <c r="M592" s="1341"/>
      <c r="N592" s="1341"/>
      <c r="O592" s="1341"/>
      <c r="P592" s="1341"/>
      <c r="Q592" s="1341"/>
      <c r="R592" s="1341"/>
      <c r="S592" s="1341"/>
      <c r="T592" s="1341"/>
      <c r="U592" s="1341"/>
      <c r="V592" s="1341"/>
      <c r="W592" s="1341"/>
      <c r="X592" s="1341"/>
      <c r="Y592" s="1341"/>
      <c r="Z592" s="1341"/>
    </row>
    <row r="593" spans="1:26" ht="21.75" customHeight="1" x14ac:dyDescent="0.6">
      <c r="A593" s="1341"/>
      <c r="B593" s="1358"/>
      <c r="C593" s="1341"/>
      <c r="D593" s="1358"/>
      <c r="E593" s="1341"/>
      <c r="F593" s="1358"/>
      <c r="G593" s="1341"/>
      <c r="H593" s="1358"/>
      <c r="I593" s="1341"/>
      <c r="J593" s="1341"/>
      <c r="K593" s="1341"/>
      <c r="L593" s="1341"/>
      <c r="M593" s="1341"/>
      <c r="N593" s="1341"/>
      <c r="O593" s="1341"/>
      <c r="P593" s="1341"/>
      <c r="Q593" s="1341"/>
      <c r="R593" s="1341"/>
      <c r="S593" s="1341"/>
      <c r="T593" s="1341"/>
      <c r="U593" s="1341"/>
      <c r="V593" s="1341"/>
      <c r="W593" s="1341"/>
      <c r="X593" s="1341"/>
      <c r="Y593" s="1341"/>
      <c r="Z593" s="1341"/>
    </row>
    <row r="594" spans="1:26" ht="21.75" customHeight="1" x14ac:dyDescent="0.6">
      <c r="A594" s="1341"/>
      <c r="B594" s="1358"/>
      <c r="C594" s="1341"/>
      <c r="D594" s="1358"/>
      <c r="E594" s="1341"/>
      <c r="F594" s="1358"/>
      <c r="G594" s="1341"/>
      <c r="H594" s="1358"/>
      <c r="I594" s="1341"/>
      <c r="J594" s="1341"/>
      <c r="K594" s="1341"/>
      <c r="L594" s="1341"/>
      <c r="M594" s="1341"/>
      <c r="N594" s="1341"/>
      <c r="O594" s="1341"/>
      <c r="P594" s="1341"/>
      <c r="Q594" s="1341"/>
      <c r="R594" s="1341"/>
      <c r="S594" s="1341"/>
      <c r="T594" s="1341"/>
      <c r="U594" s="1341"/>
      <c r="V594" s="1341"/>
      <c r="W594" s="1341"/>
      <c r="X594" s="1341"/>
      <c r="Y594" s="1341"/>
      <c r="Z594" s="1341"/>
    </row>
    <row r="595" spans="1:26" ht="21.75" customHeight="1" x14ac:dyDescent="0.6">
      <c r="A595" s="1341"/>
      <c r="B595" s="1358"/>
      <c r="C595" s="1341"/>
      <c r="D595" s="1358"/>
      <c r="E595" s="1341"/>
      <c r="F595" s="1358"/>
      <c r="G595" s="1341"/>
      <c r="H595" s="1358"/>
      <c r="I595" s="1341"/>
      <c r="J595" s="1341"/>
      <c r="K595" s="1341"/>
      <c r="L595" s="1341"/>
      <c r="M595" s="1341"/>
      <c r="N595" s="1341"/>
      <c r="O595" s="1341"/>
      <c r="P595" s="1341"/>
      <c r="Q595" s="1341"/>
      <c r="R595" s="1341"/>
      <c r="S595" s="1341"/>
      <c r="T595" s="1341"/>
      <c r="U595" s="1341"/>
      <c r="V595" s="1341"/>
      <c r="W595" s="1341"/>
      <c r="X595" s="1341"/>
      <c r="Y595" s="1341"/>
      <c r="Z595" s="1341"/>
    </row>
    <row r="596" spans="1:26" ht="21.75" customHeight="1" x14ac:dyDescent="0.6">
      <c r="A596" s="1341"/>
      <c r="B596" s="1358"/>
      <c r="C596" s="1341"/>
      <c r="D596" s="1358"/>
      <c r="E596" s="1341"/>
      <c r="F596" s="1358"/>
      <c r="G596" s="1341"/>
      <c r="H596" s="1358"/>
      <c r="I596" s="1341"/>
      <c r="J596" s="1341"/>
      <c r="K596" s="1341"/>
      <c r="L596" s="1341"/>
      <c r="M596" s="1341"/>
      <c r="N596" s="1341"/>
      <c r="O596" s="1341"/>
      <c r="P596" s="1341"/>
      <c r="Q596" s="1341"/>
      <c r="R596" s="1341"/>
      <c r="S596" s="1341"/>
      <c r="T596" s="1341"/>
      <c r="U596" s="1341"/>
      <c r="V596" s="1341"/>
      <c r="W596" s="1341"/>
      <c r="X596" s="1341"/>
      <c r="Y596" s="1341"/>
      <c r="Z596" s="1341"/>
    </row>
    <row r="597" spans="1:26" ht="21.75" customHeight="1" x14ac:dyDescent="0.6">
      <c r="A597" s="1341"/>
      <c r="B597" s="1358"/>
      <c r="C597" s="1341"/>
      <c r="D597" s="1358"/>
      <c r="E597" s="1341"/>
      <c r="F597" s="1358"/>
      <c r="G597" s="1341"/>
      <c r="H597" s="1358"/>
      <c r="I597" s="1341"/>
      <c r="J597" s="1341"/>
      <c r="K597" s="1341"/>
      <c r="L597" s="1341"/>
      <c r="M597" s="1341"/>
      <c r="N597" s="1341"/>
      <c r="O597" s="1341"/>
      <c r="P597" s="1341"/>
      <c r="Q597" s="1341"/>
      <c r="R597" s="1341"/>
      <c r="S597" s="1341"/>
      <c r="T597" s="1341"/>
      <c r="U597" s="1341"/>
      <c r="V597" s="1341"/>
      <c r="W597" s="1341"/>
      <c r="X597" s="1341"/>
      <c r="Y597" s="1341"/>
      <c r="Z597" s="1341"/>
    </row>
    <row r="598" spans="1:26" ht="21.75" customHeight="1" x14ac:dyDescent="0.6">
      <c r="A598" s="1341"/>
      <c r="B598" s="1358"/>
      <c r="C598" s="1341"/>
      <c r="D598" s="1358"/>
      <c r="E598" s="1341"/>
      <c r="F598" s="1358"/>
      <c r="G598" s="1341"/>
      <c r="H598" s="1358"/>
      <c r="I598" s="1341"/>
      <c r="J598" s="1341"/>
      <c r="K598" s="1341"/>
      <c r="L598" s="1341"/>
      <c r="M598" s="1341"/>
      <c r="N598" s="1341"/>
      <c r="O598" s="1341"/>
      <c r="P598" s="1341"/>
      <c r="Q598" s="1341"/>
      <c r="R598" s="1341"/>
      <c r="S598" s="1341"/>
      <c r="T598" s="1341"/>
      <c r="U598" s="1341"/>
      <c r="V598" s="1341"/>
      <c r="W598" s="1341"/>
      <c r="X598" s="1341"/>
      <c r="Y598" s="1341"/>
      <c r="Z598" s="1341"/>
    </row>
    <row r="599" spans="1:26" ht="21.75" customHeight="1" x14ac:dyDescent="0.6">
      <c r="A599" s="1341"/>
      <c r="B599" s="1358"/>
      <c r="C599" s="1341"/>
      <c r="D599" s="1358"/>
      <c r="E599" s="1341"/>
      <c r="F599" s="1358"/>
      <c r="G599" s="1341"/>
      <c r="H599" s="1358"/>
      <c r="I599" s="1341"/>
      <c r="J599" s="1341"/>
      <c r="K599" s="1341"/>
      <c r="L599" s="1341"/>
      <c r="M599" s="1341"/>
      <c r="N599" s="1341"/>
      <c r="O599" s="1341"/>
      <c r="P599" s="1341"/>
      <c r="Q599" s="1341"/>
      <c r="R599" s="1341"/>
      <c r="S599" s="1341"/>
      <c r="T599" s="1341"/>
      <c r="U599" s="1341"/>
      <c r="V599" s="1341"/>
      <c r="W599" s="1341"/>
      <c r="X599" s="1341"/>
      <c r="Y599" s="1341"/>
      <c r="Z599" s="1341"/>
    </row>
    <row r="600" spans="1:26" ht="21.75" customHeight="1" x14ac:dyDescent="0.6">
      <c r="A600" s="1341"/>
      <c r="B600" s="1358"/>
      <c r="C600" s="1341"/>
      <c r="D600" s="1358"/>
      <c r="E600" s="1341"/>
      <c r="F600" s="1358"/>
      <c r="G600" s="1341"/>
      <c r="H600" s="1358"/>
      <c r="I600" s="1341"/>
      <c r="J600" s="1341"/>
      <c r="K600" s="1341"/>
      <c r="L600" s="1341"/>
      <c r="M600" s="1341"/>
      <c r="N600" s="1341"/>
      <c r="O600" s="1341"/>
      <c r="P600" s="1341"/>
      <c r="Q600" s="1341"/>
      <c r="R600" s="1341"/>
      <c r="S600" s="1341"/>
      <c r="T600" s="1341"/>
      <c r="U600" s="1341"/>
      <c r="V600" s="1341"/>
      <c r="W600" s="1341"/>
      <c r="X600" s="1341"/>
      <c r="Y600" s="1341"/>
      <c r="Z600" s="1341"/>
    </row>
    <row r="601" spans="1:26" ht="21.75" customHeight="1" x14ac:dyDescent="0.6">
      <c r="A601" s="1341"/>
      <c r="B601" s="1358"/>
      <c r="C601" s="1341"/>
      <c r="D601" s="1358"/>
      <c r="E601" s="1341"/>
      <c r="F601" s="1358"/>
      <c r="G601" s="1341"/>
      <c r="H601" s="1358"/>
      <c r="I601" s="1341"/>
      <c r="J601" s="1341"/>
      <c r="K601" s="1341"/>
      <c r="L601" s="1341"/>
      <c r="M601" s="1341"/>
      <c r="N601" s="1341"/>
      <c r="O601" s="1341"/>
      <c r="P601" s="1341"/>
      <c r="Q601" s="1341"/>
      <c r="R601" s="1341"/>
      <c r="S601" s="1341"/>
      <c r="T601" s="1341"/>
      <c r="U601" s="1341"/>
      <c r="V601" s="1341"/>
      <c r="W601" s="1341"/>
      <c r="X601" s="1341"/>
      <c r="Y601" s="1341"/>
      <c r="Z601" s="1341"/>
    </row>
    <row r="602" spans="1:26" ht="21.75" customHeight="1" x14ac:dyDescent="0.6">
      <c r="A602" s="1341"/>
      <c r="B602" s="1358"/>
      <c r="C602" s="1341"/>
      <c r="D602" s="1358"/>
      <c r="E602" s="1341"/>
      <c r="F602" s="1358"/>
      <c r="G602" s="1341"/>
      <c r="H602" s="1358"/>
      <c r="I602" s="1341"/>
      <c r="J602" s="1341"/>
      <c r="K602" s="1341"/>
      <c r="L602" s="1341"/>
      <c r="M602" s="1341"/>
      <c r="N602" s="1341"/>
      <c r="O602" s="1341"/>
      <c r="P602" s="1341"/>
      <c r="Q602" s="1341"/>
      <c r="R602" s="1341"/>
      <c r="S602" s="1341"/>
      <c r="T602" s="1341"/>
      <c r="U602" s="1341"/>
      <c r="V602" s="1341"/>
      <c r="W602" s="1341"/>
      <c r="X602" s="1341"/>
      <c r="Y602" s="1341"/>
      <c r="Z602" s="1341"/>
    </row>
    <row r="603" spans="1:26" ht="21.75" customHeight="1" x14ac:dyDescent="0.6">
      <c r="A603" s="1341"/>
      <c r="B603" s="1358"/>
      <c r="C603" s="1341"/>
      <c r="D603" s="1358"/>
      <c r="E603" s="1341"/>
      <c r="F603" s="1358"/>
      <c r="G603" s="1341"/>
      <c r="H603" s="1358"/>
      <c r="I603" s="1341"/>
      <c r="J603" s="1341"/>
      <c r="K603" s="1341"/>
      <c r="L603" s="1341"/>
      <c r="M603" s="1341"/>
      <c r="N603" s="1341"/>
      <c r="O603" s="1341"/>
      <c r="P603" s="1341"/>
      <c r="Q603" s="1341"/>
      <c r="R603" s="1341"/>
      <c r="S603" s="1341"/>
      <c r="T603" s="1341"/>
      <c r="U603" s="1341"/>
      <c r="V603" s="1341"/>
      <c r="W603" s="1341"/>
      <c r="X603" s="1341"/>
      <c r="Y603" s="1341"/>
      <c r="Z603" s="1341"/>
    </row>
    <row r="604" spans="1:26" ht="21.75" customHeight="1" x14ac:dyDescent="0.6">
      <c r="A604" s="1341"/>
      <c r="B604" s="1358"/>
      <c r="C604" s="1341"/>
      <c r="D604" s="1358"/>
      <c r="E604" s="1341"/>
      <c r="F604" s="1358"/>
      <c r="G604" s="1341"/>
      <c r="H604" s="1358"/>
      <c r="I604" s="1341"/>
      <c r="J604" s="1341"/>
      <c r="K604" s="1341"/>
      <c r="L604" s="1341"/>
      <c r="M604" s="1341"/>
      <c r="N604" s="1341"/>
      <c r="O604" s="1341"/>
      <c r="P604" s="1341"/>
      <c r="Q604" s="1341"/>
      <c r="R604" s="1341"/>
      <c r="S604" s="1341"/>
      <c r="T604" s="1341"/>
      <c r="U604" s="1341"/>
      <c r="V604" s="1341"/>
      <c r="W604" s="1341"/>
      <c r="X604" s="1341"/>
      <c r="Y604" s="1341"/>
      <c r="Z604" s="1341"/>
    </row>
    <row r="605" spans="1:26" ht="21.75" customHeight="1" x14ac:dyDescent="0.6">
      <c r="A605" s="1341"/>
      <c r="B605" s="1358"/>
      <c r="C605" s="1341"/>
      <c r="D605" s="1358"/>
      <c r="E605" s="1341"/>
      <c r="F605" s="1358"/>
      <c r="G605" s="1341"/>
      <c r="H605" s="1358"/>
      <c r="I605" s="1341"/>
      <c r="J605" s="1341"/>
      <c r="K605" s="1341"/>
      <c r="L605" s="1341"/>
      <c r="M605" s="1341"/>
      <c r="N605" s="1341"/>
      <c r="O605" s="1341"/>
      <c r="P605" s="1341"/>
      <c r="Q605" s="1341"/>
      <c r="R605" s="1341"/>
      <c r="S605" s="1341"/>
      <c r="T605" s="1341"/>
      <c r="U605" s="1341"/>
      <c r="V605" s="1341"/>
      <c r="W605" s="1341"/>
      <c r="X605" s="1341"/>
      <c r="Y605" s="1341"/>
      <c r="Z605" s="1341"/>
    </row>
    <row r="606" spans="1:26" ht="21.75" customHeight="1" x14ac:dyDescent="0.6">
      <c r="A606" s="1341"/>
      <c r="B606" s="1358"/>
      <c r="C606" s="1341"/>
      <c r="D606" s="1358"/>
      <c r="E606" s="1341"/>
      <c r="F606" s="1358"/>
      <c r="G606" s="1341"/>
      <c r="H606" s="1358"/>
      <c r="I606" s="1341"/>
      <c r="J606" s="1341"/>
      <c r="K606" s="1341"/>
      <c r="L606" s="1341"/>
      <c r="M606" s="1341"/>
      <c r="N606" s="1341"/>
      <c r="O606" s="1341"/>
      <c r="P606" s="1341"/>
      <c r="Q606" s="1341"/>
      <c r="R606" s="1341"/>
      <c r="S606" s="1341"/>
      <c r="T606" s="1341"/>
      <c r="U606" s="1341"/>
      <c r="V606" s="1341"/>
      <c r="W606" s="1341"/>
      <c r="X606" s="1341"/>
      <c r="Y606" s="1341"/>
      <c r="Z606" s="1341"/>
    </row>
    <row r="607" spans="1:26" ht="21.75" customHeight="1" x14ac:dyDescent="0.6">
      <c r="A607" s="1341"/>
      <c r="B607" s="1358"/>
      <c r="C607" s="1341"/>
      <c r="D607" s="1358"/>
      <c r="E607" s="1341"/>
      <c r="F607" s="1358"/>
      <c r="G607" s="1341"/>
      <c r="H607" s="1358"/>
      <c r="I607" s="1341"/>
      <c r="J607" s="1341"/>
      <c r="K607" s="1341"/>
      <c r="L607" s="1341"/>
      <c r="M607" s="1341"/>
      <c r="N607" s="1341"/>
      <c r="O607" s="1341"/>
      <c r="P607" s="1341"/>
      <c r="Q607" s="1341"/>
      <c r="R607" s="1341"/>
      <c r="S607" s="1341"/>
      <c r="T607" s="1341"/>
      <c r="U607" s="1341"/>
      <c r="V607" s="1341"/>
      <c r="W607" s="1341"/>
      <c r="X607" s="1341"/>
      <c r="Y607" s="1341"/>
      <c r="Z607" s="1341"/>
    </row>
    <row r="608" spans="1:26" ht="21.75" customHeight="1" x14ac:dyDescent="0.6">
      <c r="A608" s="1341"/>
      <c r="B608" s="1358"/>
      <c r="C608" s="1341"/>
      <c r="D608" s="1358"/>
      <c r="E608" s="1341"/>
      <c r="F608" s="1358"/>
      <c r="G608" s="1341"/>
      <c r="H608" s="1358"/>
      <c r="I608" s="1341"/>
      <c r="J608" s="1341"/>
      <c r="K608" s="1341"/>
      <c r="L608" s="1341"/>
      <c r="M608" s="1341"/>
      <c r="N608" s="1341"/>
      <c r="O608" s="1341"/>
      <c r="P608" s="1341"/>
      <c r="Q608" s="1341"/>
      <c r="R608" s="1341"/>
      <c r="S608" s="1341"/>
      <c r="T608" s="1341"/>
      <c r="U608" s="1341"/>
      <c r="V608" s="1341"/>
      <c r="W608" s="1341"/>
      <c r="X608" s="1341"/>
      <c r="Y608" s="1341"/>
      <c r="Z608" s="1341"/>
    </row>
    <row r="609" spans="1:26" ht="21.75" customHeight="1" x14ac:dyDescent="0.6">
      <c r="A609" s="1341"/>
      <c r="B609" s="1358"/>
      <c r="C609" s="1341"/>
      <c r="D609" s="1358"/>
      <c r="E609" s="1341"/>
      <c r="F609" s="1358"/>
      <c r="G609" s="1341"/>
      <c r="H609" s="1358"/>
      <c r="I609" s="1341"/>
      <c r="J609" s="1341"/>
      <c r="K609" s="1341"/>
      <c r="L609" s="1341"/>
      <c r="M609" s="1341"/>
      <c r="N609" s="1341"/>
      <c r="O609" s="1341"/>
      <c r="P609" s="1341"/>
      <c r="Q609" s="1341"/>
      <c r="R609" s="1341"/>
      <c r="S609" s="1341"/>
      <c r="T609" s="1341"/>
      <c r="U609" s="1341"/>
      <c r="V609" s="1341"/>
      <c r="W609" s="1341"/>
      <c r="X609" s="1341"/>
      <c r="Y609" s="1341"/>
      <c r="Z609" s="1341"/>
    </row>
    <row r="610" spans="1:26" ht="21.75" customHeight="1" x14ac:dyDescent="0.6">
      <c r="A610" s="1341"/>
      <c r="B610" s="1358"/>
      <c r="C610" s="1341"/>
      <c r="D610" s="1358"/>
      <c r="E610" s="1341"/>
      <c r="F610" s="1358"/>
      <c r="G610" s="1341"/>
      <c r="H610" s="1358"/>
      <c r="I610" s="1341"/>
      <c r="J610" s="1341"/>
      <c r="K610" s="1341"/>
      <c r="L610" s="1341"/>
      <c r="M610" s="1341"/>
      <c r="N610" s="1341"/>
      <c r="O610" s="1341"/>
      <c r="P610" s="1341"/>
      <c r="Q610" s="1341"/>
      <c r="R610" s="1341"/>
      <c r="S610" s="1341"/>
      <c r="T610" s="1341"/>
      <c r="U610" s="1341"/>
      <c r="V610" s="1341"/>
      <c r="W610" s="1341"/>
      <c r="X610" s="1341"/>
      <c r="Y610" s="1341"/>
      <c r="Z610" s="1341"/>
    </row>
    <row r="611" spans="1:26" ht="21.75" customHeight="1" x14ac:dyDescent="0.6">
      <c r="A611" s="1341"/>
      <c r="B611" s="1358"/>
      <c r="C611" s="1341"/>
      <c r="D611" s="1358"/>
      <c r="E611" s="1341"/>
      <c r="F611" s="1358"/>
      <c r="G611" s="1341"/>
      <c r="H611" s="1358"/>
      <c r="I611" s="1341"/>
      <c r="J611" s="1341"/>
      <c r="K611" s="1341"/>
      <c r="L611" s="1341"/>
      <c r="M611" s="1341"/>
      <c r="N611" s="1341"/>
      <c r="O611" s="1341"/>
      <c r="P611" s="1341"/>
      <c r="Q611" s="1341"/>
      <c r="R611" s="1341"/>
      <c r="S611" s="1341"/>
      <c r="T611" s="1341"/>
      <c r="U611" s="1341"/>
      <c r="V611" s="1341"/>
      <c r="W611" s="1341"/>
      <c r="X611" s="1341"/>
      <c r="Y611" s="1341"/>
      <c r="Z611" s="1341"/>
    </row>
    <row r="612" spans="1:26" ht="21.75" customHeight="1" x14ac:dyDescent="0.6">
      <c r="A612" s="1341"/>
      <c r="B612" s="1358"/>
      <c r="C612" s="1341"/>
      <c r="D612" s="1358"/>
      <c r="E612" s="1341"/>
      <c r="F612" s="1358"/>
      <c r="G612" s="1341"/>
      <c r="H612" s="1358"/>
      <c r="I612" s="1341"/>
      <c r="J612" s="1341"/>
      <c r="K612" s="1341"/>
      <c r="L612" s="1341"/>
      <c r="M612" s="1341"/>
      <c r="N612" s="1341"/>
      <c r="O612" s="1341"/>
      <c r="P612" s="1341"/>
      <c r="Q612" s="1341"/>
      <c r="R612" s="1341"/>
      <c r="S612" s="1341"/>
      <c r="T612" s="1341"/>
      <c r="U612" s="1341"/>
      <c r="V612" s="1341"/>
      <c r="W612" s="1341"/>
      <c r="X612" s="1341"/>
      <c r="Y612" s="1341"/>
      <c r="Z612" s="1341"/>
    </row>
    <row r="613" spans="1:26" ht="21.75" customHeight="1" x14ac:dyDescent="0.6">
      <c r="A613" s="1341"/>
      <c r="B613" s="1358"/>
      <c r="C613" s="1341"/>
      <c r="D613" s="1358"/>
      <c r="E613" s="1341"/>
      <c r="F613" s="1358"/>
      <c r="G613" s="1341"/>
      <c r="H613" s="1358"/>
      <c r="I613" s="1341"/>
      <c r="J613" s="1341"/>
      <c r="K613" s="1341"/>
      <c r="L613" s="1341"/>
      <c r="M613" s="1341"/>
      <c r="N613" s="1341"/>
      <c r="O613" s="1341"/>
      <c r="P613" s="1341"/>
      <c r="Q613" s="1341"/>
      <c r="R613" s="1341"/>
      <c r="S613" s="1341"/>
      <c r="T613" s="1341"/>
      <c r="U613" s="1341"/>
      <c r="V613" s="1341"/>
      <c r="W613" s="1341"/>
      <c r="X613" s="1341"/>
      <c r="Y613" s="1341"/>
      <c r="Z613" s="1341"/>
    </row>
    <row r="614" spans="1:26" ht="21.75" customHeight="1" x14ac:dyDescent="0.6">
      <c r="A614" s="1341"/>
      <c r="B614" s="1358"/>
      <c r="C614" s="1341"/>
      <c r="D614" s="1358"/>
      <c r="E614" s="1341"/>
      <c r="F614" s="1358"/>
      <c r="G614" s="1341"/>
      <c r="H614" s="1358"/>
      <c r="I614" s="1341"/>
      <c r="J614" s="1341"/>
      <c r="K614" s="1341"/>
      <c r="L614" s="1341"/>
      <c r="M614" s="1341"/>
      <c r="N614" s="1341"/>
      <c r="O614" s="1341"/>
      <c r="P614" s="1341"/>
      <c r="Q614" s="1341"/>
      <c r="R614" s="1341"/>
      <c r="S614" s="1341"/>
      <c r="T614" s="1341"/>
      <c r="U614" s="1341"/>
      <c r="V614" s="1341"/>
      <c r="W614" s="1341"/>
      <c r="X614" s="1341"/>
      <c r="Y614" s="1341"/>
      <c r="Z614" s="1341"/>
    </row>
    <row r="615" spans="1:26" ht="21.75" customHeight="1" x14ac:dyDescent="0.6">
      <c r="A615" s="1341"/>
      <c r="B615" s="1358"/>
      <c r="C615" s="1341"/>
      <c r="D615" s="1358"/>
      <c r="E615" s="1341"/>
      <c r="F615" s="1358"/>
      <c r="G615" s="1341"/>
      <c r="H615" s="1358"/>
      <c r="I615" s="1341"/>
      <c r="J615" s="1341"/>
      <c r="K615" s="1341"/>
      <c r="L615" s="1341"/>
      <c r="M615" s="1341"/>
      <c r="N615" s="1341"/>
      <c r="O615" s="1341"/>
      <c r="P615" s="1341"/>
      <c r="Q615" s="1341"/>
      <c r="R615" s="1341"/>
      <c r="S615" s="1341"/>
      <c r="T615" s="1341"/>
      <c r="U615" s="1341"/>
      <c r="V615" s="1341"/>
      <c r="W615" s="1341"/>
      <c r="X615" s="1341"/>
      <c r="Y615" s="1341"/>
      <c r="Z615" s="1341"/>
    </row>
    <row r="616" spans="1:26" ht="21.75" customHeight="1" x14ac:dyDescent="0.6">
      <c r="A616" s="1341"/>
      <c r="B616" s="1358"/>
      <c r="C616" s="1341"/>
      <c r="D616" s="1358"/>
      <c r="E616" s="1341"/>
      <c r="F616" s="1358"/>
      <c r="G616" s="1341"/>
      <c r="H616" s="1358"/>
      <c r="I616" s="1341"/>
      <c r="J616" s="1341"/>
      <c r="K616" s="1341"/>
      <c r="L616" s="1341"/>
      <c r="M616" s="1341"/>
      <c r="N616" s="1341"/>
      <c r="O616" s="1341"/>
      <c r="P616" s="1341"/>
      <c r="Q616" s="1341"/>
      <c r="R616" s="1341"/>
      <c r="S616" s="1341"/>
      <c r="T616" s="1341"/>
      <c r="U616" s="1341"/>
      <c r="V616" s="1341"/>
      <c r="W616" s="1341"/>
      <c r="X616" s="1341"/>
      <c r="Y616" s="1341"/>
      <c r="Z616" s="1341"/>
    </row>
    <row r="617" spans="1:26" ht="21.75" customHeight="1" x14ac:dyDescent="0.6">
      <c r="A617" s="1341"/>
      <c r="B617" s="1358"/>
      <c r="C617" s="1341"/>
      <c r="D617" s="1358"/>
      <c r="E617" s="1341"/>
      <c r="F617" s="1358"/>
      <c r="G617" s="1341"/>
      <c r="H617" s="1358"/>
      <c r="I617" s="1341"/>
      <c r="J617" s="1341"/>
      <c r="K617" s="1341"/>
      <c r="L617" s="1341"/>
      <c r="M617" s="1341"/>
      <c r="N617" s="1341"/>
      <c r="O617" s="1341"/>
      <c r="P617" s="1341"/>
      <c r="Q617" s="1341"/>
      <c r="R617" s="1341"/>
      <c r="S617" s="1341"/>
      <c r="T617" s="1341"/>
      <c r="U617" s="1341"/>
      <c r="V617" s="1341"/>
      <c r="W617" s="1341"/>
      <c r="X617" s="1341"/>
      <c r="Y617" s="1341"/>
      <c r="Z617" s="1341"/>
    </row>
    <row r="618" spans="1:26" ht="21.75" customHeight="1" x14ac:dyDescent="0.6">
      <c r="A618" s="1341"/>
      <c r="B618" s="1358"/>
      <c r="C618" s="1341"/>
      <c r="D618" s="1358"/>
      <c r="E618" s="1341"/>
      <c r="F618" s="1358"/>
      <c r="G618" s="1341"/>
      <c r="H618" s="1358"/>
      <c r="I618" s="1341"/>
      <c r="J618" s="1341"/>
      <c r="K618" s="1341"/>
      <c r="L618" s="1341"/>
      <c r="M618" s="1341"/>
      <c r="N618" s="1341"/>
      <c r="O618" s="1341"/>
      <c r="P618" s="1341"/>
      <c r="Q618" s="1341"/>
      <c r="R618" s="1341"/>
      <c r="S618" s="1341"/>
      <c r="T618" s="1341"/>
      <c r="U618" s="1341"/>
      <c r="V618" s="1341"/>
      <c r="W618" s="1341"/>
      <c r="X618" s="1341"/>
      <c r="Y618" s="1341"/>
      <c r="Z618" s="1341"/>
    </row>
    <row r="619" spans="1:26" ht="21.75" customHeight="1" x14ac:dyDescent="0.6">
      <c r="A619" s="1341"/>
      <c r="B619" s="1358"/>
      <c r="C619" s="1341"/>
      <c r="D619" s="1358"/>
      <c r="E619" s="1341"/>
      <c r="F619" s="1358"/>
      <c r="G619" s="1341"/>
      <c r="H619" s="1358"/>
      <c r="I619" s="1341"/>
      <c r="J619" s="1341"/>
      <c r="K619" s="1341"/>
      <c r="L619" s="1341"/>
      <c r="M619" s="1341"/>
      <c r="N619" s="1341"/>
      <c r="O619" s="1341"/>
      <c r="P619" s="1341"/>
      <c r="Q619" s="1341"/>
      <c r="R619" s="1341"/>
      <c r="S619" s="1341"/>
      <c r="T619" s="1341"/>
      <c r="U619" s="1341"/>
      <c r="V619" s="1341"/>
      <c r="W619" s="1341"/>
      <c r="X619" s="1341"/>
      <c r="Y619" s="1341"/>
      <c r="Z619" s="1341"/>
    </row>
    <row r="620" spans="1:26" ht="21.75" customHeight="1" x14ac:dyDescent="0.6">
      <c r="A620" s="1341"/>
      <c r="B620" s="1358"/>
      <c r="C620" s="1341"/>
      <c r="D620" s="1358"/>
      <c r="E620" s="1341"/>
      <c r="F620" s="1358"/>
      <c r="G620" s="1341"/>
      <c r="H620" s="1358"/>
      <c r="I620" s="1341"/>
      <c r="J620" s="1341"/>
      <c r="K620" s="1341"/>
      <c r="L620" s="1341"/>
      <c r="M620" s="1341"/>
      <c r="N620" s="1341"/>
      <c r="O620" s="1341"/>
      <c r="P620" s="1341"/>
      <c r="Q620" s="1341"/>
      <c r="R620" s="1341"/>
      <c r="S620" s="1341"/>
      <c r="T620" s="1341"/>
      <c r="U620" s="1341"/>
      <c r="V620" s="1341"/>
      <c r="W620" s="1341"/>
      <c r="X620" s="1341"/>
      <c r="Y620" s="1341"/>
      <c r="Z620" s="1341"/>
    </row>
    <row r="621" spans="1:26" ht="21.75" customHeight="1" x14ac:dyDescent="0.6">
      <c r="A621" s="1341"/>
      <c r="B621" s="1358"/>
      <c r="C621" s="1341"/>
      <c r="D621" s="1358"/>
      <c r="E621" s="1341"/>
      <c r="F621" s="1358"/>
      <c r="G621" s="1341"/>
      <c r="H621" s="1358"/>
      <c r="I621" s="1341"/>
      <c r="J621" s="1341"/>
      <c r="K621" s="1341"/>
      <c r="L621" s="1341"/>
      <c r="M621" s="1341"/>
      <c r="N621" s="1341"/>
      <c r="O621" s="1341"/>
      <c r="P621" s="1341"/>
      <c r="Q621" s="1341"/>
      <c r="R621" s="1341"/>
      <c r="S621" s="1341"/>
      <c r="T621" s="1341"/>
      <c r="U621" s="1341"/>
      <c r="V621" s="1341"/>
      <c r="W621" s="1341"/>
      <c r="X621" s="1341"/>
      <c r="Y621" s="1341"/>
      <c r="Z621" s="1341"/>
    </row>
    <row r="622" spans="1:26" ht="21.75" customHeight="1" x14ac:dyDescent="0.6">
      <c r="A622" s="1341"/>
      <c r="B622" s="1358"/>
      <c r="C622" s="1341"/>
      <c r="D622" s="1358"/>
      <c r="E622" s="1341"/>
      <c r="F622" s="1358"/>
      <c r="G622" s="1341"/>
      <c r="H622" s="1358"/>
      <c r="I622" s="1341"/>
      <c r="J622" s="1341"/>
      <c r="K622" s="1341"/>
      <c r="L622" s="1341"/>
      <c r="M622" s="1341"/>
      <c r="N622" s="1341"/>
      <c r="O622" s="1341"/>
      <c r="P622" s="1341"/>
      <c r="Q622" s="1341"/>
      <c r="R622" s="1341"/>
      <c r="S622" s="1341"/>
      <c r="T622" s="1341"/>
      <c r="U622" s="1341"/>
      <c r="V622" s="1341"/>
      <c r="W622" s="1341"/>
      <c r="X622" s="1341"/>
      <c r="Y622" s="1341"/>
      <c r="Z622" s="1341"/>
    </row>
    <row r="623" spans="1:26" ht="21.75" customHeight="1" x14ac:dyDescent="0.6">
      <c r="A623" s="1341"/>
      <c r="B623" s="1358"/>
      <c r="C623" s="1341"/>
      <c r="D623" s="1358"/>
      <c r="E623" s="1341"/>
      <c r="F623" s="1358"/>
      <c r="G623" s="1341"/>
      <c r="H623" s="1358"/>
      <c r="I623" s="1341"/>
      <c r="J623" s="1341"/>
      <c r="K623" s="1341"/>
      <c r="L623" s="1341"/>
      <c r="M623" s="1341"/>
      <c r="N623" s="1341"/>
      <c r="O623" s="1341"/>
      <c r="P623" s="1341"/>
      <c r="Q623" s="1341"/>
      <c r="R623" s="1341"/>
      <c r="S623" s="1341"/>
      <c r="T623" s="1341"/>
      <c r="U623" s="1341"/>
      <c r="V623" s="1341"/>
      <c r="W623" s="1341"/>
      <c r="X623" s="1341"/>
      <c r="Y623" s="1341"/>
      <c r="Z623" s="1341"/>
    </row>
    <row r="624" spans="1:26" ht="21.75" customHeight="1" x14ac:dyDescent="0.6">
      <c r="A624" s="1341"/>
      <c r="B624" s="1358"/>
      <c r="C624" s="1341"/>
      <c r="D624" s="1358"/>
      <c r="E624" s="1341"/>
      <c r="F624" s="1358"/>
      <c r="G624" s="1341"/>
      <c r="H624" s="1358"/>
      <c r="I624" s="1341"/>
      <c r="J624" s="1341"/>
      <c r="K624" s="1341"/>
      <c r="L624" s="1341"/>
      <c r="M624" s="1341"/>
      <c r="N624" s="1341"/>
      <c r="O624" s="1341"/>
      <c r="P624" s="1341"/>
      <c r="Q624" s="1341"/>
      <c r="R624" s="1341"/>
      <c r="S624" s="1341"/>
      <c r="T624" s="1341"/>
      <c r="U624" s="1341"/>
      <c r="V624" s="1341"/>
      <c r="W624" s="1341"/>
      <c r="X624" s="1341"/>
      <c r="Y624" s="1341"/>
      <c r="Z624" s="1341"/>
    </row>
    <row r="625" spans="1:26" ht="21.75" customHeight="1" x14ac:dyDescent="0.6">
      <c r="A625" s="1341"/>
      <c r="B625" s="1358"/>
      <c r="C625" s="1341"/>
      <c r="D625" s="1358"/>
      <c r="E625" s="1341"/>
      <c r="F625" s="1358"/>
      <c r="G625" s="1341"/>
      <c r="H625" s="1358"/>
      <c r="I625" s="1341"/>
      <c r="J625" s="1341"/>
      <c r="K625" s="1341"/>
      <c r="L625" s="1341"/>
      <c r="M625" s="1341"/>
      <c r="N625" s="1341"/>
      <c r="O625" s="1341"/>
      <c r="P625" s="1341"/>
      <c r="Q625" s="1341"/>
      <c r="R625" s="1341"/>
      <c r="S625" s="1341"/>
      <c r="T625" s="1341"/>
      <c r="U625" s="1341"/>
      <c r="V625" s="1341"/>
      <c r="W625" s="1341"/>
      <c r="X625" s="1341"/>
      <c r="Y625" s="1341"/>
      <c r="Z625" s="1341"/>
    </row>
    <row r="626" spans="1:26" ht="21.75" customHeight="1" x14ac:dyDescent="0.6">
      <c r="A626" s="1341"/>
      <c r="B626" s="1358"/>
      <c r="C626" s="1341"/>
      <c r="D626" s="1358"/>
      <c r="E626" s="1341"/>
      <c r="F626" s="1358"/>
      <c r="G626" s="1341"/>
      <c r="H626" s="1358"/>
      <c r="I626" s="1341"/>
      <c r="J626" s="1341"/>
      <c r="K626" s="1341"/>
      <c r="L626" s="1341"/>
      <c r="M626" s="1341"/>
      <c r="N626" s="1341"/>
      <c r="O626" s="1341"/>
      <c r="P626" s="1341"/>
      <c r="Q626" s="1341"/>
      <c r="R626" s="1341"/>
      <c r="S626" s="1341"/>
      <c r="T626" s="1341"/>
      <c r="U626" s="1341"/>
      <c r="V626" s="1341"/>
      <c r="W626" s="1341"/>
      <c r="X626" s="1341"/>
      <c r="Y626" s="1341"/>
      <c r="Z626" s="1341"/>
    </row>
    <row r="627" spans="1:26" ht="21.75" customHeight="1" x14ac:dyDescent="0.6">
      <c r="A627" s="1341"/>
      <c r="B627" s="1358"/>
      <c r="C627" s="1341"/>
      <c r="D627" s="1358"/>
      <c r="E627" s="1341"/>
      <c r="F627" s="1358"/>
      <c r="G627" s="1341"/>
      <c r="H627" s="1358"/>
      <c r="I627" s="1341"/>
      <c r="J627" s="1341"/>
      <c r="K627" s="1341"/>
      <c r="L627" s="1341"/>
      <c r="M627" s="1341"/>
      <c r="N627" s="1341"/>
      <c r="O627" s="1341"/>
      <c r="P627" s="1341"/>
      <c r="Q627" s="1341"/>
      <c r="R627" s="1341"/>
      <c r="S627" s="1341"/>
      <c r="T627" s="1341"/>
      <c r="U627" s="1341"/>
      <c r="V627" s="1341"/>
      <c r="W627" s="1341"/>
      <c r="X627" s="1341"/>
      <c r="Y627" s="1341"/>
      <c r="Z627" s="1341"/>
    </row>
    <row r="628" spans="1:26" ht="21.75" customHeight="1" x14ac:dyDescent="0.6">
      <c r="A628" s="1341"/>
      <c r="B628" s="1358"/>
      <c r="C628" s="1341"/>
      <c r="D628" s="1358"/>
      <c r="E628" s="1341"/>
      <c r="F628" s="1358"/>
      <c r="G628" s="1341"/>
      <c r="H628" s="1358"/>
      <c r="I628" s="1341"/>
      <c r="J628" s="1341"/>
      <c r="K628" s="1341"/>
      <c r="L628" s="1341"/>
      <c r="M628" s="1341"/>
      <c r="N628" s="1341"/>
      <c r="O628" s="1341"/>
      <c r="P628" s="1341"/>
      <c r="Q628" s="1341"/>
      <c r="R628" s="1341"/>
      <c r="S628" s="1341"/>
      <c r="T628" s="1341"/>
      <c r="U628" s="1341"/>
      <c r="V628" s="1341"/>
      <c r="W628" s="1341"/>
      <c r="X628" s="1341"/>
      <c r="Y628" s="1341"/>
      <c r="Z628" s="1341"/>
    </row>
    <row r="629" spans="1:26" ht="21.75" customHeight="1" x14ac:dyDescent="0.6">
      <c r="A629" s="1341"/>
      <c r="B629" s="1358"/>
      <c r="C629" s="1341"/>
      <c r="D629" s="1358"/>
      <c r="E629" s="1341"/>
      <c r="F629" s="1358"/>
      <c r="G629" s="1341"/>
      <c r="H629" s="1358"/>
      <c r="I629" s="1341"/>
      <c r="J629" s="1341"/>
      <c r="K629" s="1341"/>
      <c r="L629" s="1341"/>
      <c r="M629" s="1341"/>
      <c r="N629" s="1341"/>
      <c r="O629" s="1341"/>
      <c r="P629" s="1341"/>
      <c r="Q629" s="1341"/>
      <c r="R629" s="1341"/>
      <c r="S629" s="1341"/>
      <c r="T629" s="1341"/>
      <c r="U629" s="1341"/>
      <c r="V629" s="1341"/>
      <c r="W629" s="1341"/>
      <c r="X629" s="1341"/>
      <c r="Y629" s="1341"/>
      <c r="Z629" s="1341"/>
    </row>
    <row r="630" spans="1:26" ht="21.75" customHeight="1" x14ac:dyDescent="0.6">
      <c r="A630" s="1341"/>
      <c r="B630" s="1358"/>
      <c r="C630" s="1341"/>
      <c r="D630" s="1358"/>
      <c r="E630" s="1341"/>
      <c r="F630" s="1358"/>
      <c r="G630" s="1341"/>
      <c r="H630" s="1358"/>
      <c r="I630" s="1341"/>
      <c r="J630" s="1341"/>
      <c r="K630" s="1341"/>
      <c r="L630" s="1341"/>
      <c r="M630" s="1341"/>
      <c r="N630" s="1341"/>
      <c r="O630" s="1341"/>
      <c r="P630" s="1341"/>
      <c r="Q630" s="1341"/>
      <c r="R630" s="1341"/>
      <c r="S630" s="1341"/>
      <c r="T630" s="1341"/>
      <c r="U630" s="1341"/>
      <c r="V630" s="1341"/>
      <c r="W630" s="1341"/>
      <c r="X630" s="1341"/>
      <c r="Y630" s="1341"/>
      <c r="Z630" s="1341"/>
    </row>
    <row r="631" spans="1:26" ht="21.75" customHeight="1" x14ac:dyDescent="0.6">
      <c r="A631" s="1341"/>
      <c r="B631" s="1358"/>
      <c r="C631" s="1341"/>
      <c r="D631" s="1358"/>
      <c r="E631" s="1341"/>
      <c r="F631" s="1358"/>
      <c r="G631" s="1341"/>
      <c r="H631" s="1358"/>
      <c r="I631" s="1341"/>
      <c r="J631" s="1341"/>
      <c r="K631" s="1341"/>
      <c r="L631" s="1341"/>
      <c r="M631" s="1341"/>
      <c r="N631" s="1341"/>
      <c r="O631" s="1341"/>
      <c r="P631" s="1341"/>
      <c r="Q631" s="1341"/>
      <c r="R631" s="1341"/>
      <c r="S631" s="1341"/>
      <c r="T631" s="1341"/>
      <c r="U631" s="1341"/>
      <c r="V631" s="1341"/>
      <c r="W631" s="1341"/>
      <c r="X631" s="1341"/>
      <c r="Y631" s="1341"/>
      <c r="Z631" s="1341"/>
    </row>
    <row r="632" spans="1:26" ht="21.75" customHeight="1" x14ac:dyDescent="0.6">
      <c r="A632" s="1341"/>
      <c r="B632" s="1358"/>
      <c r="C632" s="1341"/>
      <c r="D632" s="1358"/>
      <c r="E632" s="1341"/>
      <c r="F632" s="1358"/>
      <c r="G632" s="1341"/>
      <c r="H632" s="1358"/>
      <c r="I632" s="1341"/>
      <c r="J632" s="1341"/>
      <c r="K632" s="1341"/>
      <c r="L632" s="1341"/>
      <c r="M632" s="1341"/>
      <c r="N632" s="1341"/>
      <c r="O632" s="1341"/>
      <c r="P632" s="1341"/>
      <c r="Q632" s="1341"/>
      <c r="R632" s="1341"/>
      <c r="S632" s="1341"/>
      <c r="T632" s="1341"/>
      <c r="U632" s="1341"/>
      <c r="V632" s="1341"/>
      <c r="W632" s="1341"/>
      <c r="X632" s="1341"/>
      <c r="Y632" s="1341"/>
      <c r="Z632" s="1341"/>
    </row>
    <row r="633" spans="1:26" ht="21.75" customHeight="1" x14ac:dyDescent="0.6">
      <c r="A633" s="1341"/>
      <c r="B633" s="1358"/>
      <c r="C633" s="1341"/>
      <c r="D633" s="1358"/>
      <c r="E633" s="1341"/>
      <c r="F633" s="1358"/>
      <c r="G633" s="1341"/>
      <c r="H633" s="1358"/>
      <c r="I633" s="1341"/>
      <c r="J633" s="1341"/>
      <c r="K633" s="1341"/>
      <c r="L633" s="1341"/>
      <c r="M633" s="1341"/>
      <c r="N633" s="1341"/>
      <c r="O633" s="1341"/>
      <c r="P633" s="1341"/>
      <c r="Q633" s="1341"/>
      <c r="R633" s="1341"/>
      <c r="S633" s="1341"/>
      <c r="T633" s="1341"/>
      <c r="U633" s="1341"/>
      <c r="V633" s="1341"/>
      <c r="W633" s="1341"/>
      <c r="X633" s="1341"/>
      <c r="Y633" s="1341"/>
      <c r="Z633" s="1341"/>
    </row>
    <row r="634" spans="1:26" ht="21.75" customHeight="1" x14ac:dyDescent="0.6">
      <c r="A634" s="1341"/>
      <c r="B634" s="1358"/>
      <c r="C634" s="1341"/>
      <c r="D634" s="1358"/>
      <c r="E634" s="1341"/>
      <c r="F634" s="1358"/>
      <c r="G634" s="1341"/>
      <c r="H634" s="1358"/>
      <c r="I634" s="1341"/>
      <c r="J634" s="1341"/>
      <c r="K634" s="1341"/>
      <c r="L634" s="1341"/>
      <c r="M634" s="1341"/>
      <c r="N634" s="1341"/>
      <c r="O634" s="1341"/>
      <c r="P634" s="1341"/>
      <c r="Q634" s="1341"/>
      <c r="R634" s="1341"/>
      <c r="S634" s="1341"/>
      <c r="T634" s="1341"/>
      <c r="U634" s="1341"/>
      <c r="V634" s="1341"/>
      <c r="W634" s="1341"/>
      <c r="X634" s="1341"/>
      <c r="Y634" s="1341"/>
      <c r="Z634" s="1341"/>
    </row>
    <row r="635" spans="1:26" ht="21.75" customHeight="1" x14ac:dyDescent="0.6">
      <c r="A635" s="1341"/>
      <c r="B635" s="1358"/>
      <c r="C635" s="1341"/>
      <c r="D635" s="1358"/>
      <c r="E635" s="1341"/>
      <c r="F635" s="1358"/>
      <c r="G635" s="1341"/>
      <c r="H635" s="1358"/>
      <c r="I635" s="1341"/>
      <c r="J635" s="1341"/>
      <c r="K635" s="1341"/>
      <c r="L635" s="1341"/>
      <c r="M635" s="1341"/>
      <c r="N635" s="1341"/>
      <c r="O635" s="1341"/>
      <c r="P635" s="1341"/>
      <c r="Q635" s="1341"/>
      <c r="R635" s="1341"/>
      <c r="S635" s="1341"/>
      <c r="T635" s="1341"/>
      <c r="U635" s="1341"/>
      <c r="V635" s="1341"/>
      <c r="W635" s="1341"/>
      <c r="X635" s="1341"/>
      <c r="Y635" s="1341"/>
      <c r="Z635" s="1341"/>
    </row>
    <row r="636" spans="1:26" ht="21.75" customHeight="1" x14ac:dyDescent="0.6">
      <c r="A636" s="1341"/>
      <c r="B636" s="1358"/>
      <c r="C636" s="1341"/>
      <c r="D636" s="1358"/>
      <c r="E636" s="1341"/>
      <c r="F636" s="1358"/>
      <c r="G636" s="1341"/>
      <c r="H636" s="1358"/>
      <c r="I636" s="1341"/>
      <c r="J636" s="1341"/>
      <c r="K636" s="1341"/>
      <c r="L636" s="1341"/>
      <c r="M636" s="1341"/>
      <c r="N636" s="1341"/>
      <c r="O636" s="1341"/>
      <c r="P636" s="1341"/>
      <c r="Q636" s="1341"/>
      <c r="R636" s="1341"/>
      <c r="S636" s="1341"/>
      <c r="T636" s="1341"/>
      <c r="U636" s="1341"/>
      <c r="V636" s="1341"/>
      <c r="W636" s="1341"/>
      <c r="X636" s="1341"/>
      <c r="Y636" s="1341"/>
      <c r="Z636" s="1341"/>
    </row>
    <row r="637" spans="1:26" ht="21.75" customHeight="1" x14ac:dyDescent="0.6">
      <c r="A637" s="1341"/>
      <c r="B637" s="1358"/>
      <c r="C637" s="1341"/>
      <c r="D637" s="1358"/>
      <c r="E637" s="1341"/>
      <c r="F637" s="1358"/>
      <c r="G637" s="1341"/>
      <c r="H637" s="1358"/>
      <c r="I637" s="1341"/>
      <c r="J637" s="1341"/>
      <c r="K637" s="1341"/>
      <c r="L637" s="1341"/>
      <c r="M637" s="1341"/>
      <c r="N637" s="1341"/>
      <c r="O637" s="1341"/>
      <c r="P637" s="1341"/>
      <c r="Q637" s="1341"/>
      <c r="R637" s="1341"/>
      <c r="S637" s="1341"/>
      <c r="T637" s="1341"/>
      <c r="U637" s="1341"/>
      <c r="V637" s="1341"/>
      <c r="W637" s="1341"/>
      <c r="X637" s="1341"/>
      <c r="Y637" s="1341"/>
      <c r="Z637" s="1341"/>
    </row>
    <row r="638" spans="1:26" ht="21.75" customHeight="1" x14ac:dyDescent="0.6">
      <c r="A638" s="1341"/>
      <c r="B638" s="1358"/>
      <c r="C638" s="1341"/>
      <c r="D638" s="1358"/>
      <c r="E638" s="1341"/>
      <c r="F638" s="1358"/>
      <c r="G638" s="1341"/>
      <c r="H638" s="1358"/>
      <c r="I638" s="1341"/>
      <c r="J638" s="1341"/>
      <c r="K638" s="1341"/>
      <c r="L638" s="1341"/>
      <c r="M638" s="1341"/>
      <c r="N638" s="1341"/>
      <c r="O638" s="1341"/>
      <c r="P638" s="1341"/>
      <c r="Q638" s="1341"/>
      <c r="R638" s="1341"/>
      <c r="S638" s="1341"/>
      <c r="T638" s="1341"/>
      <c r="U638" s="1341"/>
      <c r="V638" s="1341"/>
      <c r="W638" s="1341"/>
      <c r="X638" s="1341"/>
      <c r="Y638" s="1341"/>
      <c r="Z638" s="1341"/>
    </row>
    <row r="639" spans="1:26" ht="21.75" customHeight="1" x14ac:dyDescent="0.6">
      <c r="A639" s="1341"/>
      <c r="B639" s="1358"/>
      <c r="C639" s="1341"/>
      <c r="D639" s="1358"/>
      <c r="E639" s="1341"/>
      <c r="F639" s="1358"/>
      <c r="G639" s="1341"/>
      <c r="H639" s="1358"/>
      <c r="I639" s="1341"/>
      <c r="J639" s="1341"/>
      <c r="K639" s="1341"/>
      <c r="L639" s="1341"/>
      <c r="M639" s="1341"/>
      <c r="N639" s="1341"/>
      <c r="O639" s="1341"/>
      <c r="P639" s="1341"/>
      <c r="Q639" s="1341"/>
      <c r="R639" s="1341"/>
      <c r="S639" s="1341"/>
      <c r="T639" s="1341"/>
      <c r="U639" s="1341"/>
      <c r="V639" s="1341"/>
      <c r="W639" s="1341"/>
      <c r="X639" s="1341"/>
      <c r="Y639" s="1341"/>
      <c r="Z639" s="1341"/>
    </row>
    <row r="640" spans="1:26" ht="21.75" customHeight="1" x14ac:dyDescent="0.6">
      <c r="A640" s="1341"/>
      <c r="B640" s="1358"/>
      <c r="C640" s="1341"/>
      <c r="D640" s="1358"/>
      <c r="E640" s="1341"/>
      <c r="F640" s="1358"/>
      <c r="G640" s="1341"/>
      <c r="H640" s="1358"/>
      <c r="I640" s="1341"/>
      <c r="J640" s="1341"/>
      <c r="K640" s="1341"/>
      <c r="L640" s="1341"/>
      <c r="M640" s="1341"/>
      <c r="N640" s="1341"/>
      <c r="O640" s="1341"/>
      <c r="P640" s="1341"/>
      <c r="Q640" s="1341"/>
      <c r="R640" s="1341"/>
      <c r="S640" s="1341"/>
      <c r="T640" s="1341"/>
      <c r="U640" s="1341"/>
      <c r="V640" s="1341"/>
      <c r="W640" s="1341"/>
      <c r="X640" s="1341"/>
      <c r="Y640" s="1341"/>
      <c r="Z640" s="1341"/>
    </row>
    <row r="641" spans="1:26" ht="21.75" customHeight="1" x14ac:dyDescent="0.6">
      <c r="A641" s="1341"/>
      <c r="B641" s="1358"/>
      <c r="C641" s="1341"/>
      <c r="D641" s="1358"/>
      <c r="E641" s="1341"/>
      <c r="F641" s="1358"/>
      <c r="G641" s="1341"/>
      <c r="H641" s="1358"/>
      <c r="I641" s="1341"/>
      <c r="J641" s="1341"/>
      <c r="K641" s="1341"/>
      <c r="L641" s="1341"/>
      <c r="M641" s="1341"/>
      <c r="N641" s="1341"/>
      <c r="O641" s="1341"/>
      <c r="P641" s="1341"/>
      <c r="Q641" s="1341"/>
      <c r="R641" s="1341"/>
      <c r="S641" s="1341"/>
      <c r="T641" s="1341"/>
      <c r="U641" s="1341"/>
      <c r="V641" s="1341"/>
      <c r="W641" s="1341"/>
      <c r="X641" s="1341"/>
      <c r="Y641" s="1341"/>
      <c r="Z641" s="1341"/>
    </row>
    <row r="642" spans="1:26" ht="21.75" customHeight="1" x14ac:dyDescent="0.6">
      <c r="A642" s="1341"/>
      <c r="B642" s="1358"/>
      <c r="C642" s="1341"/>
      <c r="D642" s="1358"/>
      <c r="E642" s="1341"/>
      <c r="F642" s="1358"/>
      <c r="G642" s="1341"/>
      <c r="H642" s="1358"/>
      <c r="I642" s="1341"/>
      <c r="J642" s="1341"/>
      <c r="K642" s="1341"/>
      <c r="L642" s="1341"/>
      <c r="M642" s="1341"/>
      <c r="N642" s="1341"/>
      <c r="O642" s="1341"/>
      <c r="P642" s="1341"/>
      <c r="Q642" s="1341"/>
      <c r="R642" s="1341"/>
      <c r="S642" s="1341"/>
      <c r="T642" s="1341"/>
      <c r="U642" s="1341"/>
      <c r="V642" s="1341"/>
      <c r="W642" s="1341"/>
      <c r="X642" s="1341"/>
      <c r="Y642" s="1341"/>
      <c r="Z642" s="1341"/>
    </row>
    <row r="643" spans="1:26" ht="21.75" customHeight="1" x14ac:dyDescent="0.6">
      <c r="A643" s="1341"/>
      <c r="B643" s="1358"/>
      <c r="C643" s="1341"/>
      <c r="D643" s="1358"/>
      <c r="E643" s="1341"/>
      <c r="F643" s="1358"/>
      <c r="G643" s="1341"/>
      <c r="H643" s="1358"/>
      <c r="I643" s="1341"/>
      <c r="J643" s="1341"/>
      <c r="K643" s="1341"/>
      <c r="L643" s="1341"/>
      <c r="M643" s="1341"/>
      <c r="N643" s="1341"/>
      <c r="O643" s="1341"/>
      <c r="P643" s="1341"/>
      <c r="Q643" s="1341"/>
      <c r="R643" s="1341"/>
      <c r="S643" s="1341"/>
      <c r="T643" s="1341"/>
      <c r="U643" s="1341"/>
      <c r="V643" s="1341"/>
      <c r="W643" s="1341"/>
      <c r="X643" s="1341"/>
      <c r="Y643" s="1341"/>
      <c r="Z643" s="1341"/>
    </row>
    <row r="644" spans="1:26" ht="21.75" customHeight="1" x14ac:dyDescent="0.6">
      <c r="A644" s="1341"/>
      <c r="B644" s="1358"/>
      <c r="C644" s="1341"/>
      <c r="D644" s="1358"/>
      <c r="E644" s="1341"/>
      <c r="F644" s="1358"/>
      <c r="G644" s="1341"/>
      <c r="H644" s="1358"/>
      <c r="I644" s="1341"/>
      <c r="J644" s="1341"/>
      <c r="K644" s="1341"/>
      <c r="L644" s="1341"/>
      <c r="M644" s="1341"/>
      <c r="N644" s="1341"/>
      <c r="O644" s="1341"/>
      <c r="P644" s="1341"/>
      <c r="Q644" s="1341"/>
      <c r="R644" s="1341"/>
      <c r="S644" s="1341"/>
      <c r="T644" s="1341"/>
      <c r="U644" s="1341"/>
      <c r="V644" s="1341"/>
      <c r="W644" s="1341"/>
      <c r="X644" s="1341"/>
      <c r="Y644" s="1341"/>
      <c r="Z644" s="1341"/>
    </row>
    <row r="645" spans="1:26" ht="21.75" customHeight="1" x14ac:dyDescent="0.6">
      <c r="A645" s="1341"/>
      <c r="B645" s="1358"/>
      <c r="C645" s="1341"/>
      <c r="D645" s="1358"/>
      <c r="E645" s="1341"/>
      <c r="F645" s="1358"/>
      <c r="G645" s="1341"/>
      <c r="H645" s="1358"/>
      <c r="I645" s="1341"/>
      <c r="J645" s="1341"/>
      <c r="K645" s="1341"/>
      <c r="L645" s="1341"/>
      <c r="M645" s="1341"/>
      <c r="N645" s="1341"/>
      <c r="O645" s="1341"/>
      <c r="P645" s="1341"/>
      <c r="Q645" s="1341"/>
      <c r="R645" s="1341"/>
      <c r="S645" s="1341"/>
      <c r="T645" s="1341"/>
      <c r="U645" s="1341"/>
      <c r="V645" s="1341"/>
      <c r="W645" s="1341"/>
      <c r="X645" s="1341"/>
      <c r="Y645" s="1341"/>
      <c r="Z645" s="1341"/>
    </row>
    <row r="646" spans="1:26" ht="21.75" customHeight="1" x14ac:dyDescent="0.6">
      <c r="A646" s="1341"/>
      <c r="B646" s="1358"/>
      <c r="C646" s="1341"/>
      <c r="D646" s="1358"/>
      <c r="E646" s="1341"/>
      <c r="F646" s="1358"/>
      <c r="G646" s="1341"/>
      <c r="H646" s="1358"/>
      <c r="I646" s="1341"/>
      <c r="J646" s="1341"/>
      <c r="K646" s="1341"/>
      <c r="L646" s="1341"/>
      <c r="M646" s="1341"/>
      <c r="N646" s="1341"/>
      <c r="O646" s="1341"/>
      <c r="P646" s="1341"/>
      <c r="Q646" s="1341"/>
      <c r="R646" s="1341"/>
      <c r="S646" s="1341"/>
      <c r="T646" s="1341"/>
      <c r="U646" s="1341"/>
      <c r="V646" s="1341"/>
      <c r="W646" s="1341"/>
      <c r="X646" s="1341"/>
      <c r="Y646" s="1341"/>
      <c r="Z646" s="1341"/>
    </row>
    <row r="647" spans="1:26" ht="21.75" customHeight="1" x14ac:dyDescent="0.6">
      <c r="A647" s="1341"/>
      <c r="B647" s="1358"/>
      <c r="C647" s="1341"/>
      <c r="D647" s="1358"/>
      <c r="E647" s="1341"/>
      <c r="F647" s="1358"/>
      <c r="G647" s="1341"/>
      <c r="H647" s="1358"/>
      <c r="I647" s="1341"/>
      <c r="J647" s="1341"/>
      <c r="K647" s="1341"/>
      <c r="L647" s="1341"/>
      <c r="M647" s="1341"/>
      <c r="N647" s="1341"/>
      <c r="O647" s="1341"/>
      <c r="P647" s="1341"/>
      <c r="Q647" s="1341"/>
      <c r="R647" s="1341"/>
      <c r="S647" s="1341"/>
      <c r="T647" s="1341"/>
      <c r="U647" s="1341"/>
      <c r="V647" s="1341"/>
      <c r="W647" s="1341"/>
      <c r="X647" s="1341"/>
      <c r="Y647" s="1341"/>
      <c r="Z647" s="1341"/>
    </row>
    <row r="648" spans="1:26" ht="21.75" customHeight="1" x14ac:dyDescent="0.6">
      <c r="A648" s="1341"/>
      <c r="B648" s="1358"/>
      <c r="C648" s="1341"/>
      <c r="D648" s="1358"/>
      <c r="E648" s="1341"/>
      <c r="F648" s="1358"/>
      <c r="G648" s="1341"/>
      <c r="H648" s="1358"/>
      <c r="I648" s="1341"/>
      <c r="J648" s="1341"/>
      <c r="K648" s="1341"/>
      <c r="L648" s="1341"/>
      <c r="M648" s="1341"/>
      <c r="N648" s="1341"/>
      <c r="O648" s="1341"/>
      <c r="P648" s="1341"/>
      <c r="Q648" s="1341"/>
      <c r="R648" s="1341"/>
      <c r="S648" s="1341"/>
      <c r="T648" s="1341"/>
      <c r="U648" s="1341"/>
      <c r="V648" s="1341"/>
      <c r="W648" s="1341"/>
      <c r="X648" s="1341"/>
      <c r="Y648" s="1341"/>
      <c r="Z648" s="1341"/>
    </row>
    <row r="649" spans="1:26" ht="21.75" customHeight="1" x14ac:dyDescent="0.6">
      <c r="A649" s="1341"/>
      <c r="B649" s="1358"/>
      <c r="C649" s="1341"/>
      <c r="D649" s="1358"/>
      <c r="E649" s="1341"/>
      <c r="F649" s="1358"/>
      <c r="G649" s="1341"/>
      <c r="H649" s="1358"/>
      <c r="I649" s="1341"/>
      <c r="J649" s="1341"/>
      <c r="K649" s="1341"/>
      <c r="L649" s="1341"/>
      <c r="M649" s="1341"/>
      <c r="N649" s="1341"/>
      <c r="O649" s="1341"/>
      <c r="P649" s="1341"/>
      <c r="Q649" s="1341"/>
      <c r="R649" s="1341"/>
      <c r="S649" s="1341"/>
      <c r="T649" s="1341"/>
      <c r="U649" s="1341"/>
      <c r="V649" s="1341"/>
      <c r="W649" s="1341"/>
      <c r="X649" s="1341"/>
      <c r="Y649" s="1341"/>
      <c r="Z649" s="1341"/>
    </row>
    <row r="650" spans="1:26" ht="21.75" customHeight="1" x14ac:dyDescent="0.6">
      <c r="A650" s="1341"/>
      <c r="B650" s="1358"/>
      <c r="C650" s="1341"/>
      <c r="D650" s="1358"/>
      <c r="E650" s="1341"/>
      <c r="F650" s="1358"/>
      <c r="G650" s="1341"/>
      <c r="H650" s="1358"/>
      <c r="I650" s="1341"/>
      <c r="J650" s="1341"/>
      <c r="K650" s="1341"/>
      <c r="L650" s="1341"/>
      <c r="M650" s="1341"/>
      <c r="N650" s="1341"/>
      <c r="O650" s="1341"/>
      <c r="P650" s="1341"/>
      <c r="Q650" s="1341"/>
      <c r="R650" s="1341"/>
      <c r="S650" s="1341"/>
      <c r="T650" s="1341"/>
      <c r="U650" s="1341"/>
      <c r="V650" s="1341"/>
      <c r="W650" s="1341"/>
      <c r="X650" s="1341"/>
      <c r="Y650" s="1341"/>
      <c r="Z650" s="1341"/>
    </row>
    <row r="651" spans="1:26" ht="21.75" customHeight="1" x14ac:dyDescent="0.6">
      <c r="A651" s="1341"/>
      <c r="B651" s="1358"/>
      <c r="C651" s="1341"/>
      <c r="D651" s="1358"/>
      <c r="E651" s="1341"/>
      <c r="F651" s="1358"/>
      <c r="G651" s="1341"/>
      <c r="H651" s="1358"/>
      <c r="I651" s="1341"/>
      <c r="J651" s="1341"/>
      <c r="K651" s="1341"/>
      <c r="L651" s="1341"/>
      <c r="M651" s="1341"/>
      <c r="N651" s="1341"/>
      <c r="O651" s="1341"/>
      <c r="P651" s="1341"/>
      <c r="Q651" s="1341"/>
      <c r="R651" s="1341"/>
      <c r="S651" s="1341"/>
      <c r="T651" s="1341"/>
      <c r="U651" s="1341"/>
      <c r="V651" s="1341"/>
      <c r="W651" s="1341"/>
      <c r="X651" s="1341"/>
      <c r="Y651" s="1341"/>
      <c r="Z651" s="1341"/>
    </row>
    <row r="652" spans="1:26" ht="21.75" customHeight="1" x14ac:dyDescent="0.6">
      <c r="A652" s="1341"/>
      <c r="B652" s="1358"/>
      <c r="C652" s="1341"/>
      <c r="D652" s="1358"/>
      <c r="E652" s="1341"/>
      <c r="F652" s="1358"/>
      <c r="G652" s="1341"/>
      <c r="H652" s="1358"/>
      <c r="I652" s="1341"/>
      <c r="J652" s="1341"/>
      <c r="K652" s="1341"/>
      <c r="L652" s="1341"/>
      <c r="M652" s="1341"/>
      <c r="N652" s="1341"/>
      <c r="O652" s="1341"/>
      <c r="P652" s="1341"/>
      <c r="Q652" s="1341"/>
      <c r="R652" s="1341"/>
      <c r="S652" s="1341"/>
      <c r="T652" s="1341"/>
      <c r="U652" s="1341"/>
      <c r="V652" s="1341"/>
      <c r="W652" s="1341"/>
      <c r="X652" s="1341"/>
      <c r="Y652" s="1341"/>
      <c r="Z652" s="1341"/>
    </row>
    <row r="653" spans="1:26" ht="21.75" customHeight="1" x14ac:dyDescent="0.6">
      <c r="A653" s="1341"/>
      <c r="B653" s="1358"/>
      <c r="C653" s="1341"/>
      <c r="D653" s="1358"/>
      <c r="E653" s="1341"/>
      <c r="F653" s="1358"/>
      <c r="G653" s="1341"/>
      <c r="H653" s="1358"/>
      <c r="I653" s="1341"/>
      <c r="J653" s="1341"/>
      <c r="K653" s="1341"/>
      <c r="L653" s="1341"/>
      <c r="M653" s="1341"/>
      <c r="N653" s="1341"/>
      <c r="O653" s="1341"/>
      <c r="P653" s="1341"/>
      <c r="Q653" s="1341"/>
      <c r="R653" s="1341"/>
      <c r="S653" s="1341"/>
      <c r="T653" s="1341"/>
      <c r="U653" s="1341"/>
      <c r="V653" s="1341"/>
      <c r="W653" s="1341"/>
      <c r="X653" s="1341"/>
      <c r="Y653" s="1341"/>
      <c r="Z653" s="1341"/>
    </row>
    <row r="654" spans="1:26" ht="21.75" customHeight="1" x14ac:dyDescent="0.6">
      <c r="A654" s="1341"/>
      <c r="B654" s="1358"/>
      <c r="C654" s="1341"/>
      <c r="D654" s="1358"/>
      <c r="E654" s="1341"/>
      <c r="F654" s="1358"/>
      <c r="G654" s="1341"/>
      <c r="H654" s="1358"/>
      <c r="I654" s="1341"/>
      <c r="J654" s="1341"/>
      <c r="K654" s="1341"/>
      <c r="L654" s="1341"/>
      <c r="M654" s="1341"/>
      <c r="N654" s="1341"/>
      <c r="O654" s="1341"/>
      <c r="P654" s="1341"/>
      <c r="Q654" s="1341"/>
      <c r="R654" s="1341"/>
      <c r="S654" s="1341"/>
      <c r="T654" s="1341"/>
      <c r="U654" s="1341"/>
      <c r="V654" s="1341"/>
      <c r="W654" s="1341"/>
      <c r="X654" s="1341"/>
      <c r="Y654" s="1341"/>
      <c r="Z654" s="1341"/>
    </row>
    <row r="655" spans="1:26" ht="21.75" customHeight="1" x14ac:dyDescent="0.6">
      <c r="A655" s="1341"/>
      <c r="B655" s="1358"/>
      <c r="C655" s="1341"/>
      <c r="D655" s="1358"/>
      <c r="E655" s="1341"/>
      <c r="F655" s="1358"/>
      <c r="G655" s="1341"/>
      <c r="H655" s="1358"/>
      <c r="I655" s="1341"/>
      <c r="J655" s="1341"/>
      <c r="K655" s="1341"/>
      <c r="L655" s="1341"/>
      <c r="M655" s="1341"/>
      <c r="N655" s="1341"/>
      <c r="O655" s="1341"/>
      <c r="P655" s="1341"/>
      <c r="Q655" s="1341"/>
      <c r="R655" s="1341"/>
      <c r="S655" s="1341"/>
      <c r="T655" s="1341"/>
      <c r="U655" s="1341"/>
      <c r="V655" s="1341"/>
      <c r="W655" s="1341"/>
      <c r="X655" s="1341"/>
      <c r="Y655" s="1341"/>
      <c r="Z655" s="1341"/>
    </row>
    <row r="656" spans="1:26" ht="21.75" customHeight="1" x14ac:dyDescent="0.6">
      <c r="A656" s="1341"/>
      <c r="B656" s="1358"/>
      <c r="C656" s="1341"/>
      <c r="D656" s="1358"/>
      <c r="E656" s="1341"/>
      <c r="F656" s="1358"/>
      <c r="G656" s="1341"/>
      <c r="H656" s="1358"/>
      <c r="I656" s="1341"/>
      <c r="J656" s="1341"/>
      <c r="K656" s="1341"/>
      <c r="L656" s="1341"/>
      <c r="M656" s="1341"/>
      <c r="N656" s="1341"/>
      <c r="O656" s="1341"/>
      <c r="P656" s="1341"/>
      <c r="Q656" s="1341"/>
      <c r="R656" s="1341"/>
      <c r="S656" s="1341"/>
      <c r="T656" s="1341"/>
      <c r="U656" s="1341"/>
      <c r="V656" s="1341"/>
      <c r="W656" s="1341"/>
      <c r="X656" s="1341"/>
      <c r="Y656" s="1341"/>
      <c r="Z656" s="1341"/>
    </row>
    <row r="657" spans="1:26" ht="21.75" customHeight="1" x14ac:dyDescent="0.6">
      <c r="A657" s="1341"/>
      <c r="B657" s="1358"/>
      <c r="C657" s="1341"/>
      <c r="D657" s="1358"/>
      <c r="E657" s="1341"/>
      <c r="F657" s="1358"/>
      <c r="G657" s="1341"/>
      <c r="H657" s="1358"/>
      <c r="I657" s="1341"/>
      <c r="J657" s="1341"/>
      <c r="K657" s="1341"/>
      <c r="L657" s="1341"/>
      <c r="M657" s="1341"/>
      <c r="N657" s="1341"/>
      <c r="O657" s="1341"/>
      <c r="P657" s="1341"/>
      <c r="Q657" s="1341"/>
      <c r="R657" s="1341"/>
      <c r="S657" s="1341"/>
      <c r="T657" s="1341"/>
      <c r="U657" s="1341"/>
      <c r="V657" s="1341"/>
      <c r="W657" s="1341"/>
      <c r="X657" s="1341"/>
      <c r="Y657" s="1341"/>
      <c r="Z657" s="1341"/>
    </row>
    <row r="658" spans="1:26" ht="21.75" customHeight="1" x14ac:dyDescent="0.6">
      <c r="A658" s="1341"/>
      <c r="B658" s="1358"/>
      <c r="C658" s="1341"/>
      <c r="D658" s="1358"/>
      <c r="E658" s="1341"/>
      <c r="F658" s="1358"/>
      <c r="G658" s="1341"/>
      <c r="H658" s="1358"/>
      <c r="I658" s="1341"/>
      <c r="J658" s="1341"/>
      <c r="K658" s="1341"/>
      <c r="L658" s="1341"/>
      <c r="M658" s="1341"/>
      <c r="N658" s="1341"/>
      <c r="O658" s="1341"/>
      <c r="P658" s="1341"/>
      <c r="Q658" s="1341"/>
      <c r="R658" s="1341"/>
      <c r="S658" s="1341"/>
      <c r="T658" s="1341"/>
      <c r="U658" s="1341"/>
      <c r="V658" s="1341"/>
      <c r="W658" s="1341"/>
      <c r="X658" s="1341"/>
      <c r="Y658" s="1341"/>
      <c r="Z658" s="1341"/>
    </row>
    <row r="659" spans="1:26" ht="21.75" customHeight="1" x14ac:dyDescent="0.6">
      <c r="A659" s="1341"/>
      <c r="B659" s="1358"/>
      <c r="C659" s="1341"/>
      <c r="D659" s="1358"/>
      <c r="E659" s="1341"/>
      <c r="F659" s="1358"/>
      <c r="G659" s="1341"/>
      <c r="H659" s="1358"/>
      <c r="I659" s="1341"/>
      <c r="J659" s="1341"/>
      <c r="K659" s="1341"/>
      <c r="L659" s="1341"/>
      <c r="M659" s="1341"/>
      <c r="N659" s="1341"/>
      <c r="O659" s="1341"/>
      <c r="P659" s="1341"/>
      <c r="Q659" s="1341"/>
      <c r="R659" s="1341"/>
      <c r="S659" s="1341"/>
      <c r="T659" s="1341"/>
      <c r="U659" s="1341"/>
      <c r="V659" s="1341"/>
      <c r="W659" s="1341"/>
      <c r="X659" s="1341"/>
      <c r="Y659" s="1341"/>
      <c r="Z659" s="1341"/>
    </row>
    <row r="660" spans="1:26" ht="21.75" customHeight="1" x14ac:dyDescent="0.6">
      <c r="A660" s="1341"/>
      <c r="B660" s="1358"/>
      <c r="C660" s="1341"/>
      <c r="D660" s="1358"/>
      <c r="E660" s="1341"/>
      <c r="F660" s="1358"/>
      <c r="G660" s="1341"/>
      <c r="H660" s="1358"/>
      <c r="I660" s="1341"/>
      <c r="J660" s="1341"/>
      <c r="K660" s="1341"/>
      <c r="L660" s="1341"/>
      <c r="M660" s="1341"/>
      <c r="N660" s="1341"/>
      <c r="O660" s="1341"/>
      <c r="P660" s="1341"/>
      <c r="Q660" s="1341"/>
      <c r="R660" s="1341"/>
      <c r="S660" s="1341"/>
      <c r="T660" s="1341"/>
      <c r="U660" s="1341"/>
      <c r="V660" s="1341"/>
      <c r="W660" s="1341"/>
      <c r="X660" s="1341"/>
      <c r="Y660" s="1341"/>
      <c r="Z660" s="1341"/>
    </row>
    <row r="661" spans="1:26" ht="21.75" customHeight="1" x14ac:dyDescent="0.6">
      <c r="A661" s="1341"/>
      <c r="B661" s="1358"/>
      <c r="C661" s="1341"/>
      <c r="D661" s="1358"/>
      <c r="E661" s="1341"/>
      <c r="F661" s="1358"/>
      <c r="G661" s="1341"/>
      <c r="H661" s="1358"/>
      <c r="I661" s="1341"/>
      <c r="J661" s="1341"/>
      <c r="K661" s="1341"/>
      <c r="L661" s="1341"/>
      <c r="M661" s="1341"/>
      <c r="N661" s="1341"/>
      <c r="O661" s="1341"/>
      <c r="P661" s="1341"/>
      <c r="Q661" s="1341"/>
      <c r="R661" s="1341"/>
      <c r="S661" s="1341"/>
      <c r="T661" s="1341"/>
      <c r="U661" s="1341"/>
      <c r="V661" s="1341"/>
      <c r="W661" s="1341"/>
      <c r="X661" s="1341"/>
      <c r="Y661" s="1341"/>
      <c r="Z661" s="1341"/>
    </row>
    <row r="662" spans="1:26" ht="21.75" customHeight="1" x14ac:dyDescent="0.6">
      <c r="A662" s="1341"/>
      <c r="B662" s="1358"/>
      <c r="C662" s="1341"/>
      <c r="D662" s="1358"/>
      <c r="E662" s="1341"/>
      <c r="F662" s="1358"/>
      <c r="G662" s="1341"/>
      <c r="H662" s="1358"/>
      <c r="I662" s="1341"/>
      <c r="J662" s="1341"/>
      <c r="K662" s="1341"/>
      <c r="L662" s="1341"/>
      <c r="M662" s="1341"/>
      <c r="N662" s="1341"/>
      <c r="O662" s="1341"/>
      <c r="P662" s="1341"/>
      <c r="Q662" s="1341"/>
      <c r="R662" s="1341"/>
      <c r="S662" s="1341"/>
      <c r="T662" s="1341"/>
      <c r="U662" s="1341"/>
      <c r="V662" s="1341"/>
      <c r="W662" s="1341"/>
      <c r="X662" s="1341"/>
      <c r="Y662" s="1341"/>
      <c r="Z662" s="1341"/>
    </row>
    <row r="663" spans="1:26" ht="21.75" customHeight="1" x14ac:dyDescent="0.6">
      <c r="A663" s="1341"/>
      <c r="B663" s="1358"/>
      <c r="C663" s="1341"/>
      <c r="D663" s="1358"/>
      <c r="E663" s="1341"/>
      <c r="F663" s="1358"/>
      <c r="G663" s="1341"/>
      <c r="H663" s="1358"/>
      <c r="I663" s="1341"/>
      <c r="J663" s="1341"/>
      <c r="K663" s="1341"/>
      <c r="L663" s="1341"/>
      <c r="M663" s="1341"/>
      <c r="N663" s="1341"/>
      <c r="O663" s="1341"/>
      <c r="P663" s="1341"/>
      <c r="Q663" s="1341"/>
      <c r="R663" s="1341"/>
      <c r="S663" s="1341"/>
      <c r="T663" s="1341"/>
      <c r="U663" s="1341"/>
      <c r="V663" s="1341"/>
      <c r="W663" s="1341"/>
      <c r="X663" s="1341"/>
      <c r="Y663" s="1341"/>
      <c r="Z663" s="1341"/>
    </row>
    <row r="664" spans="1:26" ht="21.75" customHeight="1" x14ac:dyDescent="0.6">
      <c r="A664" s="1341"/>
      <c r="B664" s="1358"/>
      <c r="C664" s="1341"/>
      <c r="D664" s="1358"/>
      <c r="E664" s="1341"/>
      <c r="F664" s="1358"/>
      <c r="G664" s="1341"/>
      <c r="H664" s="1358"/>
      <c r="I664" s="1341"/>
      <c r="J664" s="1341"/>
      <c r="K664" s="1341"/>
      <c r="L664" s="1341"/>
      <c r="M664" s="1341"/>
      <c r="N664" s="1341"/>
      <c r="O664" s="1341"/>
      <c r="P664" s="1341"/>
      <c r="Q664" s="1341"/>
      <c r="R664" s="1341"/>
      <c r="S664" s="1341"/>
      <c r="T664" s="1341"/>
      <c r="U664" s="1341"/>
      <c r="V664" s="1341"/>
      <c r="W664" s="1341"/>
      <c r="X664" s="1341"/>
      <c r="Y664" s="1341"/>
      <c r="Z664" s="1341"/>
    </row>
    <row r="665" spans="1:26" ht="21.75" customHeight="1" x14ac:dyDescent="0.6">
      <c r="A665" s="1341"/>
      <c r="B665" s="1358"/>
      <c r="C665" s="1341"/>
      <c r="D665" s="1358"/>
      <c r="E665" s="1341"/>
      <c r="F665" s="1358"/>
      <c r="G665" s="1341"/>
      <c r="H665" s="1358"/>
      <c r="I665" s="1341"/>
      <c r="J665" s="1341"/>
      <c r="K665" s="1341"/>
      <c r="L665" s="1341"/>
      <c r="M665" s="1341"/>
      <c r="N665" s="1341"/>
      <c r="O665" s="1341"/>
      <c r="P665" s="1341"/>
      <c r="Q665" s="1341"/>
      <c r="R665" s="1341"/>
      <c r="S665" s="1341"/>
      <c r="T665" s="1341"/>
      <c r="U665" s="1341"/>
      <c r="V665" s="1341"/>
      <c r="W665" s="1341"/>
      <c r="X665" s="1341"/>
      <c r="Y665" s="1341"/>
      <c r="Z665" s="1341"/>
    </row>
    <row r="666" spans="1:26" ht="21.75" customHeight="1" x14ac:dyDescent="0.6">
      <c r="A666" s="1341"/>
      <c r="B666" s="1358"/>
      <c r="C666" s="1341"/>
      <c r="D666" s="1358"/>
      <c r="E666" s="1341"/>
      <c r="F666" s="1358"/>
      <c r="G666" s="1341"/>
      <c r="H666" s="1358"/>
      <c r="I666" s="1341"/>
      <c r="J666" s="1341"/>
      <c r="K666" s="1341"/>
      <c r="L666" s="1341"/>
      <c r="M666" s="1341"/>
      <c r="N666" s="1341"/>
      <c r="O666" s="1341"/>
      <c r="P666" s="1341"/>
      <c r="Q666" s="1341"/>
      <c r="R666" s="1341"/>
      <c r="S666" s="1341"/>
      <c r="T666" s="1341"/>
      <c r="U666" s="1341"/>
      <c r="V666" s="1341"/>
      <c r="W666" s="1341"/>
      <c r="X666" s="1341"/>
      <c r="Y666" s="1341"/>
      <c r="Z666" s="1341"/>
    </row>
    <row r="667" spans="1:26" ht="21.75" customHeight="1" x14ac:dyDescent="0.6">
      <c r="A667" s="1341"/>
      <c r="B667" s="1358"/>
      <c r="C667" s="1341"/>
      <c r="D667" s="1358"/>
      <c r="E667" s="1341"/>
      <c r="F667" s="1358"/>
      <c r="G667" s="1341"/>
      <c r="H667" s="1358"/>
      <c r="I667" s="1341"/>
      <c r="J667" s="1341"/>
      <c r="K667" s="1341"/>
      <c r="L667" s="1341"/>
      <c r="M667" s="1341"/>
      <c r="N667" s="1341"/>
      <c r="O667" s="1341"/>
      <c r="P667" s="1341"/>
      <c r="Q667" s="1341"/>
      <c r="R667" s="1341"/>
      <c r="S667" s="1341"/>
      <c r="T667" s="1341"/>
      <c r="U667" s="1341"/>
      <c r="V667" s="1341"/>
      <c r="W667" s="1341"/>
      <c r="X667" s="1341"/>
      <c r="Y667" s="1341"/>
      <c r="Z667" s="1341"/>
    </row>
    <row r="668" spans="1:26" ht="21.75" customHeight="1" x14ac:dyDescent="0.6">
      <c r="A668" s="1341"/>
      <c r="B668" s="1358"/>
      <c r="C668" s="1341"/>
      <c r="D668" s="1358"/>
      <c r="E668" s="1341"/>
      <c r="F668" s="1358"/>
      <c r="G668" s="1341"/>
      <c r="H668" s="1358"/>
      <c r="I668" s="1341"/>
      <c r="J668" s="1341"/>
      <c r="K668" s="1341"/>
      <c r="L668" s="1341"/>
      <c r="M668" s="1341"/>
      <c r="N668" s="1341"/>
      <c r="O668" s="1341"/>
      <c r="P668" s="1341"/>
      <c r="Q668" s="1341"/>
      <c r="R668" s="1341"/>
      <c r="S668" s="1341"/>
      <c r="T668" s="1341"/>
      <c r="U668" s="1341"/>
      <c r="V668" s="1341"/>
      <c r="W668" s="1341"/>
      <c r="X668" s="1341"/>
      <c r="Y668" s="1341"/>
      <c r="Z668" s="1341"/>
    </row>
    <row r="669" spans="1:26" ht="21.75" customHeight="1" x14ac:dyDescent="0.6">
      <c r="A669" s="1341"/>
      <c r="B669" s="1358"/>
      <c r="C669" s="1341"/>
      <c r="D669" s="1358"/>
      <c r="E669" s="1341"/>
      <c r="F669" s="1358"/>
      <c r="G669" s="1341"/>
      <c r="H669" s="1358"/>
      <c r="I669" s="1341"/>
      <c r="J669" s="1341"/>
      <c r="K669" s="1341"/>
      <c r="L669" s="1341"/>
      <c r="M669" s="1341"/>
      <c r="N669" s="1341"/>
      <c r="O669" s="1341"/>
      <c r="P669" s="1341"/>
      <c r="Q669" s="1341"/>
      <c r="R669" s="1341"/>
      <c r="S669" s="1341"/>
      <c r="T669" s="1341"/>
      <c r="U669" s="1341"/>
      <c r="V669" s="1341"/>
      <c r="W669" s="1341"/>
      <c r="X669" s="1341"/>
      <c r="Y669" s="1341"/>
      <c r="Z669" s="1341"/>
    </row>
    <row r="670" spans="1:26" ht="21.75" customHeight="1" x14ac:dyDescent="0.6">
      <c r="A670" s="1341"/>
      <c r="B670" s="1358"/>
      <c r="C670" s="1341"/>
      <c r="D670" s="1358"/>
      <c r="E670" s="1341"/>
      <c r="F670" s="1358"/>
      <c r="G670" s="1341"/>
      <c r="H670" s="1358"/>
      <c r="I670" s="1341"/>
      <c r="J670" s="1341"/>
      <c r="K670" s="1341"/>
      <c r="L670" s="1341"/>
      <c r="M670" s="1341"/>
      <c r="N670" s="1341"/>
      <c r="O670" s="1341"/>
      <c r="P670" s="1341"/>
      <c r="Q670" s="1341"/>
      <c r="R670" s="1341"/>
      <c r="S670" s="1341"/>
      <c r="T670" s="1341"/>
      <c r="U670" s="1341"/>
      <c r="V670" s="1341"/>
      <c r="W670" s="1341"/>
      <c r="X670" s="1341"/>
      <c r="Y670" s="1341"/>
      <c r="Z670" s="1341"/>
    </row>
    <row r="671" spans="1:26" ht="21.75" customHeight="1" x14ac:dyDescent="0.6">
      <c r="A671" s="1341"/>
      <c r="B671" s="1358"/>
      <c r="C671" s="1341"/>
      <c r="D671" s="1358"/>
      <c r="E671" s="1341"/>
      <c r="F671" s="1358"/>
      <c r="G671" s="1341"/>
      <c r="H671" s="1358"/>
      <c r="I671" s="1341"/>
      <c r="J671" s="1341"/>
      <c r="K671" s="1341"/>
      <c r="L671" s="1341"/>
      <c r="M671" s="1341"/>
      <c r="N671" s="1341"/>
      <c r="O671" s="1341"/>
      <c r="P671" s="1341"/>
      <c r="Q671" s="1341"/>
      <c r="R671" s="1341"/>
      <c r="S671" s="1341"/>
      <c r="T671" s="1341"/>
      <c r="U671" s="1341"/>
      <c r="V671" s="1341"/>
      <c r="W671" s="1341"/>
      <c r="X671" s="1341"/>
      <c r="Y671" s="1341"/>
      <c r="Z671" s="1341"/>
    </row>
    <row r="672" spans="1:26" ht="21.75" customHeight="1" x14ac:dyDescent="0.6">
      <c r="A672" s="1341"/>
      <c r="B672" s="1358"/>
      <c r="C672" s="1341"/>
      <c r="D672" s="1358"/>
      <c r="E672" s="1341"/>
      <c r="F672" s="1358"/>
      <c r="G672" s="1341"/>
      <c r="H672" s="1358"/>
      <c r="I672" s="1341"/>
      <c r="J672" s="1341"/>
      <c r="K672" s="1341"/>
      <c r="L672" s="1341"/>
      <c r="M672" s="1341"/>
      <c r="N672" s="1341"/>
      <c r="O672" s="1341"/>
      <c r="P672" s="1341"/>
      <c r="Q672" s="1341"/>
      <c r="R672" s="1341"/>
      <c r="S672" s="1341"/>
      <c r="T672" s="1341"/>
      <c r="U672" s="1341"/>
      <c r="V672" s="1341"/>
      <c r="W672" s="1341"/>
      <c r="X672" s="1341"/>
      <c r="Y672" s="1341"/>
      <c r="Z672" s="1341"/>
    </row>
    <row r="673" spans="1:26" ht="21.75" customHeight="1" x14ac:dyDescent="0.6">
      <c r="A673" s="1341"/>
      <c r="B673" s="1358"/>
      <c r="C673" s="1341"/>
      <c r="D673" s="1358"/>
      <c r="E673" s="1341"/>
      <c r="F673" s="1358"/>
      <c r="G673" s="1341"/>
      <c r="H673" s="1358"/>
      <c r="I673" s="1341"/>
      <c r="J673" s="1341"/>
      <c r="K673" s="1341"/>
      <c r="L673" s="1341"/>
      <c r="M673" s="1341"/>
      <c r="N673" s="1341"/>
      <c r="O673" s="1341"/>
      <c r="P673" s="1341"/>
      <c r="Q673" s="1341"/>
      <c r="R673" s="1341"/>
      <c r="S673" s="1341"/>
      <c r="T673" s="1341"/>
      <c r="U673" s="1341"/>
      <c r="V673" s="1341"/>
      <c r="W673" s="1341"/>
      <c r="X673" s="1341"/>
      <c r="Y673" s="1341"/>
      <c r="Z673" s="1341"/>
    </row>
    <row r="674" spans="1:26" ht="21.75" customHeight="1" x14ac:dyDescent="0.6">
      <c r="A674" s="1341"/>
      <c r="B674" s="1358"/>
      <c r="C674" s="1341"/>
      <c r="D674" s="1358"/>
      <c r="E674" s="1341"/>
      <c r="F674" s="1358"/>
      <c r="G674" s="1341"/>
      <c r="H674" s="1358"/>
      <c r="I674" s="1341"/>
      <c r="J674" s="1341"/>
      <c r="K674" s="1341"/>
      <c r="L674" s="1341"/>
      <c r="M674" s="1341"/>
      <c r="N674" s="1341"/>
      <c r="O674" s="1341"/>
      <c r="P674" s="1341"/>
      <c r="Q674" s="1341"/>
      <c r="R674" s="1341"/>
      <c r="S674" s="1341"/>
      <c r="T674" s="1341"/>
      <c r="U674" s="1341"/>
      <c r="V674" s="1341"/>
      <c r="W674" s="1341"/>
      <c r="X674" s="1341"/>
      <c r="Y674" s="1341"/>
      <c r="Z674" s="1341"/>
    </row>
    <row r="675" spans="1:26" ht="21.75" customHeight="1" x14ac:dyDescent="0.6">
      <c r="A675" s="1341"/>
      <c r="B675" s="1358"/>
      <c r="C675" s="1341"/>
      <c r="D675" s="1358"/>
      <c r="E675" s="1341"/>
      <c r="F675" s="1358"/>
      <c r="G675" s="1341"/>
      <c r="H675" s="1358"/>
      <c r="I675" s="1341"/>
      <c r="J675" s="1341"/>
      <c r="K675" s="1341"/>
      <c r="L675" s="1341"/>
      <c r="M675" s="1341"/>
      <c r="N675" s="1341"/>
      <c r="O675" s="1341"/>
      <c r="P675" s="1341"/>
      <c r="Q675" s="1341"/>
      <c r="R675" s="1341"/>
      <c r="S675" s="1341"/>
      <c r="T675" s="1341"/>
      <c r="U675" s="1341"/>
      <c r="V675" s="1341"/>
      <c r="W675" s="1341"/>
      <c r="X675" s="1341"/>
      <c r="Y675" s="1341"/>
      <c r="Z675" s="1341"/>
    </row>
    <row r="676" spans="1:26" ht="21.75" customHeight="1" x14ac:dyDescent="0.6">
      <c r="A676" s="1341"/>
      <c r="B676" s="1358"/>
      <c r="C676" s="1341"/>
      <c r="D676" s="1358"/>
      <c r="E676" s="1341"/>
      <c r="F676" s="1358"/>
      <c r="G676" s="1341"/>
      <c r="H676" s="1358"/>
      <c r="I676" s="1341"/>
      <c r="J676" s="1341"/>
      <c r="K676" s="1341"/>
      <c r="L676" s="1341"/>
      <c r="M676" s="1341"/>
      <c r="N676" s="1341"/>
      <c r="O676" s="1341"/>
      <c r="P676" s="1341"/>
      <c r="Q676" s="1341"/>
      <c r="R676" s="1341"/>
      <c r="S676" s="1341"/>
      <c r="T676" s="1341"/>
      <c r="U676" s="1341"/>
      <c r="V676" s="1341"/>
      <c r="W676" s="1341"/>
      <c r="X676" s="1341"/>
      <c r="Y676" s="1341"/>
      <c r="Z676" s="1341"/>
    </row>
    <row r="677" spans="1:26" ht="21.75" customHeight="1" x14ac:dyDescent="0.6">
      <c r="A677" s="1341"/>
      <c r="B677" s="1358"/>
      <c r="C677" s="1341"/>
      <c r="D677" s="1358"/>
      <c r="E677" s="1341"/>
      <c r="F677" s="1358"/>
      <c r="G677" s="1341"/>
      <c r="H677" s="1358"/>
      <c r="I677" s="1341"/>
      <c r="J677" s="1341"/>
      <c r="K677" s="1341"/>
      <c r="L677" s="1341"/>
      <c r="M677" s="1341"/>
      <c r="N677" s="1341"/>
      <c r="O677" s="1341"/>
      <c r="P677" s="1341"/>
      <c r="Q677" s="1341"/>
      <c r="R677" s="1341"/>
      <c r="S677" s="1341"/>
      <c r="T677" s="1341"/>
      <c r="U677" s="1341"/>
      <c r="V677" s="1341"/>
      <c r="W677" s="1341"/>
      <c r="X677" s="1341"/>
      <c r="Y677" s="1341"/>
      <c r="Z677" s="1341"/>
    </row>
    <row r="678" spans="1:26" ht="21.75" customHeight="1" x14ac:dyDescent="0.6">
      <c r="A678" s="1341"/>
      <c r="B678" s="1358"/>
      <c r="C678" s="1341"/>
      <c r="D678" s="1358"/>
      <c r="E678" s="1341"/>
      <c r="F678" s="1358"/>
      <c r="G678" s="1341"/>
      <c r="H678" s="1358"/>
      <c r="I678" s="1341"/>
      <c r="J678" s="1341"/>
      <c r="K678" s="1341"/>
      <c r="L678" s="1341"/>
      <c r="M678" s="1341"/>
      <c r="N678" s="1341"/>
      <c r="O678" s="1341"/>
      <c r="P678" s="1341"/>
      <c r="Q678" s="1341"/>
      <c r="R678" s="1341"/>
      <c r="S678" s="1341"/>
      <c r="T678" s="1341"/>
      <c r="U678" s="1341"/>
      <c r="V678" s="1341"/>
      <c r="W678" s="1341"/>
      <c r="X678" s="1341"/>
      <c r="Y678" s="1341"/>
      <c r="Z678" s="1341"/>
    </row>
    <row r="679" spans="1:26" ht="21.75" customHeight="1" x14ac:dyDescent="0.6">
      <c r="A679" s="1341"/>
      <c r="B679" s="1358"/>
      <c r="C679" s="1341"/>
      <c r="D679" s="1358"/>
      <c r="E679" s="1341"/>
      <c r="F679" s="1358"/>
      <c r="G679" s="1341"/>
      <c r="H679" s="1358"/>
      <c r="I679" s="1341"/>
      <c r="J679" s="1341"/>
      <c r="K679" s="1341"/>
      <c r="L679" s="1341"/>
      <c r="M679" s="1341"/>
      <c r="N679" s="1341"/>
      <c r="O679" s="1341"/>
      <c r="P679" s="1341"/>
      <c r="Q679" s="1341"/>
      <c r="R679" s="1341"/>
      <c r="S679" s="1341"/>
      <c r="T679" s="1341"/>
      <c r="U679" s="1341"/>
      <c r="V679" s="1341"/>
      <c r="W679" s="1341"/>
      <c r="X679" s="1341"/>
      <c r="Y679" s="1341"/>
      <c r="Z679" s="1341"/>
    </row>
    <row r="680" spans="1:26" ht="21.75" customHeight="1" x14ac:dyDescent="0.6">
      <c r="A680" s="1341"/>
      <c r="B680" s="1358"/>
      <c r="C680" s="1341"/>
      <c r="D680" s="1358"/>
      <c r="E680" s="1341"/>
      <c r="F680" s="1358"/>
      <c r="G680" s="1341"/>
      <c r="H680" s="1358"/>
      <c r="I680" s="1341"/>
      <c r="J680" s="1341"/>
      <c r="K680" s="1341"/>
      <c r="L680" s="1341"/>
      <c r="M680" s="1341"/>
      <c r="N680" s="1341"/>
      <c r="O680" s="1341"/>
      <c r="P680" s="1341"/>
      <c r="Q680" s="1341"/>
      <c r="R680" s="1341"/>
      <c r="S680" s="1341"/>
      <c r="T680" s="1341"/>
      <c r="U680" s="1341"/>
      <c r="V680" s="1341"/>
      <c r="W680" s="1341"/>
      <c r="X680" s="1341"/>
      <c r="Y680" s="1341"/>
      <c r="Z680" s="1341"/>
    </row>
    <row r="681" spans="1:26" ht="21.75" customHeight="1" x14ac:dyDescent="0.6">
      <c r="A681" s="1341"/>
      <c r="B681" s="1358"/>
      <c r="C681" s="1341"/>
      <c r="D681" s="1358"/>
      <c r="E681" s="1341"/>
      <c r="F681" s="1358"/>
      <c r="G681" s="1341"/>
      <c r="H681" s="1358"/>
      <c r="I681" s="1341"/>
      <c r="J681" s="1341"/>
      <c r="K681" s="1341"/>
      <c r="L681" s="1341"/>
      <c r="M681" s="1341"/>
      <c r="N681" s="1341"/>
      <c r="O681" s="1341"/>
      <c r="P681" s="1341"/>
      <c r="Q681" s="1341"/>
      <c r="R681" s="1341"/>
      <c r="S681" s="1341"/>
      <c r="T681" s="1341"/>
      <c r="U681" s="1341"/>
      <c r="V681" s="1341"/>
      <c r="W681" s="1341"/>
      <c r="X681" s="1341"/>
      <c r="Y681" s="1341"/>
      <c r="Z681" s="1341"/>
    </row>
    <row r="682" spans="1:26" ht="21.75" customHeight="1" x14ac:dyDescent="0.6">
      <c r="A682" s="1341"/>
      <c r="B682" s="1358"/>
      <c r="C682" s="1341"/>
      <c r="D682" s="1358"/>
      <c r="E682" s="1341"/>
      <c r="F682" s="1358"/>
      <c r="G682" s="1341"/>
      <c r="H682" s="1358"/>
      <c r="I682" s="1341"/>
      <c r="J682" s="1341"/>
      <c r="K682" s="1341"/>
      <c r="L682" s="1341"/>
      <c r="M682" s="1341"/>
      <c r="N682" s="1341"/>
      <c r="O682" s="1341"/>
      <c r="P682" s="1341"/>
      <c r="Q682" s="1341"/>
      <c r="R682" s="1341"/>
      <c r="S682" s="1341"/>
      <c r="T682" s="1341"/>
      <c r="U682" s="1341"/>
      <c r="V682" s="1341"/>
      <c r="W682" s="1341"/>
      <c r="X682" s="1341"/>
      <c r="Y682" s="1341"/>
      <c r="Z682" s="1341"/>
    </row>
    <row r="683" spans="1:26" ht="21.75" customHeight="1" x14ac:dyDescent="0.6">
      <c r="A683" s="1341"/>
      <c r="B683" s="1358"/>
      <c r="C683" s="1341"/>
      <c r="D683" s="1358"/>
      <c r="E683" s="1341"/>
      <c r="F683" s="1358"/>
      <c r="G683" s="1341"/>
      <c r="H683" s="1358"/>
      <c r="I683" s="1341"/>
      <c r="J683" s="1341"/>
      <c r="K683" s="1341"/>
      <c r="L683" s="1341"/>
      <c r="M683" s="1341"/>
      <c r="N683" s="1341"/>
      <c r="O683" s="1341"/>
      <c r="P683" s="1341"/>
      <c r="Q683" s="1341"/>
      <c r="R683" s="1341"/>
      <c r="S683" s="1341"/>
      <c r="T683" s="1341"/>
      <c r="U683" s="1341"/>
      <c r="V683" s="1341"/>
      <c r="W683" s="1341"/>
      <c r="X683" s="1341"/>
      <c r="Y683" s="1341"/>
      <c r="Z683" s="1341"/>
    </row>
    <row r="684" spans="1:26" ht="21.75" customHeight="1" x14ac:dyDescent="0.6">
      <c r="A684" s="1341"/>
      <c r="B684" s="1358"/>
      <c r="C684" s="1341"/>
      <c r="D684" s="1358"/>
      <c r="E684" s="1341"/>
      <c r="F684" s="1358"/>
      <c r="G684" s="1341"/>
      <c r="H684" s="1358"/>
      <c r="I684" s="1341"/>
      <c r="J684" s="1341"/>
      <c r="K684" s="1341"/>
      <c r="L684" s="1341"/>
      <c r="M684" s="1341"/>
      <c r="N684" s="1341"/>
      <c r="O684" s="1341"/>
      <c r="P684" s="1341"/>
      <c r="Q684" s="1341"/>
      <c r="R684" s="1341"/>
      <c r="S684" s="1341"/>
      <c r="T684" s="1341"/>
      <c r="U684" s="1341"/>
      <c r="V684" s="1341"/>
      <c r="W684" s="1341"/>
      <c r="X684" s="1341"/>
      <c r="Y684" s="1341"/>
      <c r="Z684" s="1341"/>
    </row>
    <row r="685" spans="1:26" ht="21.75" customHeight="1" x14ac:dyDescent="0.6">
      <c r="A685" s="1341"/>
      <c r="B685" s="1358"/>
      <c r="C685" s="1341"/>
      <c r="D685" s="1358"/>
      <c r="E685" s="1341"/>
      <c r="F685" s="1358"/>
      <c r="G685" s="1341"/>
      <c r="H685" s="1358"/>
      <c r="I685" s="1341"/>
      <c r="J685" s="1341"/>
      <c r="K685" s="1341"/>
      <c r="L685" s="1341"/>
      <c r="M685" s="1341"/>
      <c r="N685" s="1341"/>
      <c r="O685" s="1341"/>
      <c r="P685" s="1341"/>
      <c r="Q685" s="1341"/>
      <c r="R685" s="1341"/>
      <c r="S685" s="1341"/>
      <c r="T685" s="1341"/>
      <c r="U685" s="1341"/>
      <c r="V685" s="1341"/>
      <c r="W685" s="1341"/>
      <c r="X685" s="1341"/>
      <c r="Y685" s="1341"/>
      <c r="Z685" s="1341"/>
    </row>
    <row r="686" spans="1:26" ht="21.75" customHeight="1" x14ac:dyDescent="0.6">
      <c r="A686" s="1341"/>
      <c r="B686" s="1358"/>
      <c r="C686" s="1341"/>
      <c r="D686" s="1358"/>
      <c r="E686" s="1341"/>
      <c r="F686" s="1358"/>
      <c r="G686" s="1341"/>
      <c r="H686" s="1358"/>
      <c r="I686" s="1341"/>
      <c r="J686" s="1341"/>
      <c r="K686" s="1341"/>
      <c r="L686" s="1341"/>
      <c r="M686" s="1341"/>
      <c r="N686" s="1341"/>
      <c r="O686" s="1341"/>
      <c r="P686" s="1341"/>
      <c r="Q686" s="1341"/>
      <c r="R686" s="1341"/>
      <c r="S686" s="1341"/>
      <c r="T686" s="1341"/>
      <c r="U686" s="1341"/>
      <c r="V686" s="1341"/>
      <c r="W686" s="1341"/>
      <c r="X686" s="1341"/>
      <c r="Y686" s="1341"/>
      <c r="Z686" s="1341"/>
    </row>
    <row r="687" spans="1:26" ht="21.75" customHeight="1" x14ac:dyDescent="0.6">
      <c r="A687" s="1341"/>
      <c r="B687" s="1358"/>
      <c r="C687" s="1341"/>
      <c r="D687" s="1358"/>
      <c r="E687" s="1341"/>
      <c r="F687" s="1358"/>
      <c r="G687" s="1341"/>
      <c r="H687" s="1358"/>
      <c r="I687" s="1341"/>
      <c r="J687" s="1341"/>
      <c r="K687" s="1341"/>
      <c r="L687" s="1341"/>
      <c r="M687" s="1341"/>
      <c r="N687" s="1341"/>
      <c r="O687" s="1341"/>
      <c r="P687" s="1341"/>
      <c r="Q687" s="1341"/>
      <c r="R687" s="1341"/>
      <c r="S687" s="1341"/>
      <c r="T687" s="1341"/>
      <c r="U687" s="1341"/>
      <c r="V687" s="1341"/>
      <c r="W687" s="1341"/>
      <c r="X687" s="1341"/>
      <c r="Y687" s="1341"/>
      <c r="Z687" s="1341"/>
    </row>
    <row r="688" spans="1:26" ht="21.75" customHeight="1" x14ac:dyDescent="0.6">
      <c r="A688" s="1341"/>
      <c r="B688" s="1358"/>
      <c r="C688" s="1341"/>
      <c r="D688" s="1358"/>
      <c r="E688" s="1341"/>
      <c r="F688" s="1358"/>
      <c r="G688" s="1341"/>
      <c r="H688" s="1358"/>
      <c r="I688" s="1341"/>
      <c r="J688" s="1341"/>
      <c r="K688" s="1341"/>
      <c r="L688" s="1341"/>
      <c r="M688" s="1341"/>
      <c r="N688" s="1341"/>
      <c r="O688" s="1341"/>
      <c r="P688" s="1341"/>
      <c r="Q688" s="1341"/>
      <c r="R688" s="1341"/>
      <c r="S688" s="1341"/>
      <c r="T688" s="1341"/>
      <c r="U688" s="1341"/>
      <c r="V688" s="1341"/>
      <c r="W688" s="1341"/>
      <c r="X688" s="1341"/>
      <c r="Y688" s="1341"/>
      <c r="Z688" s="1341"/>
    </row>
    <row r="689" spans="1:26" ht="21.75" customHeight="1" x14ac:dyDescent="0.6">
      <c r="A689" s="1341"/>
      <c r="B689" s="1358"/>
      <c r="C689" s="1341"/>
      <c r="D689" s="1358"/>
      <c r="E689" s="1341"/>
      <c r="F689" s="1358"/>
      <c r="G689" s="1341"/>
      <c r="H689" s="1358"/>
      <c r="I689" s="1341"/>
      <c r="J689" s="1341"/>
      <c r="K689" s="1341"/>
      <c r="L689" s="1341"/>
      <c r="M689" s="1341"/>
      <c r="N689" s="1341"/>
      <c r="O689" s="1341"/>
      <c r="P689" s="1341"/>
      <c r="Q689" s="1341"/>
      <c r="R689" s="1341"/>
      <c r="S689" s="1341"/>
      <c r="T689" s="1341"/>
      <c r="U689" s="1341"/>
      <c r="V689" s="1341"/>
      <c r="W689" s="1341"/>
      <c r="X689" s="1341"/>
      <c r="Y689" s="1341"/>
      <c r="Z689" s="1341"/>
    </row>
    <row r="690" spans="1:26" ht="21.75" customHeight="1" x14ac:dyDescent="0.6">
      <c r="A690" s="1341"/>
      <c r="B690" s="1358"/>
      <c r="C690" s="1341"/>
      <c r="D690" s="1358"/>
      <c r="E690" s="1341"/>
      <c r="F690" s="1358"/>
      <c r="G690" s="1341"/>
      <c r="H690" s="1358"/>
      <c r="I690" s="1341"/>
      <c r="J690" s="1341"/>
      <c r="K690" s="1341"/>
      <c r="L690" s="1341"/>
      <c r="M690" s="1341"/>
      <c r="N690" s="1341"/>
      <c r="O690" s="1341"/>
      <c r="P690" s="1341"/>
      <c r="Q690" s="1341"/>
      <c r="R690" s="1341"/>
      <c r="S690" s="1341"/>
      <c r="T690" s="1341"/>
      <c r="U690" s="1341"/>
      <c r="V690" s="1341"/>
      <c r="W690" s="1341"/>
      <c r="X690" s="1341"/>
      <c r="Y690" s="1341"/>
      <c r="Z690" s="1341"/>
    </row>
    <row r="691" spans="1:26" ht="21.75" customHeight="1" x14ac:dyDescent="0.6">
      <c r="A691" s="1341"/>
      <c r="B691" s="1358"/>
      <c r="C691" s="1341"/>
      <c r="D691" s="1358"/>
      <c r="E691" s="1341"/>
      <c r="F691" s="1358"/>
      <c r="G691" s="1341"/>
      <c r="H691" s="1358"/>
      <c r="I691" s="1341"/>
      <c r="J691" s="1341"/>
      <c r="K691" s="1341"/>
      <c r="L691" s="1341"/>
      <c r="M691" s="1341"/>
      <c r="N691" s="1341"/>
      <c r="O691" s="1341"/>
      <c r="P691" s="1341"/>
      <c r="Q691" s="1341"/>
      <c r="R691" s="1341"/>
      <c r="S691" s="1341"/>
      <c r="T691" s="1341"/>
      <c r="U691" s="1341"/>
      <c r="V691" s="1341"/>
      <c r="W691" s="1341"/>
      <c r="X691" s="1341"/>
      <c r="Y691" s="1341"/>
      <c r="Z691" s="1341"/>
    </row>
    <row r="692" spans="1:26" ht="21.75" customHeight="1" x14ac:dyDescent="0.6">
      <c r="A692" s="1341"/>
      <c r="B692" s="1358"/>
      <c r="C692" s="1341"/>
      <c r="D692" s="1358"/>
      <c r="E692" s="1341"/>
      <c r="F692" s="1358"/>
      <c r="G692" s="1341"/>
      <c r="H692" s="1358"/>
      <c r="I692" s="1341"/>
      <c r="J692" s="1341"/>
      <c r="K692" s="1341"/>
      <c r="L692" s="1341"/>
      <c r="M692" s="1341"/>
      <c r="N692" s="1341"/>
      <c r="O692" s="1341"/>
      <c r="P692" s="1341"/>
      <c r="Q692" s="1341"/>
      <c r="R692" s="1341"/>
      <c r="S692" s="1341"/>
      <c r="T692" s="1341"/>
      <c r="U692" s="1341"/>
      <c r="V692" s="1341"/>
      <c r="W692" s="1341"/>
      <c r="X692" s="1341"/>
      <c r="Y692" s="1341"/>
      <c r="Z692" s="1341"/>
    </row>
    <row r="693" spans="1:26" ht="21.75" customHeight="1" x14ac:dyDescent="0.6">
      <c r="A693" s="1341"/>
      <c r="B693" s="1358"/>
      <c r="C693" s="1341"/>
      <c r="D693" s="1358"/>
      <c r="E693" s="1341"/>
      <c r="F693" s="1358"/>
      <c r="G693" s="1341"/>
      <c r="H693" s="1358"/>
      <c r="I693" s="1341"/>
      <c r="J693" s="1341"/>
      <c r="K693" s="1341"/>
      <c r="L693" s="1341"/>
      <c r="M693" s="1341"/>
      <c r="N693" s="1341"/>
      <c r="O693" s="1341"/>
      <c r="P693" s="1341"/>
      <c r="Q693" s="1341"/>
      <c r="R693" s="1341"/>
      <c r="S693" s="1341"/>
      <c r="T693" s="1341"/>
      <c r="U693" s="1341"/>
      <c r="V693" s="1341"/>
      <c r="W693" s="1341"/>
      <c r="X693" s="1341"/>
      <c r="Y693" s="1341"/>
      <c r="Z693" s="1341"/>
    </row>
    <row r="694" spans="1:26" ht="21.75" customHeight="1" x14ac:dyDescent="0.6">
      <c r="A694" s="1341"/>
      <c r="B694" s="1358"/>
      <c r="C694" s="1341"/>
      <c r="D694" s="1358"/>
      <c r="E694" s="1341"/>
      <c r="F694" s="1358"/>
      <c r="G694" s="1341"/>
      <c r="H694" s="1358"/>
      <c r="I694" s="1341"/>
      <c r="J694" s="1341"/>
      <c r="K694" s="1341"/>
      <c r="L694" s="1341"/>
      <c r="M694" s="1341"/>
      <c r="N694" s="1341"/>
      <c r="O694" s="1341"/>
      <c r="P694" s="1341"/>
      <c r="Q694" s="1341"/>
      <c r="R694" s="1341"/>
      <c r="S694" s="1341"/>
      <c r="T694" s="1341"/>
      <c r="U694" s="1341"/>
      <c r="V694" s="1341"/>
      <c r="W694" s="1341"/>
      <c r="X694" s="1341"/>
      <c r="Y694" s="1341"/>
      <c r="Z694" s="1341"/>
    </row>
    <row r="695" spans="1:26" ht="21.75" customHeight="1" x14ac:dyDescent="0.6">
      <c r="A695" s="1341"/>
      <c r="B695" s="1358"/>
      <c r="C695" s="1341"/>
      <c r="D695" s="1358"/>
      <c r="E695" s="1341"/>
      <c r="F695" s="1358"/>
      <c r="G695" s="1341"/>
      <c r="H695" s="1358"/>
      <c r="I695" s="1341"/>
      <c r="J695" s="1341"/>
      <c r="K695" s="1341"/>
      <c r="L695" s="1341"/>
      <c r="M695" s="1341"/>
      <c r="N695" s="1341"/>
      <c r="O695" s="1341"/>
      <c r="P695" s="1341"/>
      <c r="Q695" s="1341"/>
      <c r="R695" s="1341"/>
      <c r="S695" s="1341"/>
      <c r="T695" s="1341"/>
      <c r="U695" s="1341"/>
      <c r="V695" s="1341"/>
      <c r="W695" s="1341"/>
      <c r="X695" s="1341"/>
      <c r="Y695" s="1341"/>
      <c r="Z695" s="1341"/>
    </row>
    <row r="696" spans="1:26" ht="21.75" customHeight="1" x14ac:dyDescent="0.6">
      <c r="A696" s="1341"/>
      <c r="B696" s="1358"/>
      <c r="C696" s="1341"/>
      <c r="D696" s="1358"/>
      <c r="E696" s="1341"/>
      <c r="F696" s="1358"/>
      <c r="G696" s="1341"/>
      <c r="H696" s="1358"/>
      <c r="I696" s="1341"/>
      <c r="J696" s="1341"/>
      <c r="K696" s="1341"/>
      <c r="L696" s="1341"/>
      <c r="M696" s="1341"/>
      <c r="N696" s="1341"/>
      <c r="O696" s="1341"/>
      <c r="P696" s="1341"/>
      <c r="Q696" s="1341"/>
      <c r="R696" s="1341"/>
      <c r="S696" s="1341"/>
      <c r="T696" s="1341"/>
      <c r="U696" s="1341"/>
      <c r="V696" s="1341"/>
      <c r="W696" s="1341"/>
      <c r="X696" s="1341"/>
      <c r="Y696" s="1341"/>
      <c r="Z696" s="1341"/>
    </row>
    <row r="697" spans="1:26" ht="21.75" customHeight="1" x14ac:dyDescent="0.6">
      <c r="A697" s="1341"/>
      <c r="B697" s="1358"/>
      <c r="C697" s="1341"/>
      <c r="D697" s="1358"/>
      <c r="E697" s="1341"/>
      <c r="F697" s="1358"/>
      <c r="G697" s="1341"/>
      <c r="H697" s="1358"/>
      <c r="I697" s="1341"/>
      <c r="J697" s="1341"/>
      <c r="K697" s="1341"/>
      <c r="L697" s="1341"/>
      <c r="M697" s="1341"/>
      <c r="N697" s="1341"/>
      <c r="O697" s="1341"/>
      <c r="P697" s="1341"/>
      <c r="Q697" s="1341"/>
      <c r="R697" s="1341"/>
      <c r="S697" s="1341"/>
      <c r="T697" s="1341"/>
      <c r="U697" s="1341"/>
      <c r="V697" s="1341"/>
      <c r="W697" s="1341"/>
      <c r="X697" s="1341"/>
      <c r="Y697" s="1341"/>
      <c r="Z697" s="1341"/>
    </row>
    <row r="698" spans="1:26" ht="21.75" customHeight="1" x14ac:dyDescent="0.6">
      <c r="A698" s="1341"/>
      <c r="B698" s="1358"/>
      <c r="C698" s="1341"/>
      <c r="D698" s="1358"/>
      <c r="E698" s="1341"/>
      <c r="F698" s="1358"/>
      <c r="G698" s="1341"/>
      <c r="H698" s="1358"/>
      <c r="I698" s="1341"/>
      <c r="J698" s="1341"/>
      <c r="K698" s="1341"/>
      <c r="L698" s="1341"/>
      <c r="M698" s="1341"/>
      <c r="N698" s="1341"/>
      <c r="O698" s="1341"/>
      <c r="P698" s="1341"/>
      <c r="Q698" s="1341"/>
      <c r="R698" s="1341"/>
      <c r="S698" s="1341"/>
      <c r="T698" s="1341"/>
      <c r="U698" s="1341"/>
      <c r="V698" s="1341"/>
      <c r="W698" s="1341"/>
      <c r="X698" s="1341"/>
      <c r="Y698" s="1341"/>
      <c r="Z698" s="1341"/>
    </row>
    <row r="699" spans="1:26" ht="21.75" customHeight="1" x14ac:dyDescent="0.6">
      <c r="A699" s="1341"/>
      <c r="B699" s="1358"/>
      <c r="C699" s="1341"/>
      <c r="D699" s="1358"/>
      <c r="E699" s="1341"/>
      <c r="F699" s="1358"/>
      <c r="G699" s="1341"/>
      <c r="H699" s="1358"/>
      <c r="I699" s="1341"/>
      <c r="J699" s="1341"/>
      <c r="K699" s="1341"/>
      <c r="L699" s="1341"/>
      <c r="M699" s="1341"/>
      <c r="N699" s="1341"/>
      <c r="O699" s="1341"/>
      <c r="P699" s="1341"/>
      <c r="Q699" s="1341"/>
      <c r="R699" s="1341"/>
      <c r="S699" s="1341"/>
      <c r="T699" s="1341"/>
      <c r="U699" s="1341"/>
      <c r="V699" s="1341"/>
      <c r="W699" s="1341"/>
      <c r="X699" s="1341"/>
      <c r="Y699" s="1341"/>
      <c r="Z699" s="1341"/>
    </row>
    <row r="700" spans="1:26" ht="21.75" customHeight="1" x14ac:dyDescent="0.6">
      <c r="A700" s="1341"/>
      <c r="B700" s="1358"/>
      <c r="C700" s="1341"/>
      <c r="D700" s="1358"/>
      <c r="E700" s="1341"/>
      <c r="F700" s="1358"/>
      <c r="G700" s="1341"/>
      <c r="H700" s="1358"/>
      <c r="I700" s="1341"/>
      <c r="J700" s="1341"/>
      <c r="K700" s="1341"/>
      <c r="L700" s="1341"/>
      <c r="M700" s="1341"/>
      <c r="N700" s="1341"/>
      <c r="O700" s="1341"/>
      <c r="P700" s="1341"/>
      <c r="Q700" s="1341"/>
      <c r="R700" s="1341"/>
      <c r="S700" s="1341"/>
      <c r="T700" s="1341"/>
      <c r="U700" s="1341"/>
      <c r="V700" s="1341"/>
      <c r="W700" s="1341"/>
      <c r="X700" s="1341"/>
      <c r="Y700" s="1341"/>
      <c r="Z700" s="1341"/>
    </row>
    <row r="701" spans="1:26" ht="21.75" customHeight="1" x14ac:dyDescent="0.6">
      <c r="A701" s="1341"/>
      <c r="B701" s="1358"/>
      <c r="C701" s="1341"/>
      <c r="D701" s="1358"/>
      <c r="E701" s="1341"/>
      <c r="F701" s="1358"/>
      <c r="G701" s="1341"/>
      <c r="H701" s="1358"/>
      <c r="I701" s="1341"/>
      <c r="J701" s="1341"/>
      <c r="K701" s="1341"/>
      <c r="L701" s="1341"/>
      <c r="M701" s="1341"/>
      <c r="N701" s="1341"/>
      <c r="O701" s="1341"/>
      <c r="P701" s="1341"/>
      <c r="Q701" s="1341"/>
      <c r="R701" s="1341"/>
      <c r="S701" s="1341"/>
      <c r="T701" s="1341"/>
      <c r="U701" s="1341"/>
      <c r="V701" s="1341"/>
      <c r="W701" s="1341"/>
      <c r="X701" s="1341"/>
      <c r="Y701" s="1341"/>
      <c r="Z701" s="1341"/>
    </row>
    <row r="702" spans="1:26" ht="21.75" customHeight="1" x14ac:dyDescent="0.6">
      <c r="A702" s="1341"/>
      <c r="B702" s="1358"/>
      <c r="C702" s="1341"/>
      <c r="D702" s="1358"/>
      <c r="E702" s="1341"/>
      <c r="F702" s="1358"/>
      <c r="G702" s="1341"/>
      <c r="H702" s="1358"/>
      <c r="I702" s="1341"/>
      <c r="J702" s="1341"/>
      <c r="K702" s="1341"/>
      <c r="L702" s="1341"/>
      <c r="M702" s="1341"/>
      <c r="N702" s="1341"/>
      <c r="O702" s="1341"/>
      <c r="P702" s="1341"/>
      <c r="Q702" s="1341"/>
      <c r="R702" s="1341"/>
      <c r="S702" s="1341"/>
      <c r="T702" s="1341"/>
      <c r="U702" s="1341"/>
      <c r="V702" s="1341"/>
      <c r="W702" s="1341"/>
      <c r="X702" s="1341"/>
      <c r="Y702" s="1341"/>
      <c r="Z702" s="1341"/>
    </row>
    <row r="703" spans="1:26" ht="21.75" customHeight="1" x14ac:dyDescent="0.6">
      <c r="A703" s="1341"/>
      <c r="B703" s="1358"/>
      <c r="C703" s="1341"/>
      <c r="D703" s="1358"/>
      <c r="E703" s="1341"/>
      <c r="F703" s="1358"/>
      <c r="G703" s="1341"/>
      <c r="H703" s="1358"/>
      <c r="I703" s="1341"/>
      <c r="J703" s="1341"/>
      <c r="K703" s="1341"/>
      <c r="L703" s="1341"/>
      <c r="M703" s="1341"/>
      <c r="N703" s="1341"/>
      <c r="O703" s="1341"/>
      <c r="P703" s="1341"/>
      <c r="Q703" s="1341"/>
      <c r="R703" s="1341"/>
      <c r="S703" s="1341"/>
      <c r="T703" s="1341"/>
      <c r="U703" s="1341"/>
      <c r="V703" s="1341"/>
      <c r="W703" s="1341"/>
      <c r="X703" s="1341"/>
      <c r="Y703" s="1341"/>
      <c r="Z703" s="1341"/>
    </row>
    <row r="704" spans="1:26" ht="21.75" customHeight="1" x14ac:dyDescent="0.6">
      <c r="A704" s="1341"/>
      <c r="B704" s="1358"/>
      <c r="C704" s="1341"/>
      <c r="D704" s="1358"/>
      <c r="E704" s="1341"/>
      <c r="F704" s="1358"/>
      <c r="G704" s="1341"/>
      <c r="H704" s="1358"/>
      <c r="I704" s="1341"/>
      <c r="J704" s="1341"/>
      <c r="K704" s="1341"/>
      <c r="L704" s="1341"/>
      <c r="M704" s="1341"/>
      <c r="N704" s="1341"/>
      <c r="O704" s="1341"/>
      <c r="P704" s="1341"/>
      <c r="Q704" s="1341"/>
      <c r="R704" s="1341"/>
      <c r="S704" s="1341"/>
      <c r="T704" s="1341"/>
      <c r="U704" s="1341"/>
      <c r="V704" s="1341"/>
      <c r="W704" s="1341"/>
      <c r="X704" s="1341"/>
      <c r="Y704" s="1341"/>
      <c r="Z704" s="1341"/>
    </row>
    <row r="705" spans="1:26" ht="21.75" customHeight="1" x14ac:dyDescent="0.6">
      <c r="A705" s="1341"/>
      <c r="B705" s="1358"/>
      <c r="C705" s="1341"/>
      <c r="D705" s="1358"/>
      <c r="E705" s="1341"/>
      <c r="F705" s="1358"/>
      <c r="G705" s="1341"/>
      <c r="H705" s="1358"/>
      <c r="I705" s="1341"/>
      <c r="J705" s="1341"/>
      <c r="K705" s="1341"/>
      <c r="L705" s="1341"/>
      <c r="M705" s="1341"/>
      <c r="N705" s="1341"/>
      <c r="O705" s="1341"/>
      <c r="P705" s="1341"/>
      <c r="Q705" s="1341"/>
      <c r="R705" s="1341"/>
      <c r="S705" s="1341"/>
      <c r="T705" s="1341"/>
      <c r="U705" s="1341"/>
      <c r="V705" s="1341"/>
      <c r="W705" s="1341"/>
      <c r="X705" s="1341"/>
      <c r="Y705" s="1341"/>
      <c r="Z705" s="1341"/>
    </row>
    <row r="706" spans="1:26" ht="21.75" customHeight="1" x14ac:dyDescent="0.6">
      <c r="A706" s="1341"/>
      <c r="B706" s="1358"/>
      <c r="C706" s="1341"/>
      <c r="D706" s="1358"/>
      <c r="E706" s="1341"/>
      <c r="F706" s="1358"/>
      <c r="G706" s="1341"/>
      <c r="H706" s="1358"/>
      <c r="I706" s="1341"/>
      <c r="J706" s="1341"/>
      <c r="K706" s="1341"/>
      <c r="L706" s="1341"/>
      <c r="M706" s="1341"/>
      <c r="N706" s="1341"/>
      <c r="O706" s="1341"/>
      <c r="P706" s="1341"/>
      <c r="Q706" s="1341"/>
      <c r="R706" s="1341"/>
      <c r="S706" s="1341"/>
      <c r="T706" s="1341"/>
      <c r="U706" s="1341"/>
      <c r="V706" s="1341"/>
      <c r="W706" s="1341"/>
      <c r="X706" s="1341"/>
      <c r="Y706" s="1341"/>
      <c r="Z706" s="1341"/>
    </row>
    <row r="707" spans="1:26" ht="21.75" customHeight="1" x14ac:dyDescent="0.6">
      <c r="A707" s="1341"/>
      <c r="B707" s="1358"/>
      <c r="C707" s="1341"/>
      <c r="D707" s="1358"/>
      <c r="E707" s="1341"/>
      <c r="F707" s="1358"/>
      <c r="G707" s="1341"/>
      <c r="H707" s="1358"/>
      <c r="I707" s="1341"/>
      <c r="J707" s="1341"/>
      <c r="K707" s="1341"/>
      <c r="L707" s="1341"/>
      <c r="M707" s="1341"/>
      <c r="N707" s="1341"/>
      <c r="O707" s="1341"/>
      <c r="P707" s="1341"/>
      <c r="Q707" s="1341"/>
      <c r="R707" s="1341"/>
      <c r="S707" s="1341"/>
      <c r="T707" s="1341"/>
      <c r="U707" s="1341"/>
      <c r="V707" s="1341"/>
      <c r="W707" s="1341"/>
      <c r="X707" s="1341"/>
      <c r="Y707" s="1341"/>
      <c r="Z707" s="1341"/>
    </row>
    <row r="708" spans="1:26" ht="21.75" customHeight="1" x14ac:dyDescent="0.6">
      <c r="A708" s="1341"/>
      <c r="B708" s="1358"/>
      <c r="C708" s="1341"/>
      <c r="D708" s="1358"/>
      <c r="E708" s="1341"/>
      <c r="F708" s="1358"/>
      <c r="G708" s="1341"/>
      <c r="H708" s="1358"/>
      <c r="I708" s="1341"/>
      <c r="J708" s="1341"/>
      <c r="K708" s="1341"/>
      <c r="L708" s="1341"/>
      <c r="M708" s="1341"/>
      <c r="N708" s="1341"/>
      <c r="O708" s="1341"/>
      <c r="P708" s="1341"/>
      <c r="Q708" s="1341"/>
      <c r="R708" s="1341"/>
      <c r="S708" s="1341"/>
      <c r="T708" s="1341"/>
      <c r="U708" s="1341"/>
      <c r="V708" s="1341"/>
      <c r="W708" s="1341"/>
      <c r="X708" s="1341"/>
      <c r="Y708" s="1341"/>
      <c r="Z708" s="1341"/>
    </row>
    <row r="709" spans="1:26" ht="21.75" customHeight="1" x14ac:dyDescent="0.6">
      <c r="A709" s="1341"/>
      <c r="B709" s="1358"/>
      <c r="C709" s="1341"/>
      <c r="D709" s="1358"/>
      <c r="E709" s="1341"/>
      <c r="F709" s="1358"/>
      <c r="G709" s="1341"/>
      <c r="H709" s="1358"/>
      <c r="I709" s="1341"/>
      <c r="J709" s="1341"/>
      <c r="K709" s="1341"/>
      <c r="L709" s="1341"/>
      <c r="M709" s="1341"/>
      <c r="N709" s="1341"/>
      <c r="O709" s="1341"/>
      <c r="P709" s="1341"/>
      <c r="Q709" s="1341"/>
      <c r="R709" s="1341"/>
      <c r="S709" s="1341"/>
      <c r="T709" s="1341"/>
      <c r="U709" s="1341"/>
      <c r="V709" s="1341"/>
      <c r="W709" s="1341"/>
      <c r="X709" s="1341"/>
      <c r="Y709" s="1341"/>
      <c r="Z709" s="1341"/>
    </row>
    <row r="710" spans="1:26" ht="21.75" customHeight="1" x14ac:dyDescent="0.6">
      <c r="A710" s="1341"/>
      <c r="B710" s="1358"/>
      <c r="C710" s="1341"/>
      <c r="D710" s="1358"/>
      <c r="E710" s="1341"/>
      <c r="F710" s="1358"/>
      <c r="G710" s="1341"/>
      <c r="H710" s="1358"/>
      <c r="I710" s="1341"/>
      <c r="J710" s="1341"/>
      <c r="K710" s="1341"/>
      <c r="L710" s="1341"/>
      <c r="M710" s="1341"/>
      <c r="N710" s="1341"/>
      <c r="O710" s="1341"/>
      <c r="P710" s="1341"/>
      <c r="Q710" s="1341"/>
      <c r="R710" s="1341"/>
      <c r="S710" s="1341"/>
      <c r="T710" s="1341"/>
      <c r="U710" s="1341"/>
      <c r="V710" s="1341"/>
      <c r="W710" s="1341"/>
      <c r="X710" s="1341"/>
      <c r="Y710" s="1341"/>
      <c r="Z710" s="1341"/>
    </row>
    <row r="711" spans="1:26" ht="21.75" customHeight="1" x14ac:dyDescent="0.6">
      <c r="A711" s="1341"/>
      <c r="B711" s="1358"/>
      <c r="C711" s="1341"/>
      <c r="D711" s="1358"/>
      <c r="E711" s="1341"/>
      <c r="F711" s="1358"/>
      <c r="G711" s="1341"/>
      <c r="H711" s="1358"/>
      <c r="I711" s="1341"/>
      <c r="J711" s="1341"/>
      <c r="K711" s="1341"/>
      <c r="L711" s="1341"/>
      <c r="M711" s="1341"/>
      <c r="N711" s="1341"/>
      <c r="O711" s="1341"/>
      <c r="P711" s="1341"/>
      <c r="Q711" s="1341"/>
      <c r="R711" s="1341"/>
      <c r="S711" s="1341"/>
      <c r="T711" s="1341"/>
      <c r="U711" s="1341"/>
      <c r="V711" s="1341"/>
      <c r="W711" s="1341"/>
      <c r="X711" s="1341"/>
      <c r="Y711" s="1341"/>
      <c r="Z711" s="1341"/>
    </row>
    <row r="712" spans="1:26" ht="21.75" customHeight="1" x14ac:dyDescent="0.6">
      <c r="A712" s="1341"/>
      <c r="B712" s="1358"/>
      <c r="C712" s="1341"/>
      <c r="D712" s="1358"/>
      <c r="E712" s="1341"/>
      <c r="F712" s="1358"/>
      <c r="G712" s="1341"/>
      <c r="H712" s="1358"/>
      <c r="I712" s="1341"/>
      <c r="J712" s="1341"/>
      <c r="K712" s="1341"/>
      <c r="L712" s="1341"/>
      <c r="M712" s="1341"/>
      <c r="N712" s="1341"/>
      <c r="O712" s="1341"/>
      <c r="P712" s="1341"/>
      <c r="Q712" s="1341"/>
      <c r="R712" s="1341"/>
      <c r="S712" s="1341"/>
      <c r="T712" s="1341"/>
      <c r="U712" s="1341"/>
      <c r="V712" s="1341"/>
      <c r="W712" s="1341"/>
      <c r="X712" s="1341"/>
      <c r="Y712" s="1341"/>
      <c r="Z712" s="1341"/>
    </row>
    <row r="713" spans="1:26" ht="21.75" customHeight="1" x14ac:dyDescent="0.6">
      <c r="A713" s="1341"/>
      <c r="B713" s="1358"/>
      <c r="C713" s="1341"/>
      <c r="D713" s="1358"/>
      <c r="E713" s="1341"/>
      <c r="F713" s="1358"/>
      <c r="G713" s="1341"/>
      <c r="H713" s="1358"/>
      <c r="I713" s="1341"/>
      <c r="J713" s="1341"/>
      <c r="K713" s="1341"/>
      <c r="L713" s="1341"/>
      <c r="M713" s="1341"/>
      <c r="N713" s="1341"/>
      <c r="O713" s="1341"/>
      <c r="P713" s="1341"/>
      <c r="Q713" s="1341"/>
      <c r="R713" s="1341"/>
      <c r="S713" s="1341"/>
      <c r="T713" s="1341"/>
      <c r="U713" s="1341"/>
      <c r="V713" s="1341"/>
      <c r="W713" s="1341"/>
      <c r="X713" s="1341"/>
      <c r="Y713" s="1341"/>
      <c r="Z713" s="1341"/>
    </row>
    <row r="714" spans="1:26" ht="21.75" customHeight="1" x14ac:dyDescent="0.6">
      <c r="A714" s="1341"/>
      <c r="B714" s="1358"/>
      <c r="C714" s="1341"/>
      <c r="D714" s="1358"/>
      <c r="E714" s="1341"/>
      <c r="F714" s="1358"/>
      <c r="G714" s="1341"/>
      <c r="H714" s="1358"/>
      <c r="I714" s="1341"/>
      <c r="J714" s="1341"/>
      <c r="K714" s="1341"/>
      <c r="L714" s="1341"/>
      <c r="M714" s="1341"/>
      <c r="N714" s="1341"/>
      <c r="O714" s="1341"/>
      <c r="P714" s="1341"/>
      <c r="Q714" s="1341"/>
      <c r="R714" s="1341"/>
      <c r="S714" s="1341"/>
      <c r="T714" s="1341"/>
      <c r="U714" s="1341"/>
      <c r="V714" s="1341"/>
      <c r="W714" s="1341"/>
      <c r="X714" s="1341"/>
      <c r="Y714" s="1341"/>
      <c r="Z714" s="1341"/>
    </row>
    <row r="715" spans="1:26" ht="21.75" customHeight="1" x14ac:dyDescent="0.6">
      <c r="A715" s="1341"/>
      <c r="B715" s="1358"/>
      <c r="C715" s="1341"/>
      <c r="D715" s="1358"/>
      <c r="E715" s="1341"/>
      <c r="F715" s="1358"/>
      <c r="G715" s="1341"/>
      <c r="H715" s="1358"/>
      <c r="I715" s="1341"/>
      <c r="J715" s="1341"/>
      <c r="K715" s="1341"/>
      <c r="L715" s="1341"/>
      <c r="M715" s="1341"/>
      <c r="N715" s="1341"/>
      <c r="O715" s="1341"/>
      <c r="P715" s="1341"/>
      <c r="Q715" s="1341"/>
      <c r="R715" s="1341"/>
      <c r="S715" s="1341"/>
      <c r="T715" s="1341"/>
      <c r="U715" s="1341"/>
      <c r="V715" s="1341"/>
      <c r="W715" s="1341"/>
      <c r="X715" s="1341"/>
      <c r="Y715" s="1341"/>
      <c r="Z715" s="1341"/>
    </row>
    <row r="716" spans="1:26" ht="21.75" customHeight="1" x14ac:dyDescent="0.6">
      <c r="A716" s="1341"/>
      <c r="B716" s="1358"/>
      <c r="C716" s="1341"/>
      <c r="D716" s="1358"/>
      <c r="E716" s="1341"/>
      <c r="F716" s="1358"/>
      <c r="G716" s="1341"/>
      <c r="H716" s="1358"/>
      <c r="I716" s="1341"/>
      <c r="J716" s="1341"/>
      <c r="K716" s="1341"/>
      <c r="L716" s="1341"/>
      <c r="M716" s="1341"/>
      <c r="N716" s="1341"/>
      <c r="O716" s="1341"/>
      <c r="P716" s="1341"/>
      <c r="Q716" s="1341"/>
      <c r="R716" s="1341"/>
      <c r="S716" s="1341"/>
      <c r="T716" s="1341"/>
      <c r="U716" s="1341"/>
      <c r="V716" s="1341"/>
      <c r="W716" s="1341"/>
      <c r="X716" s="1341"/>
      <c r="Y716" s="1341"/>
      <c r="Z716" s="1341"/>
    </row>
    <row r="717" spans="1:26" ht="21.75" customHeight="1" x14ac:dyDescent="0.6">
      <c r="A717" s="1341"/>
      <c r="B717" s="1358"/>
      <c r="C717" s="1341"/>
      <c r="D717" s="1358"/>
      <c r="E717" s="1341"/>
      <c r="F717" s="1358"/>
      <c r="G717" s="1341"/>
      <c r="H717" s="1358"/>
      <c r="I717" s="1341"/>
      <c r="J717" s="1341"/>
      <c r="K717" s="1341"/>
      <c r="L717" s="1341"/>
      <c r="M717" s="1341"/>
      <c r="N717" s="1341"/>
      <c r="O717" s="1341"/>
      <c r="P717" s="1341"/>
      <c r="Q717" s="1341"/>
      <c r="R717" s="1341"/>
      <c r="S717" s="1341"/>
      <c r="T717" s="1341"/>
      <c r="U717" s="1341"/>
      <c r="V717" s="1341"/>
      <c r="W717" s="1341"/>
      <c r="X717" s="1341"/>
      <c r="Y717" s="1341"/>
      <c r="Z717" s="1341"/>
    </row>
    <row r="718" spans="1:26" ht="21.75" customHeight="1" x14ac:dyDescent="0.6">
      <c r="A718" s="1341"/>
      <c r="B718" s="1358"/>
      <c r="C718" s="1341"/>
      <c r="D718" s="1358"/>
      <c r="E718" s="1341"/>
      <c r="F718" s="1358"/>
      <c r="G718" s="1341"/>
      <c r="H718" s="1358"/>
      <c r="I718" s="1341"/>
      <c r="J718" s="1341"/>
      <c r="K718" s="1341"/>
      <c r="L718" s="1341"/>
      <c r="M718" s="1341"/>
      <c r="N718" s="1341"/>
      <c r="O718" s="1341"/>
      <c r="P718" s="1341"/>
      <c r="Q718" s="1341"/>
      <c r="R718" s="1341"/>
      <c r="S718" s="1341"/>
      <c r="T718" s="1341"/>
      <c r="U718" s="1341"/>
      <c r="V718" s="1341"/>
      <c r="W718" s="1341"/>
      <c r="X718" s="1341"/>
      <c r="Y718" s="1341"/>
      <c r="Z718" s="1341"/>
    </row>
    <row r="719" spans="1:26" ht="21.75" customHeight="1" x14ac:dyDescent="0.6">
      <c r="A719" s="1341"/>
      <c r="B719" s="1358"/>
      <c r="C719" s="1341"/>
      <c r="D719" s="1358"/>
      <c r="E719" s="1341"/>
      <c r="F719" s="1358"/>
      <c r="G719" s="1341"/>
      <c r="H719" s="1358"/>
      <c r="I719" s="1341"/>
      <c r="J719" s="1341"/>
      <c r="K719" s="1341"/>
      <c r="L719" s="1341"/>
      <c r="M719" s="1341"/>
      <c r="N719" s="1341"/>
      <c r="O719" s="1341"/>
      <c r="P719" s="1341"/>
      <c r="Q719" s="1341"/>
      <c r="R719" s="1341"/>
      <c r="S719" s="1341"/>
      <c r="T719" s="1341"/>
      <c r="U719" s="1341"/>
      <c r="V719" s="1341"/>
      <c r="W719" s="1341"/>
      <c r="X719" s="1341"/>
      <c r="Y719" s="1341"/>
      <c r="Z719" s="1341"/>
    </row>
    <row r="720" spans="1:26" ht="21.75" customHeight="1" x14ac:dyDescent="0.6">
      <c r="A720" s="1341"/>
      <c r="B720" s="1358"/>
      <c r="C720" s="1341"/>
      <c r="D720" s="1358"/>
      <c r="E720" s="1341"/>
      <c r="F720" s="1358"/>
      <c r="G720" s="1341"/>
      <c r="H720" s="1358"/>
      <c r="I720" s="1341"/>
      <c r="J720" s="1341"/>
      <c r="K720" s="1341"/>
      <c r="L720" s="1341"/>
      <c r="M720" s="1341"/>
      <c r="N720" s="1341"/>
      <c r="O720" s="1341"/>
      <c r="P720" s="1341"/>
      <c r="Q720" s="1341"/>
      <c r="R720" s="1341"/>
      <c r="S720" s="1341"/>
      <c r="T720" s="1341"/>
      <c r="U720" s="1341"/>
      <c r="V720" s="1341"/>
      <c r="W720" s="1341"/>
      <c r="X720" s="1341"/>
      <c r="Y720" s="1341"/>
      <c r="Z720" s="1341"/>
    </row>
    <row r="721" spans="1:26" ht="21.75" customHeight="1" x14ac:dyDescent="0.6">
      <c r="A721" s="1341"/>
      <c r="B721" s="1358"/>
      <c r="C721" s="1341"/>
      <c r="D721" s="1358"/>
      <c r="E721" s="1341"/>
      <c r="F721" s="1358"/>
      <c r="G721" s="1341"/>
      <c r="H721" s="1358"/>
      <c r="I721" s="1341"/>
      <c r="J721" s="1341"/>
      <c r="K721" s="1341"/>
      <c r="L721" s="1341"/>
      <c r="M721" s="1341"/>
      <c r="N721" s="1341"/>
      <c r="O721" s="1341"/>
      <c r="P721" s="1341"/>
      <c r="Q721" s="1341"/>
      <c r="R721" s="1341"/>
      <c r="S721" s="1341"/>
      <c r="T721" s="1341"/>
      <c r="U721" s="1341"/>
      <c r="V721" s="1341"/>
      <c r="W721" s="1341"/>
      <c r="X721" s="1341"/>
      <c r="Y721" s="1341"/>
      <c r="Z721" s="1341"/>
    </row>
    <row r="722" spans="1:26" ht="21.75" customHeight="1" x14ac:dyDescent="0.6">
      <c r="A722" s="1341"/>
      <c r="B722" s="1358"/>
      <c r="C722" s="1341"/>
      <c r="D722" s="1358"/>
      <c r="E722" s="1341"/>
      <c r="F722" s="1358"/>
      <c r="G722" s="1341"/>
      <c r="H722" s="1358"/>
      <c r="I722" s="1341"/>
      <c r="J722" s="1341"/>
      <c r="K722" s="1341"/>
      <c r="L722" s="1341"/>
      <c r="M722" s="1341"/>
      <c r="N722" s="1341"/>
      <c r="O722" s="1341"/>
      <c r="P722" s="1341"/>
      <c r="Q722" s="1341"/>
      <c r="R722" s="1341"/>
      <c r="S722" s="1341"/>
      <c r="T722" s="1341"/>
      <c r="U722" s="1341"/>
      <c r="V722" s="1341"/>
      <c r="W722" s="1341"/>
      <c r="X722" s="1341"/>
      <c r="Y722" s="1341"/>
      <c r="Z722" s="1341"/>
    </row>
    <row r="723" spans="1:26" ht="21.75" customHeight="1" x14ac:dyDescent="0.6">
      <c r="A723" s="1341"/>
      <c r="B723" s="1358"/>
      <c r="C723" s="1341"/>
      <c r="D723" s="1358"/>
      <c r="E723" s="1341"/>
      <c r="F723" s="1358"/>
      <c r="G723" s="1341"/>
      <c r="H723" s="1358"/>
      <c r="I723" s="1341"/>
      <c r="J723" s="1341"/>
      <c r="K723" s="1341"/>
      <c r="L723" s="1341"/>
      <c r="M723" s="1341"/>
      <c r="N723" s="1341"/>
      <c r="O723" s="1341"/>
      <c r="P723" s="1341"/>
      <c r="Q723" s="1341"/>
      <c r="R723" s="1341"/>
      <c r="S723" s="1341"/>
      <c r="T723" s="1341"/>
      <c r="U723" s="1341"/>
      <c r="V723" s="1341"/>
      <c r="W723" s="1341"/>
      <c r="X723" s="1341"/>
      <c r="Y723" s="1341"/>
      <c r="Z723" s="1341"/>
    </row>
    <row r="724" spans="1:26" ht="21.75" customHeight="1" x14ac:dyDescent="0.6">
      <c r="A724" s="1341"/>
      <c r="B724" s="1358"/>
      <c r="C724" s="1341"/>
      <c r="D724" s="1358"/>
      <c r="E724" s="1341"/>
      <c r="F724" s="1358"/>
      <c r="G724" s="1341"/>
      <c r="H724" s="1358"/>
      <c r="I724" s="1341"/>
      <c r="J724" s="1341"/>
      <c r="K724" s="1341"/>
      <c r="L724" s="1341"/>
      <c r="M724" s="1341"/>
      <c r="N724" s="1341"/>
      <c r="O724" s="1341"/>
      <c r="P724" s="1341"/>
      <c r="Q724" s="1341"/>
      <c r="R724" s="1341"/>
      <c r="S724" s="1341"/>
      <c r="T724" s="1341"/>
      <c r="U724" s="1341"/>
      <c r="V724" s="1341"/>
      <c r="W724" s="1341"/>
      <c r="X724" s="1341"/>
      <c r="Y724" s="1341"/>
      <c r="Z724" s="1341"/>
    </row>
    <row r="725" spans="1:26" ht="21.75" customHeight="1" x14ac:dyDescent="0.6">
      <c r="A725" s="1341"/>
      <c r="B725" s="1358"/>
      <c r="C725" s="1341"/>
      <c r="D725" s="1358"/>
      <c r="E725" s="1341"/>
      <c r="F725" s="1358"/>
      <c r="G725" s="1341"/>
      <c r="H725" s="1358"/>
      <c r="I725" s="1341"/>
      <c r="J725" s="1341"/>
      <c r="K725" s="1341"/>
      <c r="L725" s="1341"/>
      <c r="M725" s="1341"/>
      <c r="N725" s="1341"/>
      <c r="O725" s="1341"/>
      <c r="P725" s="1341"/>
      <c r="Q725" s="1341"/>
      <c r="R725" s="1341"/>
      <c r="S725" s="1341"/>
      <c r="T725" s="1341"/>
      <c r="U725" s="1341"/>
      <c r="V725" s="1341"/>
      <c r="W725" s="1341"/>
      <c r="X725" s="1341"/>
      <c r="Y725" s="1341"/>
      <c r="Z725" s="1341"/>
    </row>
    <row r="726" spans="1:26" ht="21.75" customHeight="1" x14ac:dyDescent="0.6">
      <c r="A726" s="1341"/>
      <c r="B726" s="1358"/>
      <c r="C726" s="1341"/>
      <c r="D726" s="1358"/>
      <c r="E726" s="1341"/>
      <c r="F726" s="1358"/>
      <c r="G726" s="1341"/>
      <c r="H726" s="1358"/>
      <c r="I726" s="1341"/>
      <c r="J726" s="1341"/>
      <c r="K726" s="1341"/>
      <c r="L726" s="1341"/>
      <c r="M726" s="1341"/>
      <c r="N726" s="1341"/>
      <c r="O726" s="1341"/>
      <c r="P726" s="1341"/>
      <c r="Q726" s="1341"/>
      <c r="R726" s="1341"/>
      <c r="S726" s="1341"/>
      <c r="T726" s="1341"/>
      <c r="U726" s="1341"/>
      <c r="V726" s="1341"/>
      <c r="W726" s="1341"/>
      <c r="X726" s="1341"/>
      <c r="Y726" s="1341"/>
      <c r="Z726" s="1341"/>
    </row>
    <row r="727" spans="1:26" ht="21.75" customHeight="1" x14ac:dyDescent="0.6">
      <c r="A727" s="1341"/>
      <c r="B727" s="1358"/>
      <c r="C727" s="1341"/>
      <c r="D727" s="1358"/>
      <c r="E727" s="1341"/>
      <c r="F727" s="1358"/>
      <c r="G727" s="1341"/>
      <c r="H727" s="1358"/>
      <c r="I727" s="1341"/>
      <c r="J727" s="1341"/>
      <c r="K727" s="1341"/>
      <c r="L727" s="1341"/>
      <c r="M727" s="1341"/>
      <c r="N727" s="1341"/>
      <c r="O727" s="1341"/>
      <c r="P727" s="1341"/>
      <c r="Q727" s="1341"/>
      <c r="R727" s="1341"/>
      <c r="S727" s="1341"/>
      <c r="T727" s="1341"/>
      <c r="U727" s="1341"/>
      <c r="V727" s="1341"/>
      <c r="W727" s="1341"/>
      <c r="X727" s="1341"/>
      <c r="Y727" s="1341"/>
      <c r="Z727" s="1341"/>
    </row>
    <row r="728" spans="1:26" ht="21.75" customHeight="1" x14ac:dyDescent="0.6">
      <c r="A728" s="1341"/>
      <c r="B728" s="1358"/>
      <c r="C728" s="1341"/>
      <c r="D728" s="1358"/>
      <c r="E728" s="1341"/>
      <c r="F728" s="1358"/>
      <c r="G728" s="1341"/>
      <c r="H728" s="1358"/>
      <c r="I728" s="1341"/>
      <c r="J728" s="1341"/>
      <c r="K728" s="1341"/>
      <c r="L728" s="1341"/>
      <c r="M728" s="1341"/>
      <c r="N728" s="1341"/>
      <c r="O728" s="1341"/>
      <c r="P728" s="1341"/>
      <c r="Q728" s="1341"/>
      <c r="R728" s="1341"/>
      <c r="S728" s="1341"/>
      <c r="T728" s="1341"/>
      <c r="U728" s="1341"/>
      <c r="V728" s="1341"/>
      <c r="W728" s="1341"/>
      <c r="X728" s="1341"/>
      <c r="Y728" s="1341"/>
      <c r="Z728" s="1341"/>
    </row>
    <row r="729" spans="1:26" ht="21.75" customHeight="1" x14ac:dyDescent="0.6">
      <c r="A729" s="1341"/>
      <c r="B729" s="1358"/>
      <c r="C729" s="1341"/>
      <c r="D729" s="1358"/>
      <c r="E729" s="1341"/>
      <c r="F729" s="1358"/>
      <c r="G729" s="1341"/>
      <c r="H729" s="1358"/>
      <c r="I729" s="1341"/>
      <c r="J729" s="1341"/>
      <c r="K729" s="1341"/>
      <c r="L729" s="1341"/>
      <c r="M729" s="1341"/>
      <c r="N729" s="1341"/>
      <c r="O729" s="1341"/>
      <c r="P729" s="1341"/>
      <c r="Q729" s="1341"/>
      <c r="R729" s="1341"/>
      <c r="S729" s="1341"/>
      <c r="T729" s="1341"/>
      <c r="U729" s="1341"/>
      <c r="V729" s="1341"/>
      <c r="W729" s="1341"/>
      <c r="X729" s="1341"/>
      <c r="Y729" s="1341"/>
      <c r="Z729" s="1341"/>
    </row>
    <row r="730" spans="1:26" ht="21.75" customHeight="1" x14ac:dyDescent="0.6">
      <c r="A730" s="1341"/>
      <c r="B730" s="1358"/>
      <c r="C730" s="1341"/>
      <c r="D730" s="1358"/>
      <c r="E730" s="1341"/>
      <c r="F730" s="1358"/>
      <c r="G730" s="1341"/>
      <c r="H730" s="1358"/>
      <c r="I730" s="1341"/>
      <c r="J730" s="1341"/>
      <c r="K730" s="1341"/>
      <c r="L730" s="1341"/>
      <c r="M730" s="1341"/>
      <c r="N730" s="1341"/>
      <c r="O730" s="1341"/>
      <c r="P730" s="1341"/>
      <c r="Q730" s="1341"/>
      <c r="R730" s="1341"/>
      <c r="S730" s="1341"/>
      <c r="T730" s="1341"/>
      <c r="U730" s="1341"/>
      <c r="V730" s="1341"/>
      <c r="W730" s="1341"/>
      <c r="X730" s="1341"/>
      <c r="Y730" s="1341"/>
      <c r="Z730" s="1341"/>
    </row>
    <row r="731" spans="1:26" ht="21.75" customHeight="1" x14ac:dyDescent="0.6">
      <c r="A731" s="1341"/>
      <c r="B731" s="1358"/>
      <c r="C731" s="1341"/>
      <c r="D731" s="1358"/>
      <c r="E731" s="1341"/>
      <c r="F731" s="1358"/>
      <c r="G731" s="1341"/>
      <c r="H731" s="1358"/>
      <c r="I731" s="1341"/>
      <c r="J731" s="1341"/>
      <c r="K731" s="1341"/>
      <c r="L731" s="1341"/>
      <c r="M731" s="1341"/>
      <c r="N731" s="1341"/>
      <c r="O731" s="1341"/>
      <c r="P731" s="1341"/>
      <c r="Q731" s="1341"/>
      <c r="R731" s="1341"/>
      <c r="S731" s="1341"/>
      <c r="T731" s="1341"/>
      <c r="U731" s="1341"/>
      <c r="V731" s="1341"/>
      <c r="W731" s="1341"/>
      <c r="X731" s="1341"/>
      <c r="Y731" s="1341"/>
      <c r="Z731" s="1341"/>
    </row>
    <row r="732" spans="1:26" ht="21.75" customHeight="1" x14ac:dyDescent="0.6">
      <c r="A732" s="1341"/>
      <c r="B732" s="1358"/>
      <c r="C732" s="1341"/>
      <c r="D732" s="1358"/>
      <c r="E732" s="1341"/>
      <c r="F732" s="1358"/>
      <c r="G732" s="1341"/>
      <c r="H732" s="1358"/>
      <c r="I732" s="1341"/>
      <c r="J732" s="1341"/>
      <c r="K732" s="1341"/>
      <c r="L732" s="1341"/>
      <c r="M732" s="1341"/>
      <c r="N732" s="1341"/>
      <c r="O732" s="1341"/>
      <c r="P732" s="1341"/>
      <c r="Q732" s="1341"/>
      <c r="R732" s="1341"/>
      <c r="S732" s="1341"/>
      <c r="T732" s="1341"/>
      <c r="U732" s="1341"/>
      <c r="V732" s="1341"/>
      <c r="W732" s="1341"/>
      <c r="X732" s="1341"/>
      <c r="Y732" s="1341"/>
      <c r="Z732" s="1341"/>
    </row>
    <row r="733" spans="1:26" ht="21.75" customHeight="1" x14ac:dyDescent="0.6">
      <c r="A733" s="1341"/>
      <c r="B733" s="1358"/>
      <c r="C733" s="1341"/>
      <c r="D733" s="1358"/>
      <c r="E733" s="1341"/>
      <c r="F733" s="1358"/>
      <c r="G733" s="1341"/>
      <c r="H733" s="1358"/>
      <c r="I733" s="1341"/>
      <c r="J733" s="1341"/>
      <c r="K733" s="1341"/>
      <c r="L733" s="1341"/>
      <c r="M733" s="1341"/>
      <c r="N733" s="1341"/>
      <c r="O733" s="1341"/>
      <c r="P733" s="1341"/>
      <c r="Q733" s="1341"/>
      <c r="R733" s="1341"/>
      <c r="S733" s="1341"/>
      <c r="T733" s="1341"/>
      <c r="U733" s="1341"/>
      <c r="V733" s="1341"/>
      <c r="W733" s="1341"/>
      <c r="X733" s="1341"/>
      <c r="Y733" s="1341"/>
      <c r="Z733" s="1341"/>
    </row>
    <row r="734" spans="1:26" ht="21.75" customHeight="1" x14ac:dyDescent="0.6">
      <c r="A734" s="1341"/>
      <c r="B734" s="1358"/>
      <c r="C734" s="1341"/>
      <c r="D734" s="1358"/>
      <c r="E734" s="1341"/>
      <c r="F734" s="1358"/>
      <c r="G734" s="1341"/>
      <c r="H734" s="1358"/>
      <c r="I734" s="1341"/>
      <c r="J734" s="1341"/>
      <c r="K734" s="1341"/>
      <c r="L734" s="1341"/>
      <c r="M734" s="1341"/>
      <c r="N734" s="1341"/>
      <c r="O734" s="1341"/>
      <c r="P734" s="1341"/>
      <c r="Q734" s="1341"/>
      <c r="R734" s="1341"/>
      <c r="S734" s="1341"/>
      <c r="T734" s="1341"/>
      <c r="U734" s="1341"/>
      <c r="V734" s="1341"/>
      <c r="W734" s="1341"/>
      <c r="X734" s="1341"/>
      <c r="Y734" s="1341"/>
      <c r="Z734" s="1341"/>
    </row>
    <row r="735" spans="1:26" ht="21.75" customHeight="1" x14ac:dyDescent="0.6">
      <c r="A735" s="1341"/>
      <c r="B735" s="1358"/>
      <c r="C735" s="1341"/>
      <c r="D735" s="1358"/>
      <c r="E735" s="1341"/>
      <c r="F735" s="1358"/>
      <c r="G735" s="1341"/>
      <c r="H735" s="1358"/>
      <c r="I735" s="1341"/>
      <c r="J735" s="1341"/>
      <c r="K735" s="1341"/>
      <c r="L735" s="1341"/>
      <c r="M735" s="1341"/>
      <c r="N735" s="1341"/>
      <c r="O735" s="1341"/>
      <c r="P735" s="1341"/>
      <c r="Q735" s="1341"/>
      <c r="R735" s="1341"/>
      <c r="S735" s="1341"/>
      <c r="T735" s="1341"/>
      <c r="U735" s="1341"/>
      <c r="V735" s="1341"/>
      <c r="W735" s="1341"/>
      <c r="X735" s="1341"/>
      <c r="Y735" s="1341"/>
      <c r="Z735" s="1341"/>
    </row>
    <row r="736" spans="1:26" ht="21.75" customHeight="1" x14ac:dyDescent="0.6">
      <c r="A736" s="1341"/>
      <c r="B736" s="1358"/>
      <c r="C736" s="1341"/>
      <c r="D736" s="1358"/>
      <c r="E736" s="1341"/>
      <c r="F736" s="1358"/>
      <c r="G736" s="1341"/>
      <c r="H736" s="1358"/>
      <c r="I736" s="1341"/>
      <c r="J736" s="1341"/>
      <c r="K736" s="1341"/>
      <c r="L736" s="1341"/>
      <c r="M736" s="1341"/>
      <c r="N736" s="1341"/>
      <c r="O736" s="1341"/>
      <c r="P736" s="1341"/>
      <c r="Q736" s="1341"/>
      <c r="R736" s="1341"/>
      <c r="S736" s="1341"/>
      <c r="T736" s="1341"/>
      <c r="U736" s="1341"/>
      <c r="V736" s="1341"/>
      <c r="W736" s="1341"/>
      <c r="X736" s="1341"/>
      <c r="Y736" s="1341"/>
      <c r="Z736" s="1341"/>
    </row>
    <row r="737" spans="1:26" ht="21.75" customHeight="1" x14ac:dyDescent="0.6">
      <c r="A737" s="1341"/>
      <c r="B737" s="1358"/>
      <c r="C737" s="1341"/>
      <c r="D737" s="1358"/>
      <c r="E737" s="1341"/>
      <c r="F737" s="1358"/>
      <c r="G737" s="1341"/>
      <c r="H737" s="1358"/>
      <c r="I737" s="1341"/>
      <c r="J737" s="1341"/>
      <c r="K737" s="1341"/>
      <c r="L737" s="1341"/>
      <c r="M737" s="1341"/>
      <c r="N737" s="1341"/>
      <c r="O737" s="1341"/>
      <c r="P737" s="1341"/>
      <c r="Q737" s="1341"/>
      <c r="R737" s="1341"/>
      <c r="S737" s="1341"/>
      <c r="T737" s="1341"/>
      <c r="U737" s="1341"/>
      <c r="V737" s="1341"/>
      <c r="W737" s="1341"/>
      <c r="X737" s="1341"/>
      <c r="Y737" s="1341"/>
      <c r="Z737" s="1341"/>
    </row>
    <row r="738" spans="1:26" ht="21.75" customHeight="1" x14ac:dyDescent="0.6">
      <c r="A738" s="1341"/>
      <c r="B738" s="1358"/>
      <c r="C738" s="1341"/>
      <c r="D738" s="1358"/>
      <c r="E738" s="1341"/>
      <c r="F738" s="1358"/>
      <c r="G738" s="1341"/>
      <c r="H738" s="1358"/>
      <c r="I738" s="1341"/>
      <c r="J738" s="1341"/>
      <c r="K738" s="1341"/>
      <c r="L738" s="1341"/>
      <c r="M738" s="1341"/>
      <c r="N738" s="1341"/>
      <c r="O738" s="1341"/>
      <c r="P738" s="1341"/>
      <c r="Q738" s="1341"/>
      <c r="R738" s="1341"/>
      <c r="S738" s="1341"/>
      <c r="T738" s="1341"/>
      <c r="U738" s="1341"/>
      <c r="V738" s="1341"/>
      <c r="W738" s="1341"/>
      <c r="X738" s="1341"/>
      <c r="Y738" s="1341"/>
      <c r="Z738" s="1341"/>
    </row>
    <row r="739" spans="1:26" ht="21.75" customHeight="1" x14ac:dyDescent="0.6">
      <c r="A739" s="1341"/>
      <c r="B739" s="1358"/>
      <c r="C739" s="1341"/>
      <c r="D739" s="1358"/>
      <c r="E739" s="1341"/>
      <c r="F739" s="1358"/>
      <c r="G739" s="1341"/>
      <c r="H739" s="1358"/>
      <c r="I739" s="1341"/>
      <c r="J739" s="1341"/>
      <c r="K739" s="1341"/>
      <c r="L739" s="1341"/>
      <c r="M739" s="1341"/>
      <c r="N739" s="1341"/>
      <c r="O739" s="1341"/>
      <c r="P739" s="1341"/>
      <c r="Q739" s="1341"/>
      <c r="R739" s="1341"/>
      <c r="S739" s="1341"/>
      <c r="T739" s="1341"/>
      <c r="U739" s="1341"/>
      <c r="V739" s="1341"/>
      <c r="W739" s="1341"/>
      <c r="X739" s="1341"/>
      <c r="Y739" s="1341"/>
      <c r="Z739" s="1341"/>
    </row>
    <row r="740" spans="1:26" ht="21.75" customHeight="1" x14ac:dyDescent="0.6">
      <c r="A740" s="1341"/>
      <c r="B740" s="1358"/>
      <c r="C740" s="1341"/>
      <c r="D740" s="1358"/>
      <c r="E740" s="1341"/>
      <c r="F740" s="1358"/>
      <c r="G740" s="1341"/>
      <c r="H740" s="1358"/>
      <c r="I740" s="1341"/>
      <c r="J740" s="1341"/>
      <c r="K740" s="1341"/>
      <c r="L740" s="1341"/>
      <c r="M740" s="1341"/>
      <c r="N740" s="1341"/>
      <c r="O740" s="1341"/>
      <c r="P740" s="1341"/>
      <c r="Q740" s="1341"/>
      <c r="R740" s="1341"/>
      <c r="S740" s="1341"/>
      <c r="T740" s="1341"/>
      <c r="U740" s="1341"/>
      <c r="V740" s="1341"/>
      <c r="W740" s="1341"/>
      <c r="X740" s="1341"/>
      <c r="Y740" s="1341"/>
      <c r="Z740" s="1341"/>
    </row>
    <row r="741" spans="1:26" ht="21.75" customHeight="1" x14ac:dyDescent="0.6">
      <c r="A741" s="1341"/>
      <c r="B741" s="1358"/>
      <c r="C741" s="1341"/>
      <c r="D741" s="1358"/>
      <c r="E741" s="1341"/>
      <c r="F741" s="1358"/>
      <c r="G741" s="1341"/>
      <c r="H741" s="1358"/>
      <c r="I741" s="1341"/>
      <c r="J741" s="1341"/>
      <c r="K741" s="1341"/>
      <c r="L741" s="1341"/>
      <c r="M741" s="1341"/>
      <c r="N741" s="1341"/>
      <c r="O741" s="1341"/>
      <c r="P741" s="1341"/>
      <c r="Q741" s="1341"/>
      <c r="R741" s="1341"/>
      <c r="S741" s="1341"/>
      <c r="T741" s="1341"/>
      <c r="U741" s="1341"/>
      <c r="V741" s="1341"/>
      <c r="W741" s="1341"/>
      <c r="X741" s="1341"/>
      <c r="Y741" s="1341"/>
      <c r="Z741" s="1341"/>
    </row>
    <row r="742" spans="1:26" ht="21.75" customHeight="1" x14ac:dyDescent="0.6">
      <c r="A742" s="1341"/>
      <c r="B742" s="1358"/>
      <c r="C742" s="1341"/>
      <c r="D742" s="1358"/>
      <c r="E742" s="1341"/>
      <c r="F742" s="1358"/>
      <c r="G742" s="1341"/>
      <c r="H742" s="1358"/>
      <c r="I742" s="1341"/>
      <c r="J742" s="1341"/>
      <c r="K742" s="1341"/>
      <c r="L742" s="1341"/>
      <c r="M742" s="1341"/>
      <c r="N742" s="1341"/>
      <c r="O742" s="1341"/>
      <c r="P742" s="1341"/>
      <c r="Q742" s="1341"/>
      <c r="R742" s="1341"/>
      <c r="S742" s="1341"/>
      <c r="T742" s="1341"/>
      <c r="U742" s="1341"/>
      <c r="V742" s="1341"/>
      <c r="W742" s="1341"/>
      <c r="X742" s="1341"/>
      <c r="Y742" s="1341"/>
      <c r="Z742" s="1341"/>
    </row>
    <row r="743" spans="1:26" ht="21.75" customHeight="1" x14ac:dyDescent="0.6">
      <c r="A743" s="1341"/>
      <c r="B743" s="1358"/>
      <c r="C743" s="1341"/>
      <c r="D743" s="1358"/>
      <c r="E743" s="1341"/>
      <c r="F743" s="1358"/>
      <c r="G743" s="1341"/>
      <c r="H743" s="1358"/>
      <c r="I743" s="1341"/>
      <c r="J743" s="1341"/>
      <c r="K743" s="1341"/>
      <c r="L743" s="1341"/>
      <c r="M743" s="1341"/>
      <c r="N743" s="1341"/>
      <c r="O743" s="1341"/>
      <c r="P743" s="1341"/>
      <c r="Q743" s="1341"/>
      <c r="R743" s="1341"/>
      <c r="S743" s="1341"/>
      <c r="T743" s="1341"/>
      <c r="U743" s="1341"/>
      <c r="V743" s="1341"/>
      <c r="W743" s="1341"/>
      <c r="X743" s="1341"/>
      <c r="Y743" s="1341"/>
      <c r="Z743" s="1341"/>
    </row>
    <row r="744" spans="1:26" ht="21.75" customHeight="1" x14ac:dyDescent="0.6">
      <c r="A744" s="1341"/>
      <c r="B744" s="1358"/>
      <c r="C744" s="1341"/>
      <c r="D744" s="1358"/>
      <c r="E744" s="1341"/>
      <c r="F744" s="1358"/>
      <c r="G744" s="1341"/>
      <c r="H744" s="1358"/>
      <c r="I744" s="1341"/>
      <c r="J744" s="1341"/>
      <c r="K744" s="1341"/>
      <c r="L744" s="1341"/>
      <c r="M744" s="1341"/>
      <c r="N744" s="1341"/>
      <c r="O744" s="1341"/>
      <c r="P744" s="1341"/>
      <c r="Q744" s="1341"/>
      <c r="R744" s="1341"/>
      <c r="S744" s="1341"/>
      <c r="T744" s="1341"/>
      <c r="U744" s="1341"/>
      <c r="V744" s="1341"/>
      <c r="W744" s="1341"/>
      <c r="X744" s="1341"/>
      <c r="Y744" s="1341"/>
      <c r="Z744" s="1341"/>
    </row>
    <row r="745" spans="1:26" ht="21.75" customHeight="1" x14ac:dyDescent="0.6">
      <c r="A745" s="1341"/>
      <c r="B745" s="1358"/>
      <c r="C745" s="1341"/>
      <c r="D745" s="1358"/>
      <c r="E745" s="1341"/>
      <c r="F745" s="1358"/>
      <c r="G745" s="1341"/>
      <c r="H745" s="1358"/>
      <c r="I745" s="1341"/>
      <c r="J745" s="1341"/>
      <c r="K745" s="1341"/>
      <c r="L745" s="1341"/>
      <c r="M745" s="1341"/>
      <c r="N745" s="1341"/>
      <c r="O745" s="1341"/>
      <c r="P745" s="1341"/>
      <c r="Q745" s="1341"/>
      <c r="R745" s="1341"/>
      <c r="S745" s="1341"/>
      <c r="T745" s="1341"/>
      <c r="U745" s="1341"/>
      <c r="V745" s="1341"/>
      <c r="W745" s="1341"/>
      <c r="X745" s="1341"/>
      <c r="Y745" s="1341"/>
      <c r="Z745" s="1341"/>
    </row>
    <row r="746" spans="1:26" ht="21.75" customHeight="1" x14ac:dyDescent="0.6">
      <c r="A746" s="1341"/>
      <c r="B746" s="1358"/>
      <c r="C746" s="1341"/>
      <c r="D746" s="1358"/>
      <c r="E746" s="1341"/>
      <c r="F746" s="1358"/>
      <c r="G746" s="1341"/>
      <c r="H746" s="1358"/>
      <c r="I746" s="1341"/>
      <c r="J746" s="1341"/>
      <c r="K746" s="1341"/>
      <c r="L746" s="1341"/>
      <c r="M746" s="1341"/>
      <c r="N746" s="1341"/>
      <c r="O746" s="1341"/>
      <c r="P746" s="1341"/>
      <c r="Q746" s="1341"/>
      <c r="R746" s="1341"/>
      <c r="S746" s="1341"/>
      <c r="T746" s="1341"/>
      <c r="U746" s="1341"/>
      <c r="V746" s="1341"/>
      <c r="W746" s="1341"/>
      <c r="X746" s="1341"/>
      <c r="Y746" s="1341"/>
      <c r="Z746" s="1341"/>
    </row>
    <row r="747" spans="1:26" ht="21.75" customHeight="1" x14ac:dyDescent="0.6">
      <c r="A747" s="1341"/>
      <c r="B747" s="1358"/>
      <c r="C747" s="1341"/>
      <c r="D747" s="1358"/>
      <c r="E747" s="1341"/>
      <c r="F747" s="1358"/>
      <c r="G747" s="1341"/>
      <c r="H747" s="1358"/>
      <c r="I747" s="1341"/>
      <c r="J747" s="1341"/>
      <c r="K747" s="1341"/>
      <c r="L747" s="1341"/>
      <c r="M747" s="1341"/>
      <c r="N747" s="1341"/>
      <c r="O747" s="1341"/>
      <c r="P747" s="1341"/>
      <c r="Q747" s="1341"/>
      <c r="R747" s="1341"/>
      <c r="S747" s="1341"/>
      <c r="T747" s="1341"/>
      <c r="U747" s="1341"/>
      <c r="V747" s="1341"/>
      <c r="W747" s="1341"/>
      <c r="X747" s="1341"/>
      <c r="Y747" s="1341"/>
      <c r="Z747" s="1341"/>
    </row>
    <row r="748" spans="1:26" ht="21.75" customHeight="1" x14ac:dyDescent="0.6">
      <c r="A748" s="1341"/>
      <c r="B748" s="1358"/>
      <c r="C748" s="1341"/>
      <c r="D748" s="1358"/>
      <c r="E748" s="1341"/>
      <c r="F748" s="1358"/>
      <c r="G748" s="1341"/>
      <c r="H748" s="1358"/>
      <c r="I748" s="1341"/>
      <c r="J748" s="1341"/>
      <c r="K748" s="1341"/>
      <c r="L748" s="1341"/>
      <c r="M748" s="1341"/>
      <c r="N748" s="1341"/>
      <c r="O748" s="1341"/>
      <c r="P748" s="1341"/>
      <c r="Q748" s="1341"/>
      <c r="R748" s="1341"/>
      <c r="S748" s="1341"/>
      <c r="T748" s="1341"/>
      <c r="U748" s="1341"/>
      <c r="V748" s="1341"/>
      <c r="W748" s="1341"/>
      <c r="X748" s="1341"/>
      <c r="Y748" s="1341"/>
      <c r="Z748" s="1341"/>
    </row>
    <row r="749" spans="1:26" ht="21.75" customHeight="1" x14ac:dyDescent="0.6">
      <c r="A749" s="1341"/>
      <c r="B749" s="1358"/>
      <c r="C749" s="1341"/>
      <c r="D749" s="1358"/>
      <c r="E749" s="1341"/>
      <c r="F749" s="1358"/>
      <c r="G749" s="1341"/>
      <c r="H749" s="1358"/>
      <c r="I749" s="1341"/>
      <c r="J749" s="1341"/>
      <c r="K749" s="1341"/>
      <c r="L749" s="1341"/>
      <c r="M749" s="1341"/>
      <c r="N749" s="1341"/>
      <c r="O749" s="1341"/>
      <c r="P749" s="1341"/>
      <c r="Q749" s="1341"/>
      <c r="R749" s="1341"/>
      <c r="S749" s="1341"/>
      <c r="T749" s="1341"/>
      <c r="U749" s="1341"/>
      <c r="V749" s="1341"/>
      <c r="W749" s="1341"/>
      <c r="X749" s="1341"/>
      <c r="Y749" s="1341"/>
      <c r="Z749" s="1341"/>
    </row>
    <row r="750" spans="1:26" ht="21.75" customHeight="1" x14ac:dyDescent="0.6">
      <c r="A750" s="1341"/>
      <c r="B750" s="1358"/>
      <c r="C750" s="1341"/>
      <c r="D750" s="1358"/>
      <c r="E750" s="1341"/>
      <c r="F750" s="1358"/>
      <c r="G750" s="1341"/>
      <c r="H750" s="1358"/>
      <c r="I750" s="1341"/>
      <c r="J750" s="1341"/>
      <c r="K750" s="1341"/>
      <c r="L750" s="1341"/>
      <c r="M750" s="1341"/>
      <c r="N750" s="1341"/>
      <c r="O750" s="1341"/>
      <c r="P750" s="1341"/>
      <c r="Q750" s="1341"/>
      <c r="R750" s="1341"/>
      <c r="S750" s="1341"/>
      <c r="T750" s="1341"/>
      <c r="U750" s="1341"/>
      <c r="V750" s="1341"/>
      <c r="W750" s="1341"/>
      <c r="X750" s="1341"/>
      <c r="Y750" s="1341"/>
      <c r="Z750" s="1341"/>
    </row>
    <row r="751" spans="1:26" ht="21.75" customHeight="1" x14ac:dyDescent="0.6">
      <c r="A751" s="1341"/>
      <c r="B751" s="1358"/>
      <c r="C751" s="1341"/>
      <c r="D751" s="1358"/>
      <c r="E751" s="1341"/>
      <c r="F751" s="1358"/>
      <c r="G751" s="1341"/>
      <c r="H751" s="1358"/>
      <c r="I751" s="1341"/>
      <c r="J751" s="1341"/>
      <c r="K751" s="1341"/>
      <c r="L751" s="1341"/>
      <c r="M751" s="1341"/>
      <c r="N751" s="1341"/>
      <c r="O751" s="1341"/>
      <c r="P751" s="1341"/>
      <c r="Q751" s="1341"/>
      <c r="R751" s="1341"/>
      <c r="S751" s="1341"/>
      <c r="T751" s="1341"/>
      <c r="U751" s="1341"/>
      <c r="V751" s="1341"/>
      <c r="W751" s="1341"/>
      <c r="X751" s="1341"/>
      <c r="Y751" s="1341"/>
      <c r="Z751" s="1341"/>
    </row>
    <row r="752" spans="1:26" ht="21.75" customHeight="1" x14ac:dyDescent="0.6">
      <c r="A752" s="1341"/>
      <c r="B752" s="1358"/>
      <c r="C752" s="1341"/>
      <c r="D752" s="1358"/>
      <c r="E752" s="1341"/>
      <c r="F752" s="1358"/>
      <c r="G752" s="1341"/>
      <c r="H752" s="1358"/>
      <c r="I752" s="1341"/>
      <c r="J752" s="1341"/>
      <c r="K752" s="1341"/>
      <c r="L752" s="1341"/>
      <c r="M752" s="1341"/>
      <c r="N752" s="1341"/>
      <c r="O752" s="1341"/>
      <c r="P752" s="1341"/>
      <c r="Q752" s="1341"/>
      <c r="R752" s="1341"/>
      <c r="S752" s="1341"/>
      <c r="T752" s="1341"/>
      <c r="U752" s="1341"/>
      <c r="V752" s="1341"/>
      <c r="W752" s="1341"/>
      <c r="X752" s="1341"/>
      <c r="Y752" s="1341"/>
      <c r="Z752" s="1341"/>
    </row>
    <row r="753" spans="1:26" ht="21.75" customHeight="1" x14ac:dyDescent="0.6">
      <c r="A753" s="1341"/>
      <c r="B753" s="1358"/>
      <c r="C753" s="1341"/>
      <c r="D753" s="1358"/>
      <c r="E753" s="1341"/>
      <c r="F753" s="1358"/>
      <c r="G753" s="1341"/>
      <c r="H753" s="1358"/>
      <c r="I753" s="1341"/>
      <c r="J753" s="1341"/>
      <c r="K753" s="1341"/>
      <c r="L753" s="1341"/>
      <c r="M753" s="1341"/>
      <c r="N753" s="1341"/>
      <c r="O753" s="1341"/>
      <c r="P753" s="1341"/>
      <c r="Q753" s="1341"/>
      <c r="R753" s="1341"/>
      <c r="S753" s="1341"/>
      <c r="T753" s="1341"/>
      <c r="U753" s="1341"/>
      <c r="V753" s="1341"/>
      <c r="W753" s="1341"/>
      <c r="X753" s="1341"/>
      <c r="Y753" s="1341"/>
      <c r="Z753" s="1341"/>
    </row>
    <row r="754" spans="1:26" ht="21.75" customHeight="1" x14ac:dyDescent="0.6">
      <c r="A754" s="1341"/>
      <c r="B754" s="1358"/>
      <c r="C754" s="1341"/>
      <c r="D754" s="1358"/>
      <c r="E754" s="1341"/>
      <c r="F754" s="1358"/>
      <c r="G754" s="1341"/>
      <c r="H754" s="1358"/>
      <c r="I754" s="1341"/>
      <c r="J754" s="1341"/>
      <c r="K754" s="1341"/>
      <c r="L754" s="1341"/>
      <c r="M754" s="1341"/>
      <c r="N754" s="1341"/>
      <c r="O754" s="1341"/>
      <c r="P754" s="1341"/>
      <c r="Q754" s="1341"/>
      <c r="R754" s="1341"/>
      <c r="S754" s="1341"/>
      <c r="T754" s="1341"/>
      <c r="U754" s="1341"/>
      <c r="V754" s="1341"/>
      <c r="W754" s="1341"/>
      <c r="X754" s="1341"/>
      <c r="Y754" s="1341"/>
      <c r="Z754" s="1341"/>
    </row>
    <row r="755" spans="1:26" ht="21.75" customHeight="1" x14ac:dyDescent="0.6">
      <c r="A755" s="1341"/>
      <c r="B755" s="1358"/>
      <c r="C755" s="1341"/>
      <c r="D755" s="1358"/>
      <c r="E755" s="1341"/>
      <c r="F755" s="1358"/>
      <c r="G755" s="1341"/>
      <c r="H755" s="1358"/>
      <c r="I755" s="1341"/>
      <c r="J755" s="1341"/>
      <c r="K755" s="1341"/>
      <c r="L755" s="1341"/>
      <c r="M755" s="1341"/>
      <c r="N755" s="1341"/>
      <c r="O755" s="1341"/>
      <c r="P755" s="1341"/>
      <c r="Q755" s="1341"/>
      <c r="R755" s="1341"/>
      <c r="S755" s="1341"/>
      <c r="T755" s="1341"/>
      <c r="U755" s="1341"/>
      <c r="V755" s="1341"/>
      <c r="W755" s="1341"/>
      <c r="X755" s="1341"/>
      <c r="Y755" s="1341"/>
      <c r="Z755" s="1341"/>
    </row>
    <row r="756" spans="1:26" ht="21.75" customHeight="1" x14ac:dyDescent="0.6">
      <c r="A756" s="1341"/>
      <c r="B756" s="1358"/>
      <c r="C756" s="1341"/>
      <c r="D756" s="1358"/>
      <c r="E756" s="1341"/>
      <c r="F756" s="1358"/>
      <c r="G756" s="1341"/>
      <c r="H756" s="1358"/>
      <c r="I756" s="1341"/>
      <c r="J756" s="1341"/>
      <c r="K756" s="1341"/>
      <c r="L756" s="1341"/>
      <c r="M756" s="1341"/>
      <c r="N756" s="1341"/>
      <c r="O756" s="1341"/>
      <c r="P756" s="1341"/>
      <c r="Q756" s="1341"/>
      <c r="R756" s="1341"/>
      <c r="S756" s="1341"/>
      <c r="T756" s="1341"/>
      <c r="U756" s="1341"/>
      <c r="V756" s="1341"/>
      <c r="W756" s="1341"/>
      <c r="X756" s="1341"/>
      <c r="Y756" s="1341"/>
      <c r="Z756" s="1341"/>
    </row>
    <row r="757" spans="1:26" ht="21.75" customHeight="1" x14ac:dyDescent="0.6">
      <c r="A757" s="1341"/>
      <c r="B757" s="1358"/>
      <c r="C757" s="1341"/>
      <c r="D757" s="1358"/>
      <c r="E757" s="1341"/>
      <c r="F757" s="1358"/>
      <c r="G757" s="1341"/>
      <c r="H757" s="1358"/>
      <c r="I757" s="1341"/>
      <c r="J757" s="1341"/>
      <c r="K757" s="1341"/>
      <c r="L757" s="1341"/>
      <c r="M757" s="1341"/>
      <c r="N757" s="1341"/>
      <c r="O757" s="1341"/>
      <c r="P757" s="1341"/>
      <c r="Q757" s="1341"/>
      <c r="R757" s="1341"/>
      <c r="S757" s="1341"/>
      <c r="T757" s="1341"/>
      <c r="U757" s="1341"/>
      <c r="V757" s="1341"/>
      <c r="W757" s="1341"/>
      <c r="X757" s="1341"/>
      <c r="Y757" s="1341"/>
      <c r="Z757" s="1341"/>
    </row>
    <row r="758" spans="1:26" ht="21.75" customHeight="1" x14ac:dyDescent="0.6">
      <c r="A758" s="1341"/>
      <c r="B758" s="1358"/>
      <c r="C758" s="1341"/>
      <c r="D758" s="1358"/>
      <c r="E758" s="1341"/>
      <c r="F758" s="1358"/>
      <c r="G758" s="1341"/>
      <c r="H758" s="1358"/>
      <c r="I758" s="1341"/>
      <c r="J758" s="1341"/>
      <c r="K758" s="1341"/>
      <c r="L758" s="1341"/>
      <c r="M758" s="1341"/>
      <c r="N758" s="1341"/>
      <c r="O758" s="1341"/>
      <c r="P758" s="1341"/>
      <c r="Q758" s="1341"/>
      <c r="R758" s="1341"/>
      <c r="S758" s="1341"/>
      <c r="T758" s="1341"/>
      <c r="U758" s="1341"/>
      <c r="V758" s="1341"/>
      <c r="W758" s="1341"/>
      <c r="X758" s="1341"/>
      <c r="Y758" s="1341"/>
      <c r="Z758" s="1341"/>
    </row>
    <row r="759" spans="1:26" ht="21.75" customHeight="1" x14ac:dyDescent="0.6">
      <c r="A759" s="1341"/>
      <c r="B759" s="1358"/>
      <c r="C759" s="1341"/>
      <c r="D759" s="1358"/>
      <c r="E759" s="1341"/>
      <c r="F759" s="1358"/>
      <c r="G759" s="1341"/>
      <c r="H759" s="1358"/>
      <c r="I759" s="1341"/>
      <c r="J759" s="1341"/>
      <c r="K759" s="1341"/>
      <c r="L759" s="1341"/>
      <c r="M759" s="1341"/>
      <c r="N759" s="1341"/>
      <c r="O759" s="1341"/>
      <c r="P759" s="1341"/>
      <c r="Q759" s="1341"/>
      <c r="R759" s="1341"/>
      <c r="S759" s="1341"/>
      <c r="T759" s="1341"/>
      <c r="U759" s="1341"/>
      <c r="V759" s="1341"/>
      <c r="W759" s="1341"/>
      <c r="X759" s="1341"/>
      <c r="Y759" s="1341"/>
      <c r="Z759" s="1341"/>
    </row>
    <row r="760" spans="1:26" ht="21.75" customHeight="1" x14ac:dyDescent="0.6">
      <c r="A760" s="1341"/>
      <c r="B760" s="1358"/>
      <c r="C760" s="1341"/>
      <c r="D760" s="1358"/>
      <c r="E760" s="1341"/>
      <c r="F760" s="1358"/>
      <c r="G760" s="1341"/>
      <c r="H760" s="1358"/>
      <c r="I760" s="1341"/>
      <c r="J760" s="1341"/>
      <c r="K760" s="1341"/>
      <c r="L760" s="1341"/>
      <c r="M760" s="1341"/>
      <c r="N760" s="1341"/>
      <c r="O760" s="1341"/>
      <c r="P760" s="1341"/>
      <c r="Q760" s="1341"/>
      <c r="R760" s="1341"/>
      <c r="S760" s="1341"/>
      <c r="T760" s="1341"/>
      <c r="U760" s="1341"/>
      <c r="V760" s="1341"/>
      <c r="W760" s="1341"/>
      <c r="X760" s="1341"/>
      <c r="Y760" s="1341"/>
      <c r="Z760" s="1341"/>
    </row>
    <row r="761" spans="1:26" ht="21.75" customHeight="1" x14ac:dyDescent="0.6">
      <c r="A761" s="1341"/>
      <c r="B761" s="1358"/>
      <c r="C761" s="1341"/>
      <c r="D761" s="1358"/>
      <c r="E761" s="1341"/>
      <c r="F761" s="1358"/>
      <c r="G761" s="1341"/>
      <c r="H761" s="1358"/>
      <c r="I761" s="1341"/>
      <c r="J761" s="1341"/>
      <c r="K761" s="1341"/>
      <c r="L761" s="1341"/>
      <c r="M761" s="1341"/>
      <c r="N761" s="1341"/>
      <c r="O761" s="1341"/>
      <c r="P761" s="1341"/>
      <c r="Q761" s="1341"/>
      <c r="R761" s="1341"/>
      <c r="S761" s="1341"/>
      <c r="T761" s="1341"/>
      <c r="U761" s="1341"/>
      <c r="V761" s="1341"/>
      <c r="W761" s="1341"/>
      <c r="X761" s="1341"/>
      <c r="Y761" s="1341"/>
      <c r="Z761" s="1341"/>
    </row>
    <row r="762" spans="1:26" ht="21.75" customHeight="1" x14ac:dyDescent="0.6">
      <c r="A762" s="1341"/>
      <c r="B762" s="1358"/>
      <c r="C762" s="1341"/>
      <c r="D762" s="1358"/>
      <c r="E762" s="1341"/>
      <c r="F762" s="1358"/>
      <c r="G762" s="1341"/>
      <c r="H762" s="1358"/>
      <c r="I762" s="1341"/>
      <c r="J762" s="1341"/>
      <c r="K762" s="1341"/>
      <c r="L762" s="1341"/>
      <c r="M762" s="1341"/>
      <c r="N762" s="1341"/>
      <c r="O762" s="1341"/>
      <c r="P762" s="1341"/>
      <c r="Q762" s="1341"/>
      <c r="R762" s="1341"/>
      <c r="S762" s="1341"/>
      <c r="T762" s="1341"/>
      <c r="U762" s="1341"/>
      <c r="V762" s="1341"/>
      <c r="W762" s="1341"/>
      <c r="X762" s="1341"/>
      <c r="Y762" s="1341"/>
      <c r="Z762" s="1341"/>
    </row>
    <row r="763" spans="1:26" ht="21.75" customHeight="1" x14ac:dyDescent="0.6">
      <c r="A763" s="1341"/>
      <c r="B763" s="1358"/>
      <c r="C763" s="1341"/>
      <c r="D763" s="1358"/>
      <c r="E763" s="1341"/>
      <c r="F763" s="1358"/>
      <c r="G763" s="1341"/>
      <c r="H763" s="1358"/>
      <c r="I763" s="1341"/>
      <c r="J763" s="1341"/>
      <c r="K763" s="1341"/>
      <c r="L763" s="1341"/>
      <c r="M763" s="1341"/>
      <c r="N763" s="1341"/>
      <c r="O763" s="1341"/>
      <c r="P763" s="1341"/>
      <c r="Q763" s="1341"/>
      <c r="R763" s="1341"/>
      <c r="S763" s="1341"/>
      <c r="T763" s="1341"/>
      <c r="U763" s="1341"/>
      <c r="V763" s="1341"/>
      <c r="W763" s="1341"/>
      <c r="X763" s="1341"/>
      <c r="Y763" s="1341"/>
      <c r="Z763" s="1341"/>
    </row>
    <row r="764" spans="1:26" ht="21.75" customHeight="1" x14ac:dyDescent="0.6">
      <c r="A764" s="1341"/>
      <c r="B764" s="1358"/>
      <c r="C764" s="1341"/>
      <c r="D764" s="1358"/>
      <c r="E764" s="1341"/>
      <c r="F764" s="1358"/>
      <c r="G764" s="1341"/>
      <c r="H764" s="1358"/>
      <c r="I764" s="1341"/>
      <c r="J764" s="1341"/>
      <c r="K764" s="1341"/>
      <c r="L764" s="1341"/>
      <c r="M764" s="1341"/>
      <c r="N764" s="1341"/>
      <c r="O764" s="1341"/>
      <c r="P764" s="1341"/>
      <c r="Q764" s="1341"/>
      <c r="R764" s="1341"/>
      <c r="S764" s="1341"/>
      <c r="T764" s="1341"/>
      <c r="U764" s="1341"/>
      <c r="V764" s="1341"/>
      <c r="W764" s="1341"/>
      <c r="X764" s="1341"/>
      <c r="Y764" s="1341"/>
      <c r="Z764" s="1341"/>
    </row>
    <row r="765" spans="1:26" ht="21.75" customHeight="1" x14ac:dyDescent="0.6">
      <c r="A765" s="1341"/>
      <c r="B765" s="1358"/>
      <c r="C765" s="1341"/>
      <c r="D765" s="1358"/>
      <c r="E765" s="1341"/>
      <c r="F765" s="1358"/>
      <c r="G765" s="1341"/>
      <c r="H765" s="1358"/>
      <c r="I765" s="1341"/>
      <c r="J765" s="1341"/>
      <c r="K765" s="1341"/>
      <c r="L765" s="1341"/>
      <c r="M765" s="1341"/>
      <c r="N765" s="1341"/>
      <c r="O765" s="1341"/>
      <c r="P765" s="1341"/>
      <c r="Q765" s="1341"/>
      <c r="R765" s="1341"/>
      <c r="S765" s="1341"/>
      <c r="T765" s="1341"/>
      <c r="U765" s="1341"/>
      <c r="V765" s="1341"/>
      <c r="W765" s="1341"/>
      <c r="X765" s="1341"/>
      <c r="Y765" s="1341"/>
      <c r="Z765" s="1341"/>
    </row>
    <row r="766" spans="1:26" ht="21.75" customHeight="1" x14ac:dyDescent="0.6">
      <c r="A766" s="1341"/>
      <c r="B766" s="1358"/>
      <c r="C766" s="1341"/>
      <c r="D766" s="1358"/>
      <c r="E766" s="1341"/>
      <c r="F766" s="1358"/>
      <c r="G766" s="1341"/>
      <c r="H766" s="1358"/>
      <c r="I766" s="1341"/>
      <c r="J766" s="1341"/>
      <c r="K766" s="1341"/>
      <c r="L766" s="1341"/>
      <c r="M766" s="1341"/>
      <c r="N766" s="1341"/>
      <c r="O766" s="1341"/>
      <c r="P766" s="1341"/>
      <c r="Q766" s="1341"/>
      <c r="R766" s="1341"/>
      <c r="S766" s="1341"/>
      <c r="T766" s="1341"/>
      <c r="U766" s="1341"/>
      <c r="V766" s="1341"/>
      <c r="W766" s="1341"/>
      <c r="X766" s="1341"/>
      <c r="Y766" s="1341"/>
      <c r="Z766" s="1341"/>
    </row>
    <row r="767" spans="1:26" ht="21.75" customHeight="1" x14ac:dyDescent="0.6">
      <c r="A767" s="1341"/>
      <c r="B767" s="1358"/>
      <c r="C767" s="1341"/>
      <c r="D767" s="1358"/>
      <c r="E767" s="1341"/>
      <c r="F767" s="1358"/>
      <c r="G767" s="1341"/>
      <c r="H767" s="1358"/>
      <c r="I767" s="1341"/>
      <c r="J767" s="1341"/>
      <c r="K767" s="1341"/>
      <c r="L767" s="1341"/>
      <c r="M767" s="1341"/>
      <c r="N767" s="1341"/>
      <c r="O767" s="1341"/>
      <c r="P767" s="1341"/>
      <c r="Q767" s="1341"/>
      <c r="R767" s="1341"/>
      <c r="S767" s="1341"/>
      <c r="T767" s="1341"/>
      <c r="U767" s="1341"/>
      <c r="V767" s="1341"/>
      <c r="W767" s="1341"/>
      <c r="X767" s="1341"/>
      <c r="Y767" s="1341"/>
      <c r="Z767" s="1341"/>
    </row>
    <row r="768" spans="1:26" ht="21.75" customHeight="1" x14ac:dyDescent="0.6">
      <c r="A768" s="1341"/>
      <c r="B768" s="1358"/>
      <c r="C768" s="1341"/>
      <c r="D768" s="1358"/>
      <c r="E768" s="1341"/>
      <c r="F768" s="1358"/>
      <c r="G768" s="1341"/>
      <c r="H768" s="1358"/>
      <c r="I768" s="1341"/>
      <c r="J768" s="1341"/>
      <c r="K768" s="1341"/>
      <c r="L768" s="1341"/>
      <c r="M768" s="1341"/>
      <c r="N768" s="1341"/>
      <c r="O768" s="1341"/>
      <c r="P768" s="1341"/>
      <c r="Q768" s="1341"/>
      <c r="R768" s="1341"/>
      <c r="S768" s="1341"/>
      <c r="T768" s="1341"/>
      <c r="U768" s="1341"/>
      <c r="V768" s="1341"/>
      <c r="W768" s="1341"/>
      <c r="X768" s="1341"/>
      <c r="Y768" s="1341"/>
      <c r="Z768" s="1341"/>
    </row>
    <row r="769" spans="1:26" ht="21.75" customHeight="1" x14ac:dyDescent="0.6">
      <c r="A769" s="1341"/>
      <c r="B769" s="1358"/>
      <c r="C769" s="1341"/>
      <c r="D769" s="1358"/>
      <c r="E769" s="1341"/>
      <c r="F769" s="1358"/>
      <c r="G769" s="1341"/>
      <c r="H769" s="1358"/>
      <c r="I769" s="1341"/>
      <c r="J769" s="1341"/>
      <c r="K769" s="1341"/>
      <c r="L769" s="1341"/>
      <c r="M769" s="1341"/>
      <c r="N769" s="1341"/>
      <c r="O769" s="1341"/>
      <c r="P769" s="1341"/>
      <c r="Q769" s="1341"/>
      <c r="R769" s="1341"/>
      <c r="S769" s="1341"/>
      <c r="T769" s="1341"/>
      <c r="U769" s="1341"/>
      <c r="V769" s="1341"/>
      <c r="W769" s="1341"/>
      <c r="X769" s="1341"/>
      <c r="Y769" s="1341"/>
      <c r="Z769" s="1341"/>
    </row>
    <row r="770" spans="1:26" ht="21.75" customHeight="1" x14ac:dyDescent="0.6">
      <c r="A770" s="1341"/>
      <c r="B770" s="1358"/>
      <c r="C770" s="1341"/>
      <c r="D770" s="1358"/>
      <c r="E770" s="1341"/>
      <c r="F770" s="1358"/>
      <c r="G770" s="1341"/>
      <c r="H770" s="1358"/>
      <c r="I770" s="1341"/>
      <c r="J770" s="1341"/>
      <c r="K770" s="1341"/>
      <c r="L770" s="1341"/>
      <c r="M770" s="1341"/>
      <c r="N770" s="1341"/>
      <c r="O770" s="1341"/>
      <c r="P770" s="1341"/>
      <c r="Q770" s="1341"/>
      <c r="R770" s="1341"/>
      <c r="S770" s="1341"/>
      <c r="T770" s="1341"/>
      <c r="U770" s="1341"/>
      <c r="V770" s="1341"/>
      <c r="W770" s="1341"/>
      <c r="X770" s="1341"/>
      <c r="Y770" s="1341"/>
      <c r="Z770" s="1341"/>
    </row>
    <row r="771" spans="1:26" ht="21.75" customHeight="1" x14ac:dyDescent="0.6">
      <c r="A771" s="1341"/>
      <c r="B771" s="1358"/>
      <c r="C771" s="1341"/>
      <c r="D771" s="1358"/>
      <c r="E771" s="1341"/>
      <c r="F771" s="1358"/>
      <c r="G771" s="1341"/>
      <c r="H771" s="1358"/>
      <c r="I771" s="1341"/>
      <c r="J771" s="1341"/>
      <c r="K771" s="1341"/>
      <c r="L771" s="1341"/>
      <c r="M771" s="1341"/>
      <c r="N771" s="1341"/>
      <c r="O771" s="1341"/>
      <c r="P771" s="1341"/>
      <c r="Q771" s="1341"/>
      <c r="R771" s="1341"/>
      <c r="S771" s="1341"/>
      <c r="T771" s="1341"/>
      <c r="U771" s="1341"/>
      <c r="V771" s="1341"/>
      <c r="W771" s="1341"/>
      <c r="X771" s="1341"/>
      <c r="Y771" s="1341"/>
      <c r="Z771" s="1341"/>
    </row>
    <row r="772" spans="1:26" ht="21.75" customHeight="1" x14ac:dyDescent="0.6">
      <c r="A772" s="1341"/>
      <c r="B772" s="1358"/>
      <c r="C772" s="1341"/>
      <c r="D772" s="1358"/>
      <c r="E772" s="1341"/>
      <c r="F772" s="1358"/>
      <c r="G772" s="1341"/>
      <c r="H772" s="1358"/>
      <c r="I772" s="1341"/>
      <c r="J772" s="1341"/>
      <c r="K772" s="1341"/>
      <c r="L772" s="1341"/>
      <c r="M772" s="1341"/>
      <c r="N772" s="1341"/>
      <c r="O772" s="1341"/>
      <c r="P772" s="1341"/>
      <c r="Q772" s="1341"/>
      <c r="R772" s="1341"/>
      <c r="S772" s="1341"/>
      <c r="T772" s="1341"/>
      <c r="U772" s="1341"/>
      <c r="V772" s="1341"/>
      <c r="W772" s="1341"/>
      <c r="X772" s="1341"/>
      <c r="Y772" s="1341"/>
      <c r="Z772" s="1341"/>
    </row>
    <row r="773" spans="1:26" ht="21.75" customHeight="1" x14ac:dyDescent="0.6">
      <c r="A773" s="1341"/>
      <c r="B773" s="1358"/>
      <c r="C773" s="1341"/>
      <c r="D773" s="1358"/>
      <c r="E773" s="1341"/>
      <c r="F773" s="1358"/>
      <c r="G773" s="1341"/>
      <c r="H773" s="1358"/>
      <c r="I773" s="1341"/>
      <c r="J773" s="1341"/>
      <c r="K773" s="1341"/>
      <c r="L773" s="1341"/>
      <c r="M773" s="1341"/>
      <c r="N773" s="1341"/>
      <c r="O773" s="1341"/>
      <c r="P773" s="1341"/>
      <c r="Q773" s="1341"/>
      <c r="R773" s="1341"/>
      <c r="S773" s="1341"/>
      <c r="T773" s="1341"/>
      <c r="U773" s="1341"/>
      <c r="V773" s="1341"/>
      <c r="W773" s="1341"/>
      <c r="X773" s="1341"/>
      <c r="Y773" s="1341"/>
      <c r="Z773" s="1341"/>
    </row>
    <row r="774" spans="1:26" ht="21.75" customHeight="1" x14ac:dyDescent="0.6">
      <c r="A774" s="1341"/>
      <c r="B774" s="1358"/>
      <c r="C774" s="1341"/>
      <c r="D774" s="1358"/>
      <c r="E774" s="1341"/>
      <c r="F774" s="1358"/>
      <c r="G774" s="1341"/>
      <c r="H774" s="1358"/>
      <c r="I774" s="1341"/>
      <c r="J774" s="1341"/>
      <c r="K774" s="1341"/>
      <c r="L774" s="1341"/>
      <c r="M774" s="1341"/>
      <c r="N774" s="1341"/>
      <c r="O774" s="1341"/>
      <c r="P774" s="1341"/>
      <c r="Q774" s="1341"/>
      <c r="R774" s="1341"/>
      <c r="S774" s="1341"/>
      <c r="T774" s="1341"/>
      <c r="U774" s="1341"/>
      <c r="V774" s="1341"/>
      <c r="W774" s="1341"/>
      <c r="X774" s="1341"/>
      <c r="Y774" s="1341"/>
      <c r="Z774" s="1341"/>
    </row>
    <row r="775" spans="1:26" ht="21.75" customHeight="1" x14ac:dyDescent="0.6">
      <c r="A775" s="1341"/>
      <c r="B775" s="1358"/>
      <c r="C775" s="1341"/>
      <c r="D775" s="1358"/>
      <c r="E775" s="1341"/>
      <c r="F775" s="1358"/>
      <c r="G775" s="1341"/>
      <c r="H775" s="1358"/>
      <c r="I775" s="1341"/>
      <c r="J775" s="1341"/>
      <c r="K775" s="1341"/>
      <c r="L775" s="1341"/>
      <c r="M775" s="1341"/>
      <c r="N775" s="1341"/>
      <c r="O775" s="1341"/>
      <c r="P775" s="1341"/>
      <c r="Q775" s="1341"/>
      <c r="R775" s="1341"/>
      <c r="S775" s="1341"/>
      <c r="T775" s="1341"/>
      <c r="U775" s="1341"/>
      <c r="V775" s="1341"/>
      <c r="W775" s="1341"/>
      <c r="X775" s="1341"/>
      <c r="Y775" s="1341"/>
      <c r="Z775" s="1341"/>
    </row>
    <row r="776" spans="1:26" ht="21.75" customHeight="1" x14ac:dyDescent="0.6">
      <c r="A776" s="1341"/>
      <c r="B776" s="1358"/>
      <c r="C776" s="1341"/>
      <c r="D776" s="1358"/>
      <c r="E776" s="1341"/>
      <c r="F776" s="1358"/>
      <c r="G776" s="1341"/>
      <c r="H776" s="1358"/>
      <c r="I776" s="1341"/>
      <c r="J776" s="1341"/>
      <c r="K776" s="1341"/>
      <c r="L776" s="1341"/>
      <c r="M776" s="1341"/>
      <c r="N776" s="1341"/>
      <c r="O776" s="1341"/>
      <c r="P776" s="1341"/>
      <c r="Q776" s="1341"/>
      <c r="R776" s="1341"/>
      <c r="S776" s="1341"/>
      <c r="T776" s="1341"/>
      <c r="U776" s="1341"/>
      <c r="V776" s="1341"/>
      <c r="W776" s="1341"/>
      <c r="X776" s="1341"/>
      <c r="Y776" s="1341"/>
      <c r="Z776" s="1341"/>
    </row>
    <row r="777" spans="1:26" ht="21.75" customHeight="1" x14ac:dyDescent="0.6">
      <c r="A777" s="1341"/>
      <c r="B777" s="1358"/>
      <c r="C777" s="1341"/>
      <c r="D777" s="1358"/>
      <c r="E777" s="1341"/>
      <c r="F777" s="1358"/>
      <c r="G777" s="1341"/>
      <c r="H777" s="1358"/>
      <c r="I777" s="1341"/>
      <c r="J777" s="1341"/>
      <c r="K777" s="1341"/>
      <c r="L777" s="1341"/>
      <c r="M777" s="1341"/>
      <c r="N777" s="1341"/>
      <c r="O777" s="1341"/>
      <c r="P777" s="1341"/>
      <c r="Q777" s="1341"/>
      <c r="R777" s="1341"/>
      <c r="S777" s="1341"/>
      <c r="T777" s="1341"/>
      <c r="U777" s="1341"/>
      <c r="V777" s="1341"/>
      <c r="W777" s="1341"/>
      <c r="X777" s="1341"/>
      <c r="Y777" s="1341"/>
      <c r="Z777" s="1341"/>
    </row>
    <row r="778" spans="1:26" ht="21.75" customHeight="1" x14ac:dyDescent="0.6">
      <c r="A778" s="1341"/>
      <c r="B778" s="1358"/>
      <c r="C778" s="1341"/>
      <c r="D778" s="1358"/>
      <c r="E778" s="1341"/>
      <c r="F778" s="1358"/>
      <c r="G778" s="1341"/>
      <c r="H778" s="1358"/>
      <c r="I778" s="1341"/>
      <c r="J778" s="1341"/>
      <c r="K778" s="1341"/>
      <c r="L778" s="1341"/>
      <c r="M778" s="1341"/>
      <c r="N778" s="1341"/>
      <c r="O778" s="1341"/>
      <c r="P778" s="1341"/>
      <c r="Q778" s="1341"/>
      <c r="R778" s="1341"/>
      <c r="S778" s="1341"/>
      <c r="T778" s="1341"/>
      <c r="U778" s="1341"/>
      <c r="V778" s="1341"/>
      <c r="W778" s="1341"/>
      <c r="X778" s="1341"/>
      <c r="Y778" s="1341"/>
      <c r="Z778" s="1341"/>
    </row>
    <row r="779" spans="1:26" ht="21.75" customHeight="1" x14ac:dyDescent="0.6">
      <c r="A779" s="1341"/>
      <c r="B779" s="1358"/>
      <c r="C779" s="1341"/>
      <c r="D779" s="1358"/>
      <c r="E779" s="1341"/>
      <c r="F779" s="1358"/>
      <c r="G779" s="1341"/>
      <c r="H779" s="1358"/>
      <c r="I779" s="1341"/>
      <c r="J779" s="1341"/>
      <c r="K779" s="1341"/>
      <c r="L779" s="1341"/>
      <c r="M779" s="1341"/>
      <c r="N779" s="1341"/>
      <c r="O779" s="1341"/>
      <c r="P779" s="1341"/>
      <c r="Q779" s="1341"/>
      <c r="R779" s="1341"/>
      <c r="S779" s="1341"/>
      <c r="T779" s="1341"/>
      <c r="U779" s="1341"/>
      <c r="V779" s="1341"/>
      <c r="W779" s="1341"/>
      <c r="X779" s="1341"/>
      <c r="Y779" s="1341"/>
      <c r="Z779" s="1341"/>
    </row>
    <row r="780" spans="1:26" ht="21.75" customHeight="1" x14ac:dyDescent="0.6">
      <c r="A780" s="1341"/>
      <c r="B780" s="1358"/>
      <c r="C780" s="1341"/>
      <c r="D780" s="1358"/>
      <c r="E780" s="1341"/>
      <c r="F780" s="1358"/>
      <c r="G780" s="1341"/>
      <c r="H780" s="1358"/>
      <c r="I780" s="1341"/>
      <c r="J780" s="1341"/>
      <c r="K780" s="1341"/>
      <c r="L780" s="1341"/>
      <c r="M780" s="1341"/>
      <c r="N780" s="1341"/>
      <c r="O780" s="1341"/>
      <c r="P780" s="1341"/>
      <c r="Q780" s="1341"/>
      <c r="R780" s="1341"/>
      <c r="S780" s="1341"/>
      <c r="T780" s="1341"/>
      <c r="U780" s="1341"/>
      <c r="V780" s="1341"/>
      <c r="W780" s="1341"/>
      <c r="X780" s="1341"/>
      <c r="Y780" s="1341"/>
      <c r="Z780" s="1341"/>
    </row>
    <row r="781" spans="1:26" ht="21.75" customHeight="1" x14ac:dyDescent="0.6">
      <c r="A781" s="1341"/>
      <c r="B781" s="1358"/>
      <c r="C781" s="1341"/>
      <c r="D781" s="1358"/>
      <c r="E781" s="1341"/>
      <c r="F781" s="1358"/>
      <c r="G781" s="1341"/>
      <c r="H781" s="1358"/>
      <c r="I781" s="1341"/>
      <c r="J781" s="1341"/>
      <c r="K781" s="1341"/>
      <c r="L781" s="1341"/>
      <c r="M781" s="1341"/>
      <c r="N781" s="1341"/>
      <c r="O781" s="1341"/>
      <c r="P781" s="1341"/>
      <c r="Q781" s="1341"/>
      <c r="R781" s="1341"/>
      <c r="S781" s="1341"/>
      <c r="T781" s="1341"/>
      <c r="U781" s="1341"/>
      <c r="V781" s="1341"/>
      <c r="W781" s="1341"/>
      <c r="X781" s="1341"/>
      <c r="Y781" s="1341"/>
      <c r="Z781" s="1341"/>
    </row>
    <row r="782" spans="1:26" ht="21.75" customHeight="1" x14ac:dyDescent="0.6">
      <c r="A782" s="1341"/>
      <c r="B782" s="1358"/>
      <c r="C782" s="1341"/>
      <c r="D782" s="1358"/>
      <c r="E782" s="1341"/>
      <c r="F782" s="1358"/>
      <c r="G782" s="1341"/>
      <c r="H782" s="1358"/>
      <c r="I782" s="1341"/>
      <c r="J782" s="1341"/>
      <c r="K782" s="1341"/>
      <c r="L782" s="1341"/>
      <c r="M782" s="1341"/>
      <c r="N782" s="1341"/>
      <c r="O782" s="1341"/>
      <c r="P782" s="1341"/>
      <c r="Q782" s="1341"/>
      <c r="R782" s="1341"/>
      <c r="S782" s="1341"/>
      <c r="T782" s="1341"/>
      <c r="U782" s="1341"/>
      <c r="V782" s="1341"/>
      <c r="W782" s="1341"/>
      <c r="X782" s="1341"/>
      <c r="Y782" s="1341"/>
      <c r="Z782" s="1341"/>
    </row>
    <row r="783" spans="1:26" ht="21.75" customHeight="1" x14ac:dyDescent="0.6">
      <c r="A783" s="1341"/>
      <c r="B783" s="1358"/>
      <c r="C783" s="1341"/>
      <c r="D783" s="1358"/>
      <c r="E783" s="1341"/>
      <c r="F783" s="1358"/>
      <c r="G783" s="1341"/>
      <c r="H783" s="1358"/>
      <c r="I783" s="1341"/>
      <c r="J783" s="1341"/>
      <c r="K783" s="1341"/>
      <c r="L783" s="1341"/>
      <c r="M783" s="1341"/>
      <c r="N783" s="1341"/>
      <c r="O783" s="1341"/>
      <c r="P783" s="1341"/>
      <c r="Q783" s="1341"/>
      <c r="R783" s="1341"/>
      <c r="S783" s="1341"/>
      <c r="T783" s="1341"/>
      <c r="U783" s="1341"/>
      <c r="V783" s="1341"/>
      <c r="W783" s="1341"/>
      <c r="X783" s="1341"/>
      <c r="Y783" s="1341"/>
      <c r="Z783" s="1341"/>
    </row>
    <row r="784" spans="1:26" ht="21.75" customHeight="1" x14ac:dyDescent="0.6">
      <c r="A784" s="1341"/>
      <c r="B784" s="1358"/>
      <c r="C784" s="1341"/>
      <c r="D784" s="1358"/>
      <c r="E784" s="1341"/>
      <c r="F784" s="1358"/>
      <c r="G784" s="1341"/>
      <c r="H784" s="1358"/>
      <c r="I784" s="1341"/>
      <c r="J784" s="1341"/>
      <c r="K784" s="1341"/>
      <c r="L784" s="1341"/>
      <c r="M784" s="1341"/>
      <c r="N784" s="1341"/>
      <c r="O784" s="1341"/>
      <c r="P784" s="1341"/>
      <c r="Q784" s="1341"/>
      <c r="R784" s="1341"/>
      <c r="S784" s="1341"/>
      <c r="T784" s="1341"/>
      <c r="U784" s="1341"/>
      <c r="V784" s="1341"/>
      <c r="W784" s="1341"/>
      <c r="X784" s="1341"/>
      <c r="Y784" s="1341"/>
      <c r="Z784" s="1341"/>
    </row>
    <row r="785" spans="1:26" ht="21.75" customHeight="1" x14ac:dyDescent="0.6">
      <c r="A785" s="1341"/>
      <c r="B785" s="1358"/>
      <c r="C785" s="1341"/>
      <c r="D785" s="1358"/>
      <c r="E785" s="1341"/>
      <c r="F785" s="1358"/>
      <c r="G785" s="1341"/>
      <c r="H785" s="1358"/>
      <c r="I785" s="1341"/>
      <c r="J785" s="1341"/>
      <c r="K785" s="1341"/>
      <c r="L785" s="1341"/>
      <c r="M785" s="1341"/>
      <c r="N785" s="1341"/>
      <c r="O785" s="1341"/>
      <c r="P785" s="1341"/>
      <c r="Q785" s="1341"/>
      <c r="R785" s="1341"/>
      <c r="S785" s="1341"/>
      <c r="T785" s="1341"/>
      <c r="U785" s="1341"/>
      <c r="V785" s="1341"/>
      <c r="W785" s="1341"/>
      <c r="X785" s="1341"/>
      <c r="Y785" s="1341"/>
      <c r="Z785" s="1341"/>
    </row>
    <row r="786" spans="1:26" ht="21.75" customHeight="1" x14ac:dyDescent="0.6">
      <c r="A786" s="1341"/>
      <c r="B786" s="1358"/>
      <c r="C786" s="1341"/>
      <c r="D786" s="1358"/>
      <c r="E786" s="1341"/>
      <c r="F786" s="1358"/>
      <c r="G786" s="1341"/>
      <c r="H786" s="1358"/>
      <c r="I786" s="1341"/>
      <c r="J786" s="1341"/>
      <c r="K786" s="1341"/>
      <c r="L786" s="1341"/>
      <c r="M786" s="1341"/>
      <c r="N786" s="1341"/>
      <c r="O786" s="1341"/>
      <c r="P786" s="1341"/>
      <c r="Q786" s="1341"/>
      <c r="R786" s="1341"/>
      <c r="S786" s="1341"/>
      <c r="T786" s="1341"/>
      <c r="U786" s="1341"/>
      <c r="V786" s="1341"/>
      <c r="W786" s="1341"/>
      <c r="X786" s="1341"/>
      <c r="Y786" s="1341"/>
      <c r="Z786" s="1341"/>
    </row>
    <row r="787" spans="1:26" ht="21.75" customHeight="1" x14ac:dyDescent="0.6">
      <c r="A787" s="1341"/>
      <c r="B787" s="1358"/>
      <c r="C787" s="1341"/>
      <c r="D787" s="1358"/>
      <c r="E787" s="1341"/>
      <c r="F787" s="1358"/>
      <c r="G787" s="1341"/>
      <c r="H787" s="1358"/>
      <c r="I787" s="1341"/>
      <c r="J787" s="1341"/>
      <c r="K787" s="1341"/>
      <c r="L787" s="1341"/>
      <c r="M787" s="1341"/>
      <c r="N787" s="1341"/>
      <c r="O787" s="1341"/>
      <c r="P787" s="1341"/>
      <c r="Q787" s="1341"/>
      <c r="R787" s="1341"/>
      <c r="S787" s="1341"/>
      <c r="T787" s="1341"/>
      <c r="U787" s="1341"/>
      <c r="V787" s="1341"/>
      <c r="W787" s="1341"/>
      <c r="X787" s="1341"/>
      <c r="Y787" s="1341"/>
      <c r="Z787" s="1341"/>
    </row>
    <row r="788" spans="1:26" ht="21.75" customHeight="1" x14ac:dyDescent="0.6">
      <c r="A788" s="1341"/>
      <c r="B788" s="1358"/>
      <c r="C788" s="1341"/>
      <c r="D788" s="1358"/>
      <c r="E788" s="1341"/>
      <c r="F788" s="1358"/>
      <c r="G788" s="1341"/>
      <c r="H788" s="1358"/>
      <c r="I788" s="1341"/>
      <c r="J788" s="1341"/>
      <c r="K788" s="1341"/>
      <c r="L788" s="1341"/>
      <c r="M788" s="1341"/>
      <c r="N788" s="1341"/>
      <c r="O788" s="1341"/>
      <c r="P788" s="1341"/>
      <c r="Q788" s="1341"/>
      <c r="R788" s="1341"/>
      <c r="S788" s="1341"/>
      <c r="T788" s="1341"/>
      <c r="U788" s="1341"/>
      <c r="V788" s="1341"/>
      <c r="W788" s="1341"/>
      <c r="X788" s="1341"/>
      <c r="Y788" s="1341"/>
      <c r="Z788" s="1341"/>
    </row>
    <row r="789" spans="1:26" ht="21.75" customHeight="1" x14ac:dyDescent="0.6">
      <c r="A789" s="1341"/>
      <c r="B789" s="1358"/>
      <c r="C789" s="1341"/>
      <c r="D789" s="1358"/>
      <c r="E789" s="1341"/>
      <c r="F789" s="1358"/>
      <c r="G789" s="1341"/>
      <c r="H789" s="1358"/>
      <c r="I789" s="1341"/>
      <c r="J789" s="1341"/>
      <c r="K789" s="1341"/>
      <c r="L789" s="1341"/>
      <c r="M789" s="1341"/>
      <c r="N789" s="1341"/>
      <c r="O789" s="1341"/>
      <c r="P789" s="1341"/>
      <c r="Q789" s="1341"/>
      <c r="R789" s="1341"/>
      <c r="S789" s="1341"/>
      <c r="T789" s="1341"/>
      <c r="U789" s="1341"/>
      <c r="V789" s="1341"/>
      <c r="W789" s="1341"/>
      <c r="X789" s="1341"/>
      <c r="Y789" s="1341"/>
      <c r="Z789" s="1341"/>
    </row>
    <row r="790" spans="1:26" ht="21.75" customHeight="1" x14ac:dyDescent="0.6">
      <c r="A790" s="1341"/>
      <c r="B790" s="1358"/>
      <c r="C790" s="1341"/>
      <c r="D790" s="1358"/>
      <c r="E790" s="1341"/>
      <c r="F790" s="1358"/>
      <c r="G790" s="1341"/>
      <c r="H790" s="1358"/>
      <c r="I790" s="1341"/>
      <c r="J790" s="1341"/>
      <c r="K790" s="1341"/>
      <c r="L790" s="1341"/>
      <c r="M790" s="1341"/>
      <c r="N790" s="1341"/>
      <c r="O790" s="1341"/>
      <c r="P790" s="1341"/>
      <c r="Q790" s="1341"/>
      <c r="R790" s="1341"/>
      <c r="S790" s="1341"/>
      <c r="T790" s="1341"/>
      <c r="U790" s="1341"/>
      <c r="V790" s="1341"/>
      <c r="W790" s="1341"/>
      <c r="X790" s="1341"/>
      <c r="Y790" s="1341"/>
      <c r="Z790" s="1341"/>
    </row>
    <row r="791" spans="1:26" ht="21.75" customHeight="1" x14ac:dyDescent="0.6">
      <c r="A791" s="1341"/>
      <c r="B791" s="1358"/>
      <c r="C791" s="1341"/>
      <c r="D791" s="1358"/>
      <c r="E791" s="1341"/>
      <c r="F791" s="1358"/>
      <c r="G791" s="1341"/>
      <c r="H791" s="1358"/>
      <c r="I791" s="1341"/>
      <c r="J791" s="1341"/>
      <c r="K791" s="1341"/>
      <c r="L791" s="1341"/>
      <c r="M791" s="1341"/>
      <c r="N791" s="1341"/>
      <c r="O791" s="1341"/>
      <c r="P791" s="1341"/>
      <c r="Q791" s="1341"/>
      <c r="R791" s="1341"/>
      <c r="S791" s="1341"/>
      <c r="T791" s="1341"/>
      <c r="U791" s="1341"/>
      <c r="V791" s="1341"/>
      <c r="W791" s="1341"/>
      <c r="X791" s="1341"/>
      <c r="Y791" s="1341"/>
      <c r="Z791" s="1341"/>
    </row>
    <row r="792" spans="1:26" ht="21.75" customHeight="1" x14ac:dyDescent="0.6">
      <c r="A792" s="1341"/>
      <c r="B792" s="1358"/>
      <c r="C792" s="1341"/>
      <c r="D792" s="1358"/>
      <c r="E792" s="1341"/>
      <c r="F792" s="1358"/>
      <c r="G792" s="1341"/>
      <c r="H792" s="1358"/>
      <c r="I792" s="1341"/>
      <c r="J792" s="1341"/>
      <c r="K792" s="1341"/>
      <c r="L792" s="1341"/>
      <c r="M792" s="1341"/>
      <c r="N792" s="1341"/>
      <c r="O792" s="1341"/>
      <c r="P792" s="1341"/>
      <c r="Q792" s="1341"/>
      <c r="R792" s="1341"/>
      <c r="S792" s="1341"/>
      <c r="T792" s="1341"/>
      <c r="U792" s="1341"/>
      <c r="V792" s="1341"/>
      <c r="W792" s="1341"/>
      <c r="X792" s="1341"/>
      <c r="Y792" s="1341"/>
      <c r="Z792" s="1341"/>
    </row>
    <row r="793" spans="1:26" ht="21.75" customHeight="1" x14ac:dyDescent="0.6">
      <c r="A793" s="1341"/>
      <c r="B793" s="1358"/>
      <c r="C793" s="1341"/>
      <c r="D793" s="1358"/>
      <c r="E793" s="1341"/>
      <c r="F793" s="1358"/>
      <c r="G793" s="1341"/>
      <c r="H793" s="1358"/>
      <c r="I793" s="1341"/>
      <c r="J793" s="1341"/>
      <c r="K793" s="1341"/>
      <c r="L793" s="1341"/>
      <c r="M793" s="1341"/>
      <c r="N793" s="1341"/>
      <c r="O793" s="1341"/>
      <c r="P793" s="1341"/>
      <c r="Q793" s="1341"/>
      <c r="R793" s="1341"/>
      <c r="S793" s="1341"/>
      <c r="T793" s="1341"/>
      <c r="U793" s="1341"/>
      <c r="V793" s="1341"/>
      <c r="W793" s="1341"/>
      <c r="X793" s="1341"/>
      <c r="Y793" s="1341"/>
      <c r="Z793" s="1341"/>
    </row>
    <row r="794" spans="1:26" ht="21.75" customHeight="1" x14ac:dyDescent="0.6">
      <c r="A794" s="1341"/>
      <c r="B794" s="1358"/>
      <c r="C794" s="1341"/>
      <c r="D794" s="1358"/>
      <c r="E794" s="1341"/>
      <c r="F794" s="1358"/>
      <c r="G794" s="1341"/>
      <c r="H794" s="1358"/>
      <c r="I794" s="1341"/>
      <c r="J794" s="1341"/>
      <c r="K794" s="1341"/>
      <c r="L794" s="1341"/>
      <c r="M794" s="1341"/>
      <c r="N794" s="1341"/>
      <c r="O794" s="1341"/>
      <c r="P794" s="1341"/>
      <c r="Q794" s="1341"/>
      <c r="R794" s="1341"/>
      <c r="S794" s="1341"/>
      <c r="T794" s="1341"/>
      <c r="U794" s="1341"/>
      <c r="V794" s="1341"/>
      <c r="W794" s="1341"/>
      <c r="X794" s="1341"/>
      <c r="Y794" s="1341"/>
      <c r="Z794" s="1341"/>
    </row>
    <row r="795" spans="1:26" ht="21.75" customHeight="1" x14ac:dyDescent="0.6">
      <c r="A795" s="1341"/>
      <c r="B795" s="1358"/>
      <c r="C795" s="1341"/>
      <c r="D795" s="1358"/>
      <c r="E795" s="1341"/>
      <c r="F795" s="1358"/>
      <c r="G795" s="1341"/>
      <c r="H795" s="1358"/>
      <c r="I795" s="1341"/>
      <c r="J795" s="1341"/>
      <c r="K795" s="1341"/>
      <c r="L795" s="1341"/>
      <c r="M795" s="1341"/>
      <c r="N795" s="1341"/>
      <c r="O795" s="1341"/>
      <c r="P795" s="1341"/>
      <c r="Q795" s="1341"/>
      <c r="R795" s="1341"/>
      <c r="S795" s="1341"/>
      <c r="T795" s="1341"/>
      <c r="U795" s="1341"/>
      <c r="V795" s="1341"/>
      <c r="W795" s="1341"/>
      <c r="X795" s="1341"/>
      <c r="Y795" s="1341"/>
      <c r="Z795" s="1341"/>
    </row>
    <row r="796" spans="1:26" ht="21.75" customHeight="1" x14ac:dyDescent="0.6">
      <c r="A796" s="1341"/>
      <c r="B796" s="1358"/>
      <c r="C796" s="1341"/>
      <c r="D796" s="1358"/>
      <c r="E796" s="1341"/>
      <c r="F796" s="1358"/>
      <c r="G796" s="1341"/>
      <c r="H796" s="1358"/>
      <c r="I796" s="1341"/>
      <c r="J796" s="1341"/>
      <c r="K796" s="1341"/>
      <c r="L796" s="1341"/>
      <c r="M796" s="1341"/>
      <c r="N796" s="1341"/>
      <c r="O796" s="1341"/>
      <c r="P796" s="1341"/>
      <c r="Q796" s="1341"/>
      <c r="R796" s="1341"/>
      <c r="S796" s="1341"/>
      <c r="T796" s="1341"/>
      <c r="U796" s="1341"/>
      <c r="V796" s="1341"/>
      <c r="W796" s="1341"/>
      <c r="X796" s="1341"/>
      <c r="Y796" s="1341"/>
      <c r="Z796" s="1341"/>
    </row>
    <row r="797" spans="1:26" ht="21.75" customHeight="1" x14ac:dyDescent="0.6">
      <c r="A797" s="1341"/>
      <c r="B797" s="1358"/>
      <c r="C797" s="1341"/>
      <c r="D797" s="1358"/>
      <c r="E797" s="1341"/>
      <c r="F797" s="1358"/>
      <c r="G797" s="1341"/>
      <c r="H797" s="1358"/>
      <c r="I797" s="1341"/>
      <c r="J797" s="1341"/>
      <c r="K797" s="1341"/>
      <c r="L797" s="1341"/>
      <c r="M797" s="1341"/>
      <c r="N797" s="1341"/>
      <c r="O797" s="1341"/>
      <c r="P797" s="1341"/>
      <c r="Q797" s="1341"/>
      <c r="R797" s="1341"/>
      <c r="S797" s="1341"/>
      <c r="T797" s="1341"/>
      <c r="U797" s="1341"/>
      <c r="V797" s="1341"/>
      <c r="W797" s="1341"/>
      <c r="X797" s="1341"/>
      <c r="Y797" s="1341"/>
      <c r="Z797" s="1341"/>
    </row>
    <row r="798" spans="1:26" ht="21.75" customHeight="1" x14ac:dyDescent="0.6">
      <c r="A798" s="1341"/>
      <c r="B798" s="1358"/>
      <c r="C798" s="1341"/>
      <c r="D798" s="1358"/>
      <c r="E798" s="1341"/>
      <c r="F798" s="1358"/>
      <c r="G798" s="1341"/>
      <c r="H798" s="1358"/>
      <c r="I798" s="1341"/>
      <c r="J798" s="1341"/>
      <c r="K798" s="1341"/>
      <c r="L798" s="1341"/>
      <c r="M798" s="1341"/>
      <c r="N798" s="1341"/>
      <c r="O798" s="1341"/>
      <c r="P798" s="1341"/>
      <c r="Q798" s="1341"/>
      <c r="R798" s="1341"/>
      <c r="S798" s="1341"/>
      <c r="T798" s="1341"/>
      <c r="U798" s="1341"/>
      <c r="V798" s="1341"/>
      <c r="W798" s="1341"/>
      <c r="X798" s="1341"/>
      <c r="Y798" s="1341"/>
      <c r="Z798" s="1341"/>
    </row>
    <row r="799" spans="1:26" ht="21.75" customHeight="1" x14ac:dyDescent="0.6">
      <c r="A799" s="1341"/>
      <c r="B799" s="1358"/>
      <c r="C799" s="1341"/>
      <c r="D799" s="1358"/>
      <c r="E799" s="1341"/>
      <c r="F799" s="1358"/>
      <c r="G799" s="1341"/>
      <c r="H799" s="1358"/>
      <c r="I799" s="1341"/>
      <c r="J799" s="1341"/>
      <c r="K799" s="1341"/>
      <c r="L799" s="1341"/>
      <c r="M799" s="1341"/>
      <c r="N799" s="1341"/>
      <c r="O799" s="1341"/>
      <c r="P799" s="1341"/>
      <c r="Q799" s="1341"/>
      <c r="R799" s="1341"/>
      <c r="S799" s="1341"/>
      <c r="T799" s="1341"/>
      <c r="U799" s="1341"/>
      <c r="V799" s="1341"/>
      <c r="W799" s="1341"/>
      <c r="X799" s="1341"/>
      <c r="Y799" s="1341"/>
      <c r="Z799" s="1341"/>
    </row>
    <row r="800" spans="1:26" ht="21.75" customHeight="1" x14ac:dyDescent="0.6">
      <c r="A800" s="1341"/>
      <c r="B800" s="1358"/>
      <c r="C800" s="1341"/>
      <c r="D800" s="1358"/>
      <c r="E800" s="1341"/>
      <c r="F800" s="1358"/>
      <c r="G800" s="1341"/>
      <c r="H800" s="1358"/>
      <c r="I800" s="1341"/>
      <c r="J800" s="1341"/>
      <c r="K800" s="1341"/>
      <c r="L800" s="1341"/>
      <c r="M800" s="1341"/>
      <c r="N800" s="1341"/>
      <c r="O800" s="1341"/>
      <c r="P800" s="1341"/>
      <c r="Q800" s="1341"/>
      <c r="R800" s="1341"/>
      <c r="S800" s="1341"/>
      <c r="T800" s="1341"/>
      <c r="U800" s="1341"/>
      <c r="V800" s="1341"/>
      <c r="W800" s="1341"/>
      <c r="X800" s="1341"/>
      <c r="Y800" s="1341"/>
      <c r="Z800" s="1341"/>
    </row>
    <row r="801" spans="1:26" ht="21.75" customHeight="1" x14ac:dyDescent="0.6">
      <c r="A801" s="1341"/>
      <c r="B801" s="1358"/>
      <c r="C801" s="1341"/>
      <c r="D801" s="1358"/>
      <c r="E801" s="1341"/>
      <c r="F801" s="1358"/>
      <c r="G801" s="1341"/>
      <c r="H801" s="1358"/>
      <c r="I801" s="1341"/>
      <c r="J801" s="1341"/>
      <c r="K801" s="1341"/>
      <c r="L801" s="1341"/>
      <c r="M801" s="1341"/>
      <c r="N801" s="1341"/>
      <c r="O801" s="1341"/>
      <c r="P801" s="1341"/>
      <c r="Q801" s="1341"/>
      <c r="R801" s="1341"/>
      <c r="S801" s="1341"/>
      <c r="T801" s="1341"/>
      <c r="U801" s="1341"/>
      <c r="V801" s="1341"/>
      <c r="W801" s="1341"/>
      <c r="X801" s="1341"/>
      <c r="Y801" s="1341"/>
      <c r="Z801" s="1341"/>
    </row>
    <row r="802" spans="1:26" ht="21.75" customHeight="1" x14ac:dyDescent="0.6">
      <c r="A802" s="1341"/>
      <c r="B802" s="1358"/>
      <c r="C802" s="1341"/>
      <c r="D802" s="1358"/>
      <c r="E802" s="1341"/>
      <c r="F802" s="1358"/>
      <c r="G802" s="1341"/>
      <c r="H802" s="1358"/>
      <c r="I802" s="1341"/>
      <c r="J802" s="1341"/>
      <c r="K802" s="1341"/>
      <c r="L802" s="1341"/>
      <c r="M802" s="1341"/>
      <c r="N802" s="1341"/>
      <c r="O802" s="1341"/>
      <c r="P802" s="1341"/>
      <c r="Q802" s="1341"/>
      <c r="R802" s="1341"/>
      <c r="S802" s="1341"/>
      <c r="T802" s="1341"/>
      <c r="U802" s="1341"/>
      <c r="V802" s="1341"/>
      <c r="W802" s="1341"/>
      <c r="X802" s="1341"/>
      <c r="Y802" s="1341"/>
      <c r="Z802" s="1341"/>
    </row>
    <row r="803" spans="1:26" ht="21.75" customHeight="1" x14ac:dyDescent="0.6">
      <c r="A803" s="1341"/>
      <c r="B803" s="1358"/>
      <c r="C803" s="1341"/>
      <c r="D803" s="1358"/>
      <c r="E803" s="1341"/>
      <c r="F803" s="1358"/>
      <c r="G803" s="1341"/>
      <c r="H803" s="1358"/>
      <c r="I803" s="1341"/>
      <c r="J803" s="1341"/>
      <c r="K803" s="1341"/>
      <c r="L803" s="1341"/>
      <c r="M803" s="1341"/>
      <c r="N803" s="1341"/>
      <c r="O803" s="1341"/>
      <c r="P803" s="1341"/>
      <c r="Q803" s="1341"/>
      <c r="R803" s="1341"/>
      <c r="S803" s="1341"/>
      <c r="T803" s="1341"/>
      <c r="U803" s="1341"/>
      <c r="V803" s="1341"/>
      <c r="W803" s="1341"/>
      <c r="X803" s="1341"/>
      <c r="Y803" s="1341"/>
      <c r="Z803" s="1341"/>
    </row>
    <row r="804" spans="1:26" ht="21.75" customHeight="1" x14ac:dyDescent="0.6">
      <c r="A804" s="1341"/>
      <c r="B804" s="1358"/>
      <c r="C804" s="1341"/>
      <c r="D804" s="1358"/>
      <c r="E804" s="1341"/>
      <c r="F804" s="1358"/>
      <c r="G804" s="1341"/>
      <c r="H804" s="1358"/>
      <c r="I804" s="1341"/>
      <c r="J804" s="1341"/>
      <c r="K804" s="1341"/>
      <c r="L804" s="1341"/>
      <c r="M804" s="1341"/>
      <c r="N804" s="1341"/>
      <c r="O804" s="1341"/>
      <c r="P804" s="1341"/>
      <c r="Q804" s="1341"/>
      <c r="R804" s="1341"/>
      <c r="S804" s="1341"/>
      <c r="T804" s="1341"/>
      <c r="U804" s="1341"/>
      <c r="V804" s="1341"/>
      <c r="W804" s="1341"/>
      <c r="X804" s="1341"/>
      <c r="Y804" s="1341"/>
      <c r="Z804" s="1341"/>
    </row>
    <row r="805" spans="1:26" ht="21.75" customHeight="1" x14ac:dyDescent="0.6">
      <c r="A805" s="1341"/>
      <c r="B805" s="1358"/>
      <c r="C805" s="1341"/>
      <c r="D805" s="1358"/>
      <c r="E805" s="1341"/>
      <c r="F805" s="1358"/>
      <c r="G805" s="1341"/>
      <c r="H805" s="1358"/>
      <c r="I805" s="1341"/>
      <c r="J805" s="1341"/>
      <c r="K805" s="1341"/>
      <c r="L805" s="1341"/>
      <c r="M805" s="1341"/>
      <c r="N805" s="1341"/>
      <c r="O805" s="1341"/>
      <c r="P805" s="1341"/>
      <c r="Q805" s="1341"/>
      <c r="R805" s="1341"/>
      <c r="S805" s="1341"/>
      <c r="T805" s="1341"/>
      <c r="U805" s="1341"/>
      <c r="V805" s="1341"/>
      <c r="W805" s="1341"/>
      <c r="X805" s="1341"/>
      <c r="Y805" s="1341"/>
      <c r="Z805" s="1341"/>
    </row>
    <row r="806" spans="1:26" ht="21.75" customHeight="1" x14ac:dyDescent="0.6">
      <c r="A806" s="1341"/>
      <c r="B806" s="1358"/>
      <c r="C806" s="1341"/>
      <c r="D806" s="1358"/>
      <c r="E806" s="1341"/>
      <c r="F806" s="1358"/>
      <c r="G806" s="1341"/>
      <c r="H806" s="1358"/>
      <c r="I806" s="1341"/>
      <c r="J806" s="1341"/>
      <c r="K806" s="1341"/>
      <c r="L806" s="1341"/>
      <c r="M806" s="1341"/>
      <c r="N806" s="1341"/>
      <c r="O806" s="1341"/>
      <c r="P806" s="1341"/>
      <c r="Q806" s="1341"/>
      <c r="R806" s="1341"/>
      <c r="S806" s="1341"/>
      <c r="T806" s="1341"/>
      <c r="U806" s="1341"/>
      <c r="V806" s="1341"/>
      <c r="W806" s="1341"/>
      <c r="X806" s="1341"/>
      <c r="Y806" s="1341"/>
      <c r="Z806" s="1341"/>
    </row>
    <row r="807" spans="1:26" ht="21.75" customHeight="1" x14ac:dyDescent="0.6">
      <c r="A807" s="1341"/>
      <c r="B807" s="1358"/>
      <c r="C807" s="1341"/>
      <c r="D807" s="1358"/>
      <c r="E807" s="1341"/>
      <c r="F807" s="1358"/>
      <c r="G807" s="1341"/>
      <c r="H807" s="1358"/>
      <c r="I807" s="1341"/>
      <c r="J807" s="1341"/>
      <c r="K807" s="1341"/>
      <c r="L807" s="1341"/>
      <c r="M807" s="1341"/>
      <c r="N807" s="1341"/>
      <c r="O807" s="1341"/>
      <c r="P807" s="1341"/>
      <c r="Q807" s="1341"/>
      <c r="R807" s="1341"/>
      <c r="S807" s="1341"/>
      <c r="T807" s="1341"/>
      <c r="U807" s="1341"/>
      <c r="V807" s="1341"/>
      <c r="W807" s="1341"/>
      <c r="X807" s="1341"/>
      <c r="Y807" s="1341"/>
      <c r="Z807" s="1341"/>
    </row>
    <row r="808" spans="1:26" ht="21.75" customHeight="1" x14ac:dyDescent="0.6">
      <c r="A808" s="1341"/>
      <c r="B808" s="1358"/>
      <c r="C808" s="1341"/>
      <c r="D808" s="1358"/>
      <c r="E808" s="1341"/>
      <c r="F808" s="1358"/>
      <c r="G808" s="1341"/>
      <c r="H808" s="1358"/>
      <c r="I808" s="1341"/>
      <c r="J808" s="1341"/>
      <c r="K808" s="1341"/>
      <c r="L808" s="1341"/>
      <c r="M808" s="1341"/>
      <c r="N808" s="1341"/>
      <c r="O808" s="1341"/>
      <c r="P808" s="1341"/>
      <c r="Q808" s="1341"/>
      <c r="R808" s="1341"/>
      <c r="S808" s="1341"/>
      <c r="T808" s="1341"/>
      <c r="U808" s="1341"/>
      <c r="V808" s="1341"/>
      <c r="W808" s="1341"/>
      <c r="X808" s="1341"/>
      <c r="Y808" s="1341"/>
      <c r="Z808" s="1341"/>
    </row>
    <row r="809" spans="1:26" ht="21.75" customHeight="1" x14ac:dyDescent="0.6">
      <c r="A809" s="1341"/>
      <c r="B809" s="1358"/>
      <c r="C809" s="1341"/>
      <c r="D809" s="1358"/>
      <c r="E809" s="1341"/>
      <c r="F809" s="1358"/>
      <c r="G809" s="1341"/>
      <c r="H809" s="1358"/>
      <c r="I809" s="1341"/>
      <c r="J809" s="1341"/>
      <c r="K809" s="1341"/>
      <c r="L809" s="1341"/>
      <c r="M809" s="1341"/>
      <c r="N809" s="1341"/>
      <c r="O809" s="1341"/>
      <c r="P809" s="1341"/>
      <c r="Q809" s="1341"/>
      <c r="R809" s="1341"/>
      <c r="S809" s="1341"/>
      <c r="T809" s="1341"/>
      <c r="U809" s="1341"/>
      <c r="V809" s="1341"/>
      <c r="W809" s="1341"/>
      <c r="X809" s="1341"/>
      <c r="Y809" s="1341"/>
      <c r="Z809" s="1341"/>
    </row>
    <row r="810" spans="1:26" ht="21.75" customHeight="1" x14ac:dyDescent="0.6">
      <c r="A810" s="1341"/>
      <c r="B810" s="1358"/>
      <c r="C810" s="1341"/>
      <c r="D810" s="1358"/>
      <c r="E810" s="1341"/>
      <c r="F810" s="1358"/>
      <c r="G810" s="1341"/>
      <c r="H810" s="1358"/>
      <c r="I810" s="1341"/>
      <c r="J810" s="1341"/>
      <c r="K810" s="1341"/>
      <c r="L810" s="1341"/>
      <c r="M810" s="1341"/>
      <c r="N810" s="1341"/>
      <c r="O810" s="1341"/>
      <c r="P810" s="1341"/>
      <c r="Q810" s="1341"/>
      <c r="R810" s="1341"/>
      <c r="S810" s="1341"/>
      <c r="T810" s="1341"/>
      <c r="U810" s="1341"/>
      <c r="V810" s="1341"/>
      <c r="W810" s="1341"/>
      <c r="X810" s="1341"/>
      <c r="Y810" s="1341"/>
      <c r="Z810" s="1341"/>
    </row>
    <row r="811" spans="1:26" ht="21.75" customHeight="1" x14ac:dyDescent="0.6">
      <c r="A811" s="1341"/>
      <c r="B811" s="1358"/>
      <c r="C811" s="1341"/>
      <c r="D811" s="1358"/>
      <c r="E811" s="1341"/>
      <c r="F811" s="1358"/>
      <c r="G811" s="1341"/>
      <c r="H811" s="1358"/>
      <c r="I811" s="1341"/>
      <c r="J811" s="1341"/>
      <c r="K811" s="1341"/>
      <c r="L811" s="1341"/>
      <c r="M811" s="1341"/>
      <c r="N811" s="1341"/>
      <c r="O811" s="1341"/>
      <c r="P811" s="1341"/>
      <c r="Q811" s="1341"/>
      <c r="R811" s="1341"/>
      <c r="S811" s="1341"/>
      <c r="T811" s="1341"/>
      <c r="U811" s="1341"/>
      <c r="V811" s="1341"/>
      <c r="W811" s="1341"/>
      <c r="X811" s="1341"/>
      <c r="Y811" s="1341"/>
      <c r="Z811" s="1341"/>
    </row>
    <row r="812" spans="1:26" ht="21.75" customHeight="1" x14ac:dyDescent="0.6">
      <c r="A812" s="1341"/>
      <c r="B812" s="1358"/>
      <c r="C812" s="1341"/>
      <c r="D812" s="1358"/>
      <c r="E812" s="1341"/>
      <c r="F812" s="1358"/>
      <c r="G812" s="1341"/>
      <c r="H812" s="1358"/>
      <c r="I812" s="1341"/>
      <c r="J812" s="1341"/>
      <c r="K812" s="1341"/>
      <c r="L812" s="1341"/>
      <c r="M812" s="1341"/>
      <c r="N812" s="1341"/>
      <c r="O812" s="1341"/>
      <c r="P812" s="1341"/>
      <c r="Q812" s="1341"/>
      <c r="R812" s="1341"/>
      <c r="S812" s="1341"/>
      <c r="T812" s="1341"/>
      <c r="U812" s="1341"/>
      <c r="V812" s="1341"/>
      <c r="W812" s="1341"/>
      <c r="X812" s="1341"/>
      <c r="Y812" s="1341"/>
      <c r="Z812" s="1341"/>
    </row>
    <row r="813" spans="1:26" ht="21.75" customHeight="1" x14ac:dyDescent="0.6">
      <c r="A813" s="1341"/>
      <c r="B813" s="1358"/>
      <c r="C813" s="1341"/>
      <c r="D813" s="1358"/>
      <c r="E813" s="1341"/>
      <c r="F813" s="1358"/>
      <c r="G813" s="1341"/>
      <c r="H813" s="1358"/>
      <c r="I813" s="1341"/>
      <c r="J813" s="1341"/>
      <c r="K813" s="1341"/>
      <c r="L813" s="1341"/>
      <c r="M813" s="1341"/>
      <c r="N813" s="1341"/>
      <c r="O813" s="1341"/>
      <c r="P813" s="1341"/>
      <c r="Q813" s="1341"/>
      <c r="R813" s="1341"/>
      <c r="S813" s="1341"/>
      <c r="T813" s="1341"/>
      <c r="U813" s="1341"/>
      <c r="V813" s="1341"/>
      <c r="W813" s="1341"/>
      <c r="X813" s="1341"/>
      <c r="Y813" s="1341"/>
      <c r="Z813" s="1341"/>
    </row>
    <row r="814" spans="1:26" ht="21.75" customHeight="1" x14ac:dyDescent="0.6">
      <c r="A814" s="1341"/>
      <c r="B814" s="1358"/>
      <c r="C814" s="1341"/>
      <c r="D814" s="1358"/>
      <c r="E814" s="1341"/>
      <c r="F814" s="1358"/>
      <c r="G814" s="1341"/>
      <c r="H814" s="1358"/>
      <c r="I814" s="1341"/>
      <c r="J814" s="1341"/>
      <c r="K814" s="1341"/>
      <c r="L814" s="1341"/>
      <c r="M814" s="1341"/>
      <c r="N814" s="1341"/>
      <c r="O814" s="1341"/>
      <c r="P814" s="1341"/>
      <c r="Q814" s="1341"/>
      <c r="R814" s="1341"/>
      <c r="S814" s="1341"/>
      <c r="T814" s="1341"/>
      <c r="U814" s="1341"/>
      <c r="V814" s="1341"/>
      <c r="W814" s="1341"/>
      <c r="X814" s="1341"/>
      <c r="Y814" s="1341"/>
      <c r="Z814" s="1341"/>
    </row>
    <row r="815" spans="1:26" ht="21.75" customHeight="1" x14ac:dyDescent="0.6">
      <c r="A815" s="1341"/>
      <c r="B815" s="1358"/>
      <c r="C815" s="1341"/>
      <c r="D815" s="1358"/>
      <c r="E815" s="1341"/>
      <c r="F815" s="1358"/>
      <c r="G815" s="1341"/>
      <c r="H815" s="1358"/>
      <c r="I815" s="1341"/>
      <c r="J815" s="1341"/>
      <c r="K815" s="1341"/>
      <c r="L815" s="1341"/>
      <c r="M815" s="1341"/>
      <c r="N815" s="1341"/>
      <c r="O815" s="1341"/>
      <c r="P815" s="1341"/>
      <c r="Q815" s="1341"/>
      <c r="R815" s="1341"/>
      <c r="S815" s="1341"/>
      <c r="T815" s="1341"/>
      <c r="U815" s="1341"/>
      <c r="V815" s="1341"/>
      <c r="W815" s="1341"/>
      <c r="X815" s="1341"/>
      <c r="Y815" s="1341"/>
      <c r="Z815" s="1341"/>
    </row>
    <row r="816" spans="1:26" ht="21.75" customHeight="1" x14ac:dyDescent="0.6">
      <c r="A816" s="1341"/>
      <c r="B816" s="1358"/>
      <c r="C816" s="1341"/>
      <c r="D816" s="1358"/>
      <c r="E816" s="1341"/>
      <c r="F816" s="1358"/>
      <c r="G816" s="1341"/>
      <c r="H816" s="1358"/>
      <c r="I816" s="1341"/>
      <c r="J816" s="1341"/>
      <c r="K816" s="1341"/>
      <c r="L816" s="1341"/>
      <c r="M816" s="1341"/>
      <c r="N816" s="1341"/>
      <c r="O816" s="1341"/>
      <c r="P816" s="1341"/>
      <c r="Q816" s="1341"/>
      <c r="R816" s="1341"/>
      <c r="S816" s="1341"/>
      <c r="T816" s="1341"/>
      <c r="U816" s="1341"/>
      <c r="V816" s="1341"/>
      <c r="W816" s="1341"/>
      <c r="X816" s="1341"/>
      <c r="Y816" s="1341"/>
      <c r="Z816" s="1341"/>
    </row>
    <row r="817" spans="1:26" ht="21.75" customHeight="1" x14ac:dyDescent="0.6">
      <c r="A817" s="1341"/>
      <c r="B817" s="1358"/>
      <c r="C817" s="1341"/>
      <c r="D817" s="1358"/>
      <c r="E817" s="1341"/>
      <c r="F817" s="1358"/>
      <c r="G817" s="1341"/>
      <c r="H817" s="1358"/>
      <c r="I817" s="1341"/>
      <c r="J817" s="1341"/>
      <c r="K817" s="1341"/>
      <c r="L817" s="1341"/>
      <c r="M817" s="1341"/>
      <c r="N817" s="1341"/>
      <c r="O817" s="1341"/>
      <c r="P817" s="1341"/>
      <c r="Q817" s="1341"/>
      <c r="R817" s="1341"/>
      <c r="S817" s="1341"/>
      <c r="T817" s="1341"/>
      <c r="U817" s="1341"/>
      <c r="V817" s="1341"/>
      <c r="W817" s="1341"/>
      <c r="X817" s="1341"/>
      <c r="Y817" s="1341"/>
      <c r="Z817" s="1341"/>
    </row>
    <row r="818" spans="1:26" ht="21.75" customHeight="1" x14ac:dyDescent="0.6">
      <c r="A818" s="1341"/>
      <c r="B818" s="1358"/>
      <c r="C818" s="1341"/>
      <c r="D818" s="1358"/>
      <c r="E818" s="1341"/>
      <c r="F818" s="1358"/>
      <c r="G818" s="1341"/>
      <c r="H818" s="1358"/>
      <c r="I818" s="1341"/>
      <c r="J818" s="1341"/>
      <c r="K818" s="1341"/>
      <c r="L818" s="1341"/>
      <c r="M818" s="1341"/>
      <c r="N818" s="1341"/>
      <c r="O818" s="1341"/>
      <c r="P818" s="1341"/>
      <c r="Q818" s="1341"/>
      <c r="R818" s="1341"/>
      <c r="S818" s="1341"/>
      <c r="T818" s="1341"/>
      <c r="U818" s="1341"/>
      <c r="V818" s="1341"/>
      <c r="W818" s="1341"/>
      <c r="X818" s="1341"/>
      <c r="Y818" s="1341"/>
      <c r="Z818" s="1341"/>
    </row>
    <row r="819" spans="1:26" ht="21.75" customHeight="1" x14ac:dyDescent="0.6">
      <c r="A819" s="1341"/>
      <c r="B819" s="1358"/>
      <c r="C819" s="1341"/>
      <c r="D819" s="1358"/>
      <c r="E819" s="1341"/>
      <c r="F819" s="1358"/>
      <c r="G819" s="1341"/>
      <c r="H819" s="1358"/>
      <c r="I819" s="1341"/>
      <c r="J819" s="1341"/>
      <c r="K819" s="1341"/>
      <c r="L819" s="1341"/>
      <c r="M819" s="1341"/>
      <c r="N819" s="1341"/>
      <c r="O819" s="1341"/>
      <c r="P819" s="1341"/>
      <c r="Q819" s="1341"/>
      <c r="R819" s="1341"/>
      <c r="S819" s="1341"/>
      <c r="T819" s="1341"/>
      <c r="U819" s="1341"/>
      <c r="V819" s="1341"/>
      <c r="W819" s="1341"/>
      <c r="X819" s="1341"/>
      <c r="Y819" s="1341"/>
      <c r="Z819" s="1341"/>
    </row>
    <row r="820" spans="1:26" ht="21.75" customHeight="1" x14ac:dyDescent="0.6">
      <c r="A820" s="1341"/>
      <c r="B820" s="1358"/>
      <c r="C820" s="1341"/>
      <c r="D820" s="1358"/>
      <c r="E820" s="1341"/>
      <c r="F820" s="1358"/>
      <c r="G820" s="1341"/>
      <c r="H820" s="1358"/>
      <c r="I820" s="1341"/>
      <c r="J820" s="1341"/>
      <c r="K820" s="1341"/>
      <c r="L820" s="1341"/>
      <c r="M820" s="1341"/>
      <c r="N820" s="1341"/>
      <c r="O820" s="1341"/>
      <c r="P820" s="1341"/>
      <c r="Q820" s="1341"/>
      <c r="R820" s="1341"/>
      <c r="S820" s="1341"/>
      <c r="T820" s="1341"/>
      <c r="U820" s="1341"/>
      <c r="V820" s="1341"/>
      <c r="W820" s="1341"/>
      <c r="X820" s="1341"/>
      <c r="Y820" s="1341"/>
      <c r="Z820" s="1341"/>
    </row>
    <row r="821" spans="1:26" ht="21.75" customHeight="1" x14ac:dyDescent="0.6">
      <c r="A821" s="1341"/>
      <c r="B821" s="1358"/>
      <c r="C821" s="1341"/>
      <c r="D821" s="1358"/>
      <c r="E821" s="1341"/>
      <c r="F821" s="1358"/>
      <c r="G821" s="1341"/>
      <c r="H821" s="1358"/>
      <c r="I821" s="1341"/>
      <c r="J821" s="1341"/>
      <c r="K821" s="1341"/>
      <c r="L821" s="1341"/>
      <c r="M821" s="1341"/>
      <c r="N821" s="1341"/>
      <c r="O821" s="1341"/>
      <c r="P821" s="1341"/>
      <c r="Q821" s="1341"/>
      <c r="R821" s="1341"/>
      <c r="S821" s="1341"/>
      <c r="T821" s="1341"/>
      <c r="U821" s="1341"/>
      <c r="V821" s="1341"/>
      <c r="W821" s="1341"/>
      <c r="X821" s="1341"/>
      <c r="Y821" s="1341"/>
      <c r="Z821" s="1341"/>
    </row>
    <row r="822" spans="1:26" ht="21.75" customHeight="1" x14ac:dyDescent="0.6">
      <c r="A822" s="1341"/>
      <c r="B822" s="1358"/>
      <c r="C822" s="1341"/>
      <c r="D822" s="1358"/>
      <c r="E822" s="1341"/>
      <c r="F822" s="1358"/>
      <c r="G822" s="1341"/>
      <c r="H822" s="1358"/>
      <c r="I822" s="1341"/>
      <c r="J822" s="1341"/>
      <c r="K822" s="1341"/>
      <c r="L822" s="1341"/>
      <c r="M822" s="1341"/>
      <c r="N822" s="1341"/>
      <c r="O822" s="1341"/>
      <c r="P822" s="1341"/>
      <c r="Q822" s="1341"/>
      <c r="R822" s="1341"/>
      <c r="S822" s="1341"/>
      <c r="T822" s="1341"/>
      <c r="U822" s="1341"/>
      <c r="V822" s="1341"/>
      <c r="W822" s="1341"/>
      <c r="X822" s="1341"/>
      <c r="Y822" s="1341"/>
      <c r="Z822" s="1341"/>
    </row>
    <row r="823" spans="1:26" ht="21.75" customHeight="1" x14ac:dyDescent="0.6">
      <c r="A823" s="1341"/>
      <c r="B823" s="1358"/>
      <c r="C823" s="1341"/>
      <c r="D823" s="1358"/>
      <c r="E823" s="1341"/>
      <c r="F823" s="1358"/>
      <c r="G823" s="1341"/>
      <c r="H823" s="1358"/>
      <c r="I823" s="1341"/>
      <c r="J823" s="1341"/>
      <c r="K823" s="1341"/>
      <c r="L823" s="1341"/>
      <c r="M823" s="1341"/>
      <c r="N823" s="1341"/>
      <c r="O823" s="1341"/>
      <c r="P823" s="1341"/>
      <c r="Q823" s="1341"/>
      <c r="R823" s="1341"/>
      <c r="S823" s="1341"/>
      <c r="T823" s="1341"/>
      <c r="U823" s="1341"/>
      <c r="V823" s="1341"/>
      <c r="W823" s="1341"/>
      <c r="X823" s="1341"/>
      <c r="Y823" s="1341"/>
      <c r="Z823" s="1341"/>
    </row>
    <row r="824" spans="1:26" ht="21.75" customHeight="1" x14ac:dyDescent="0.6">
      <c r="A824" s="1341"/>
      <c r="B824" s="1358"/>
      <c r="C824" s="1341"/>
      <c r="D824" s="1358"/>
      <c r="E824" s="1341"/>
      <c r="F824" s="1358"/>
      <c r="G824" s="1341"/>
      <c r="H824" s="1358"/>
      <c r="I824" s="1341"/>
      <c r="J824" s="1341"/>
      <c r="K824" s="1341"/>
      <c r="L824" s="1341"/>
      <c r="M824" s="1341"/>
      <c r="N824" s="1341"/>
      <c r="O824" s="1341"/>
      <c r="P824" s="1341"/>
      <c r="Q824" s="1341"/>
      <c r="R824" s="1341"/>
      <c r="S824" s="1341"/>
      <c r="T824" s="1341"/>
      <c r="U824" s="1341"/>
      <c r="V824" s="1341"/>
      <c r="W824" s="1341"/>
      <c r="X824" s="1341"/>
      <c r="Y824" s="1341"/>
      <c r="Z824" s="1341"/>
    </row>
    <row r="825" spans="1:26" ht="21.75" customHeight="1" x14ac:dyDescent="0.6">
      <c r="A825" s="1341"/>
      <c r="B825" s="1358"/>
      <c r="C825" s="1341"/>
      <c r="D825" s="1358"/>
      <c r="E825" s="1341"/>
      <c r="F825" s="1358"/>
      <c r="G825" s="1341"/>
      <c r="H825" s="1358"/>
      <c r="I825" s="1341"/>
      <c r="J825" s="1341"/>
      <c r="K825" s="1341"/>
      <c r="L825" s="1341"/>
      <c r="M825" s="1341"/>
      <c r="N825" s="1341"/>
      <c r="O825" s="1341"/>
      <c r="P825" s="1341"/>
      <c r="Q825" s="1341"/>
      <c r="R825" s="1341"/>
      <c r="S825" s="1341"/>
      <c r="T825" s="1341"/>
      <c r="U825" s="1341"/>
      <c r="V825" s="1341"/>
      <c r="W825" s="1341"/>
      <c r="X825" s="1341"/>
      <c r="Y825" s="1341"/>
      <c r="Z825" s="1341"/>
    </row>
    <row r="826" spans="1:26" ht="21.75" customHeight="1" x14ac:dyDescent="0.6">
      <c r="A826" s="1341"/>
      <c r="B826" s="1358"/>
      <c r="C826" s="1341"/>
      <c r="D826" s="1358"/>
      <c r="E826" s="1341"/>
      <c r="F826" s="1358"/>
      <c r="G826" s="1341"/>
      <c r="H826" s="1358"/>
      <c r="I826" s="1341"/>
      <c r="J826" s="1341"/>
      <c r="K826" s="1341"/>
      <c r="L826" s="1341"/>
      <c r="M826" s="1341"/>
      <c r="N826" s="1341"/>
      <c r="O826" s="1341"/>
      <c r="P826" s="1341"/>
      <c r="Q826" s="1341"/>
      <c r="R826" s="1341"/>
      <c r="S826" s="1341"/>
      <c r="T826" s="1341"/>
      <c r="U826" s="1341"/>
      <c r="V826" s="1341"/>
      <c r="W826" s="1341"/>
      <c r="X826" s="1341"/>
      <c r="Y826" s="1341"/>
      <c r="Z826" s="1341"/>
    </row>
    <row r="827" spans="1:26" ht="21.75" customHeight="1" x14ac:dyDescent="0.6">
      <c r="A827" s="1341"/>
      <c r="B827" s="1358"/>
      <c r="C827" s="1341"/>
      <c r="D827" s="1358"/>
      <c r="E827" s="1341"/>
      <c r="F827" s="1358"/>
      <c r="G827" s="1341"/>
      <c r="H827" s="1358"/>
      <c r="I827" s="1341"/>
      <c r="J827" s="1341"/>
      <c r="K827" s="1341"/>
      <c r="L827" s="1341"/>
      <c r="M827" s="1341"/>
      <c r="N827" s="1341"/>
      <c r="O827" s="1341"/>
      <c r="P827" s="1341"/>
      <c r="Q827" s="1341"/>
      <c r="R827" s="1341"/>
      <c r="S827" s="1341"/>
      <c r="T827" s="1341"/>
      <c r="U827" s="1341"/>
      <c r="V827" s="1341"/>
      <c r="W827" s="1341"/>
      <c r="X827" s="1341"/>
      <c r="Y827" s="1341"/>
      <c r="Z827" s="1341"/>
    </row>
    <row r="828" spans="1:26" ht="21.75" customHeight="1" x14ac:dyDescent="0.6">
      <c r="A828" s="1341"/>
      <c r="B828" s="1358"/>
      <c r="C828" s="1341"/>
      <c r="D828" s="1358"/>
      <c r="E828" s="1341"/>
      <c r="F828" s="1358"/>
      <c r="G828" s="1341"/>
      <c r="H828" s="1358"/>
      <c r="I828" s="1341"/>
      <c r="J828" s="1341"/>
      <c r="K828" s="1341"/>
      <c r="L828" s="1341"/>
      <c r="M828" s="1341"/>
      <c r="N828" s="1341"/>
      <c r="O828" s="1341"/>
      <c r="P828" s="1341"/>
      <c r="Q828" s="1341"/>
      <c r="R828" s="1341"/>
      <c r="S828" s="1341"/>
      <c r="T828" s="1341"/>
      <c r="U828" s="1341"/>
      <c r="V828" s="1341"/>
      <c r="W828" s="1341"/>
      <c r="X828" s="1341"/>
      <c r="Y828" s="1341"/>
      <c r="Z828" s="1341"/>
    </row>
    <row r="829" spans="1:26" ht="21.75" customHeight="1" x14ac:dyDescent="0.6">
      <c r="A829" s="1341"/>
      <c r="B829" s="1358"/>
      <c r="C829" s="1341"/>
      <c r="D829" s="1358"/>
      <c r="E829" s="1341"/>
      <c r="F829" s="1358"/>
      <c r="G829" s="1341"/>
      <c r="H829" s="1358"/>
      <c r="I829" s="1341"/>
      <c r="J829" s="1341"/>
      <c r="K829" s="1341"/>
      <c r="L829" s="1341"/>
      <c r="M829" s="1341"/>
      <c r="N829" s="1341"/>
      <c r="O829" s="1341"/>
      <c r="P829" s="1341"/>
      <c r="Q829" s="1341"/>
      <c r="R829" s="1341"/>
      <c r="S829" s="1341"/>
      <c r="T829" s="1341"/>
      <c r="U829" s="1341"/>
      <c r="V829" s="1341"/>
      <c r="W829" s="1341"/>
      <c r="X829" s="1341"/>
      <c r="Y829" s="1341"/>
      <c r="Z829" s="1341"/>
    </row>
    <row r="830" spans="1:26" ht="21.75" customHeight="1" x14ac:dyDescent="0.6">
      <c r="A830" s="1341"/>
      <c r="B830" s="1358"/>
      <c r="C830" s="1341"/>
      <c r="D830" s="1358"/>
      <c r="E830" s="1341"/>
      <c r="F830" s="1358"/>
      <c r="G830" s="1341"/>
      <c r="H830" s="1358"/>
      <c r="I830" s="1341"/>
      <c r="J830" s="1341"/>
      <c r="K830" s="1341"/>
      <c r="L830" s="1341"/>
      <c r="M830" s="1341"/>
      <c r="N830" s="1341"/>
      <c r="O830" s="1341"/>
      <c r="P830" s="1341"/>
      <c r="Q830" s="1341"/>
      <c r="R830" s="1341"/>
      <c r="S830" s="1341"/>
      <c r="T830" s="1341"/>
      <c r="U830" s="1341"/>
      <c r="V830" s="1341"/>
      <c r="W830" s="1341"/>
      <c r="X830" s="1341"/>
      <c r="Y830" s="1341"/>
      <c r="Z830" s="1341"/>
    </row>
    <row r="831" spans="1:26" ht="21.75" customHeight="1" x14ac:dyDescent="0.6">
      <c r="A831" s="1341"/>
      <c r="B831" s="1358"/>
      <c r="C831" s="1341"/>
      <c r="D831" s="1358"/>
      <c r="E831" s="1341"/>
      <c r="F831" s="1358"/>
      <c r="G831" s="1341"/>
      <c r="H831" s="1358"/>
      <c r="I831" s="1341"/>
      <c r="J831" s="1341"/>
      <c r="K831" s="1341"/>
      <c r="L831" s="1341"/>
      <c r="M831" s="1341"/>
      <c r="N831" s="1341"/>
      <c r="O831" s="1341"/>
      <c r="P831" s="1341"/>
      <c r="Q831" s="1341"/>
      <c r="R831" s="1341"/>
      <c r="S831" s="1341"/>
      <c r="T831" s="1341"/>
      <c r="U831" s="1341"/>
      <c r="V831" s="1341"/>
      <c r="W831" s="1341"/>
      <c r="X831" s="1341"/>
      <c r="Y831" s="1341"/>
      <c r="Z831" s="1341"/>
    </row>
    <row r="832" spans="1:26" ht="21.75" customHeight="1" x14ac:dyDescent="0.6">
      <c r="A832" s="1341"/>
      <c r="B832" s="1358"/>
      <c r="C832" s="1341"/>
      <c r="D832" s="1358"/>
      <c r="E832" s="1341"/>
      <c r="F832" s="1358"/>
      <c r="G832" s="1341"/>
      <c r="H832" s="1358"/>
      <c r="I832" s="1341"/>
      <c r="J832" s="1341"/>
      <c r="K832" s="1341"/>
      <c r="L832" s="1341"/>
      <c r="M832" s="1341"/>
      <c r="N832" s="1341"/>
      <c r="O832" s="1341"/>
      <c r="P832" s="1341"/>
      <c r="Q832" s="1341"/>
      <c r="R832" s="1341"/>
      <c r="S832" s="1341"/>
      <c r="T832" s="1341"/>
      <c r="U832" s="1341"/>
      <c r="V832" s="1341"/>
      <c r="W832" s="1341"/>
      <c r="X832" s="1341"/>
      <c r="Y832" s="1341"/>
      <c r="Z832" s="1341"/>
    </row>
    <row r="833" spans="1:26" ht="21.75" customHeight="1" x14ac:dyDescent="0.6">
      <c r="A833" s="1341"/>
      <c r="B833" s="1358"/>
      <c r="C833" s="1341"/>
      <c r="D833" s="1358"/>
      <c r="E833" s="1341"/>
      <c r="F833" s="1358"/>
      <c r="G833" s="1341"/>
      <c r="H833" s="1358"/>
      <c r="I833" s="1341"/>
      <c r="J833" s="1341"/>
      <c r="K833" s="1341"/>
      <c r="L833" s="1341"/>
      <c r="M833" s="1341"/>
      <c r="N833" s="1341"/>
      <c r="O833" s="1341"/>
      <c r="P833" s="1341"/>
      <c r="Q833" s="1341"/>
      <c r="R833" s="1341"/>
      <c r="S833" s="1341"/>
      <c r="T833" s="1341"/>
      <c r="U833" s="1341"/>
      <c r="V833" s="1341"/>
      <c r="W833" s="1341"/>
      <c r="X833" s="1341"/>
      <c r="Y833" s="1341"/>
      <c r="Z833" s="1341"/>
    </row>
    <row r="834" spans="1:26" ht="21.75" customHeight="1" x14ac:dyDescent="0.6">
      <c r="A834" s="1341"/>
      <c r="B834" s="1358"/>
      <c r="C834" s="1341"/>
      <c r="D834" s="1358"/>
      <c r="E834" s="1341"/>
      <c r="F834" s="1358"/>
      <c r="G834" s="1341"/>
      <c r="H834" s="1358"/>
      <c r="I834" s="1341"/>
      <c r="J834" s="1341"/>
      <c r="K834" s="1341"/>
      <c r="L834" s="1341"/>
      <c r="M834" s="1341"/>
      <c r="N834" s="1341"/>
      <c r="O834" s="1341"/>
      <c r="P834" s="1341"/>
      <c r="Q834" s="1341"/>
      <c r="R834" s="1341"/>
      <c r="S834" s="1341"/>
      <c r="T834" s="1341"/>
      <c r="U834" s="1341"/>
      <c r="V834" s="1341"/>
      <c r="W834" s="1341"/>
      <c r="X834" s="1341"/>
      <c r="Y834" s="1341"/>
      <c r="Z834" s="1341"/>
    </row>
    <row r="835" spans="1:26" ht="21.75" customHeight="1" x14ac:dyDescent="0.6">
      <c r="A835" s="1341"/>
      <c r="B835" s="1358"/>
      <c r="C835" s="1341"/>
      <c r="D835" s="1358"/>
      <c r="E835" s="1341"/>
      <c r="F835" s="1358"/>
      <c r="G835" s="1341"/>
      <c r="H835" s="1358"/>
      <c r="I835" s="1341"/>
      <c r="J835" s="1341"/>
      <c r="K835" s="1341"/>
      <c r="L835" s="1341"/>
      <c r="M835" s="1341"/>
      <c r="N835" s="1341"/>
      <c r="O835" s="1341"/>
      <c r="P835" s="1341"/>
      <c r="Q835" s="1341"/>
      <c r="R835" s="1341"/>
      <c r="S835" s="1341"/>
      <c r="T835" s="1341"/>
      <c r="U835" s="1341"/>
      <c r="V835" s="1341"/>
      <c r="W835" s="1341"/>
      <c r="X835" s="1341"/>
      <c r="Y835" s="1341"/>
      <c r="Z835" s="1341"/>
    </row>
    <row r="836" spans="1:26" ht="21.75" customHeight="1" x14ac:dyDescent="0.6">
      <c r="A836" s="1341"/>
      <c r="B836" s="1358"/>
      <c r="C836" s="1341"/>
      <c r="D836" s="1358"/>
      <c r="E836" s="1341"/>
      <c r="F836" s="1358"/>
      <c r="G836" s="1341"/>
      <c r="H836" s="1358"/>
      <c r="I836" s="1341"/>
      <c r="J836" s="1341"/>
      <c r="K836" s="1341"/>
      <c r="L836" s="1341"/>
      <c r="M836" s="1341"/>
      <c r="N836" s="1341"/>
      <c r="O836" s="1341"/>
      <c r="P836" s="1341"/>
      <c r="Q836" s="1341"/>
      <c r="R836" s="1341"/>
      <c r="S836" s="1341"/>
      <c r="T836" s="1341"/>
      <c r="U836" s="1341"/>
      <c r="V836" s="1341"/>
      <c r="W836" s="1341"/>
      <c r="X836" s="1341"/>
      <c r="Y836" s="1341"/>
      <c r="Z836" s="1341"/>
    </row>
    <row r="837" spans="1:26" ht="21.75" customHeight="1" x14ac:dyDescent="0.6">
      <c r="A837" s="1341"/>
      <c r="B837" s="1358"/>
      <c r="C837" s="1341"/>
      <c r="D837" s="1358"/>
      <c r="E837" s="1341"/>
      <c r="F837" s="1358"/>
      <c r="G837" s="1341"/>
      <c r="H837" s="1358"/>
      <c r="I837" s="1341"/>
      <c r="J837" s="1341"/>
      <c r="K837" s="1341"/>
      <c r="L837" s="1341"/>
      <c r="M837" s="1341"/>
      <c r="N837" s="1341"/>
      <c r="O837" s="1341"/>
      <c r="P837" s="1341"/>
      <c r="Q837" s="1341"/>
      <c r="R837" s="1341"/>
      <c r="S837" s="1341"/>
      <c r="T837" s="1341"/>
      <c r="U837" s="1341"/>
      <c r="V837" s="1341"/>
      <c r="W837" s="1341"/>
      <c r="X837" s="1341"/>
      <c r="Y837" s="1341"/>
      <c r="Z837" s="1341"/>
    </row>
    <row r="838" spans="1:26" ht="21.75" customHeight="1" x14ac:dyDescent="0.6">
      <c r="A838" s="1341"/>
      <c r="B838" s="1358"/>
      <c r="C838" s="1341"/>
      <c r="D838" s="1358"/>
      <c r="E838" s="1341"/>
      <c r="F838" s="1358"/>
      <c r="G838" s="1341"/>
      <c r="H838" s="1358"/>
      <c r="I838" s="1341"/>
      <c r="J838" s="1341"/>
      <c r="K838" s="1341"/>
      <c r="L838" s="1341"/>
      <c r="M838" s="1341"/>
      <c r="N838" s="1341"/>
      <c r="O838" s="1341"/>
      <c r="P838" s="1341"/>
      <c r="Q838" s="1341"/>
      <c r="R838" s="1341"/>
      <c r="S838" s="1341"/>
      <c r="T838" s="1341"/>
      <c r="U838" s="1341"/>
      <c r="V838" s="1341"/>
      <c r="W838" s="1341"/>
      <c r="X838" s="1341"/>
      <c r="Y838" s="1341"/>
      <c r="Z838" s="1341"/>
    </row>
    <row r="839" spans="1:26" ht="21.75" customHeight="1" x14ac:dyDescent="0.6">
      <c r="A839" s="1341"/>
      <c r="B839" s="1358"/>
      <c r="C839" s="1341"/>
      <c r="D839" s="1358"/>
      <c r="E839" s="1341"/>
      <c r="F839" s="1358"/>
      <c r="G839" s="1341"/>
      <c r="H839" s="1358"/>
      <c r="I839" s="1341"/>
      <c r="J839" s="1341"/>
      <c r="K839" s="1341"/>
      <c r="L839" s="1341"/>
      <c r="M839" s="1341"/>
      <c r="N839" s="1341"/>
      <c r="O839" s="1341"/>
      <c r="P839" s="1341"/>
      <c r="Q839" s="1341"/>
      <c r="R839" s="1341"/>
      <c r="S839" s="1341"/>
      <c r="T839" s="1341"/>
      <c r="U839" s="1341"/>
      <c r="V839" s="1341"/>
      <c r="W839" s="1341"/>
      <c r="X839" s="1341"/>
      <c r="Y839" s="1341"/>
      <c r="Z839" s="1341"/>
    </row>
    <row r="840" spans="1:26" ht="21.75" customHeight="1" x14ac:dyDescent="0.6">
      <c r="A840" s="1341"/>
      <c r="B840" s="1358"/>
      <c r="C840" s="1341"/>
      <c r="D840" s="1358"/>
      <c r="E840" s="1341"/>
      <c r="F840" s="1358"/>
      <c r="G840" s="1341"/>
      <c r="H840" s="1358"/>
      <c r="I840" s="1341"/>
      <c r="J840" s="1341"/>
      <c r="K840" s="1341"/>
      <c r="L840" s="1341"/>
      <c r="M840" s="1341"/>
      <c r="N840" s="1341"/>
      <c r="O840" s="1341"/>
      <c r="P840" s="1341"/>
      <c r="Q840" s="1341"/>
      <c r="R840" s="1341"/>
      <c r="S840" s="1341"/>
      <c r="T840" s="1341"/>
      <c r="U840" s="1341"/>
      <c r="V840" s="1341"/>
      <c r="W840" s="1341"/>
      <c r="X840" s="1341"/>
      <c r="Y840" s="1341"/>
      <c r="Z840" s="1341"/>
    </row>
    <row r="841" spans="1:26" ht="21.75" customHeight="1" x14ac:dyDescent="0.6">
      <c r="A841" s="1341"/>
      <c r="B841" s="1358"/>
      <c r="C841" s="1341"/>
      <c r="D841" s="1358"/>
      <c r="E841" s="1341"/>
      <c r="F841" s="1358"/>
      <c r="G841" s="1341"/>
      <c r="H841" s="1358"/>
      <c r="I841" s="1341"/>
      <c r="J841" s="1341"/>
      <c r="K841" s="1341"/>
      <c r="L841" s="1341"/>
      <c r="M841" s="1341"/>
      <c r="N841" s="1341"/>
      <c r="O841" s="1341"/>
      <c r="P841" s="1341"/>
      <c r="Q841" s="1341"/>
      <c r="R841" s="1341"/>
      <c r="S841" s="1341"/>
      <c r="T841" s="1341"/>
      <c r="U841" s="1341"/>
      <c r="V841" s="1341"/>
      <c r="W841" s="1341"/>
      <c r="X841" s="1341"/>
      <c r="Y841" s="1341"/>
      <c r="Z841" s="1341"/>
    </row>
    <row r="842" spans="1:26" ht="21.75" customHeight="1" x14ac:dyDescent="0.6">
      <c r="A842" s="1341"/>
      <c r="B842" s="1358"/>
      <c r="C842" s="1341"/>
      <c r="D842" s="1358"/>
      <c r="E842" s="1341"/>
      <c r="F842" s="1358"/>
      <c r="G842" s="1341"/>
      <c r="H842" s="1358"/>
      <c r="I842" s="1341"/>
      <c r="J842" s="1341"/>
      <c r="K842" s="1341"/>
      <c r="L842" s="1341"/>
      <c r="M842" s="1341"/>
      <c r="N842" s="1341"/>
      <c r="O842" s="1341"/>
      <c r="P842" s="1341"/>
      <c r="Q842" s="1341"/>
      <c r="R842" s="1341"/>
      <c r="S842" s="1341"/>
      <c r="T842" s="1341"/>
      <c r="U842" s="1341"/>
      <c r="V842" s="1341"/>
      <c r="W842" s="1341"/>
      <c r="X842" s="1341"/>
      <c r="Y842" s="1341"/>
      <c r="Z842" s="1341"/>
    </row>
    <row r="843" spans="1:26" ht="21.75" customHeight="1" x14ac:dyDescent="0.6">
      <c r="A843" s="1341"/>
      <c r="B843" s="1358"/>
      <c r="C843" s="1341"/>
      <c r="D843" s="1358"/>
      <c r="E843" s="1341"/>
      <c r="F843" s="1358"/>
      <c r="G843" s="1341"/>
      <c r="H843" s="1358"/>
      <c r="I843" s="1341"/>
      <c r="J843" s="1341"/>
      <c r="K843" s="1341"/>
      <c r="L843" s="1341"/>
      <c r="M843" s="1341"/>
      <c r="N843" s="1341"/>
      <c r="O843" s="1341"/>
      <c r="P843" s="1341"/>
      <c r="Q843" s="1341"/>
      <c r="R843" s="1341"/>
      <c r="S843" s="1341"/>
      <c r="T843" s="1341"/>
      <c r="U843" s="1341"/>
      <c r="V843" s="1341"/>
      <c r="W843" s="1341"/>
      <c r="X843" s="1341"/>
      <c r="Y843" s="1341"/>
      <c r="Z843" s="1341"/>
    </row>
    <row r="844" spans="1:26" ht="21.75" customHeight="1" x14ac:dyDescent="0.6">
      <c r="A844" s="1341"/>
      <c r="B844" s="1358"/>
      <c r="C844" s="1341"/>
      <c r="D844" s="1358"/>
      <c r="E844" s="1341"/>
      <c r="F844" s="1358"/>
      <c r="G844" s="1341"/>
      <c r="H844" s="1358"/>
      <c r="I844" s="1341"/>
      <c r="J844" s="1341"/>
      <c r="K844" s="1341"/>
      <c r="L844" s="1341"/>
      <c r="M844" s="1341"/>
      <c r="N844" s="1341"/>
      <c r="O844" s="1341"/>
      <c r="P844" s="1341"/>
      <c r="Q844" s="1341"/>
      <c r="R844" s="1341"/>
      <c r="S844" s="1341"/>
      <c r="T844" s="1341"/>
      <c r="U844" s="1341"/>
      <c r="V844" s="1341"/>
      <c r="W844" s="1341"/>
      <c r="X844" s="1341"/>
      <c r="Y844" s="1341"/>
      <c r="Z844" s="1341"/>
    </row>
    <row r="845" spans="1:26" ht="21.75" customHeight="1" x14ac:dyDescent="0.6">
      <c r="A845" s="1341"/>
      <c r="B845" s="1358"/>
      <c r="C845" s="1341"/>
      <c r="D845" s="1358"/>
      <c r="E845" s="1341"/>
      <c r="F845" s="1358"/>
      <c r="G845" s="1341"/>
      <c r="H845" s="1358"/>
      <c r="I845" s="1341"/>
      <c r="J845" s="1341"/>
      <c r="K845" s="1341"/>
      <c r="L845" s="1341"/>
      <c r="M845" s="1341"/>
      <c r="N845" s="1341"/>
      <c r="O845" s="1341"/>
      <c r="P845" s="1341"/>
      <c r="Q845" s="1341"/>
      <c r="R845" s="1341"/>
      <c r="S845" s="1341"/>
      <c r="T845" s="1341"/>
      <c r="U845" s="1341"/>
      <c r="V845" s="1341"/>
      <c r="W845" s="1341"/>
      <c r="X845" s="1341"/>
      <c r="Y845" s="1341"/>
      <c r="Z845" s="1341"/>
    </row>
    <row r="846" spans="1:26" ht="21.75" customHeight="1" x14ac:dyDescent="0.6">
      <c r="A846" s="1341"/>
      <c r="B846" s="1358"/>
      <c r="C846" s="1341"/>
      <c r="D846" s="1358"/>
      <c r="E846" s="1341"/>
      <c r="F846" s="1358"/>
      <c r="G846" s="1341"/>
      <c r="H846" s="1358"/>
      <c r="I846" s="1341"/>
      <c r="J846" s="1341"/>
      <c r="K846" s="1341"/>
      <c r="L846" s="1341"/>
      <c r="M846" s="1341"/>
      <c r="N846" s="1341"/>
      <c r="O846" s="1341"/>
      <c r="P846" s="1341"/>
      <c r="Q846" s="1341"/>
      <c r="R846" s="1341"/>
      <c r="S846" s="1341"/>
      <c r="T846" s="1341"/>
      <c r="U846" s="1341"/>
      <c r="V846" s="1341"/>
      <c r="W846" s="1341"/>
      <c r="X846" s="1341"/>
      <c r="Y846" s="1341"/>
      <c r="Z846" s="1341"/>
    </row>
    <row r="847" spans="1:26" ht="21.75" customHeight="1" x14ac:dyDescent="0.6">
      <c r="A847" s="1341"/>
      <c r="B847" s="1358"/>
      <c r="C847" s="1341"/>
      <c r="D847" s="1358"/>
      <c r="E847" s="1341"/>
      <c r="F847" s="1358"/>
      <c r="G847" s="1341"/>
      <c r="H847" s="1358"/>
      <c r="I847" s="1341"/>
      <c r="J847" s="1341"/>
      <c r="K847" s="1341"/>
      <c r="L847" s="1341"/>
      <c r="M847" s="1341"/>
      <c r="N847" s="1341"/>
      <c r="O847" s="1341"/>
      <c r="P847" s="1341"/>
      <c r="Q847" s="1341"/>
      <c r="R847" s="1341"/>
      <c r="S847" s="1341"/>
      <c r="T847" s="1341"/>
      <c r="U847" s="1341"/>
      <c r="V847" s="1341"/>
      <c r="W847" s="1341"/>
      <c r="X847" s="1341"/>
      <c r="Y847" s="1341"/>
      <c r="Z847" s="1341"/>
    </row>
    <row r="848" spans="1:26" ht="21.75" customHeight="1" x14ac:dyDescent="0.6">
      <c r="A848" s="1341"/>
      <c r="B848" s="1358"/>
      <c r="C848" s="1341"/>
      <c r="D848" s="1358"/>
      <c r="E848" s="1341"/>
      <c r="F848" s="1358"/>
      <c r="G848" s="1341"/>
      <c r="H848" s="1358"/>
      <c r="I848" s="1341"/>
      <c r="J848" s="1341"/>
      <c r="K848" s="1341"/>
      <c r="L848" s="1341"/>
      <c r="M848" s="1341"/>
      <c r="N848" s="1341"/>
      <c r="O848" s="1341"/>
      <c r="P848" s="1341"/>
      <c r="Q848" s="1341"/>
      <c r="R848" s="1341"/>
      <c r="S848" s="1341"/>
      <c r="T848" s="1341"/>
      <c r="U848" s="1341"/>
      <c r="V848" s="1341"/>
      <c r="W848" s="1341"/>
      <c r="X848" s="1341"/>
      <c r="Y848" s="1341"/>
      <c r="Z848" s="1341"/>
    </row>
    <row r="849" spans="1:26" ht="21.75" customHeight="1" x14ac:dyDescent="0.6">
      <c r="A849" s="1341"/>
      <c r="B849" s="1358"/>
      <c r="C849" s="1341"/>
      <c r="D849" s="1358"/>
      <c r="E849" s="1341"/>
      <c r="F849" s="1358"/>
      <c r="G849" s="1341"/>
      <c r="H849" s="1358"/>
      <c r="I849" s="1341"/>
      <c r="J849" s="1341"/>
      <c r="K849" s="1341"/>
      <c r="L849" s="1341"/>
      <c r="M849" s="1341"/>
      <c r="N849" s="1341"/>
      <c r="O849" s="1341"/>
      <c r="P849" s="1341"/>
      <c r="Q849" s="1341"/>
      <c r="R849" s="1341"/>
      <c r="S849" s="1341"/>
      <c r="T849" s="1341"/>
      <c r="U849" s="1341"/>
      <c r="V849" s="1341"/>
      <c r="W849" s="1341"/>
      <c r="X849" s="1341"/>
      <c r="Y849" s="1341"/>
      <c r="Z849" s="1341"/>
    </row>
    <row r="850" spans="1:26" ht="21.75" customHeight="1" x14ac:dyDescent="0.6">
      <c r="A850" s="1341"/>
      <c r="B850" s="1358"/>
      <c r="C850" s="1341"/>
      <c r="D850" s="1358"/>
      <c r="E850" s="1341"/>
      <c r="F850" s="1358"/>
      <c r="G850" s="1341"/>
      <c r="H850" s="1358"/>
      <c r="I850" s="1341"/>
      <c r="J850" s="1341"/>
      <c r="K850" s="1341"/>
      <c r="L850" s="1341"/>
      <c r="M850" s="1341"/>
      <c r="N850" s="1341"/>
      <c r="O850" s="1341"/>
      <c r="P850" s="1341"/>
      <c r="Q850" s="1341"/>
      <c r="R850" s="1341"/>
      <c r="S850" s="1341"/>
      <c r="T850" s="1341"/>
      <c r="U850" s="1341"/>
      <c r="V850" s="1341"/>
      <c r="W850" s="1341"/>
      <c r="X850" s="1341"/>
      <c r="Y850" s="1341"/>
      <c r="Z850" s="1341"/>
    </row>
    <row r="851" spans="1:26" ht="21.75" customHeight="1" x14ac:dyDescent="0.6">
      <c r="A851" s="1341"/>
      <c r="B851" s="1358"/>
      <c r="C851" s="1341"/>
      <c r="D851" s="1358"/>
      <c r="E851" s="1341"/>
      <c r="F851" s="1358"/>
      <c r="G851" s="1341"/>
      <c r="H851" s="1358"/>
      <c r="I851" s="1341"/>
      <c r="J851" s="1341"/>
      <c r="K851" s="1341"/>
      <c r="L851" s="1341"/>
      <c r="M851" s="1341"/>
      <c r="N851" s="1341"/>
      <c r="O851" s="1341"/>
      <c r="P851" s="1341"/>
      <c r="Q851" s="1341"/>
      <c r="R851" s="1341"/>
      <c r="S851" s="1341"/>
      <c r="T851" s="1341"/>
      <c r="U851" s="1341"/>
      <c r="V851" s="1341"/>
      <c r="W851" s="1341"/>
      <c r="X851" s="1341"/>
      <c r="Y851" s="1341"/>
      <c r="Z851" s="1341"/>
    </row>
    <row r="852" spans="1:26" ht="21.75" customHeight="1" x14ac:dyDescent="0.6">
      <c r="A852" s="1341"/>
      <c r="B852" s="1358"/>
      <c r="C852" s="1341"/>
      <c r="D852" s="1358"/>
      <c r="E852" s="1341"/>
      <c r="F852" s="1358"/>
      <c r="G852" s="1341"/>
      <c r="H852" s="1358"/>
      <c r="I852" s="1341"/>
      <c r="J852" s="1341"/>
      <c r="K852" s="1341"/>
      <c r="L852" s="1341"/>
      <c r="M852" s="1341"/>
      <c r="N852" s="1341"/>
      <c r="O852" s="1341"/>
      <c r="P852" s="1341"/>
      <c r="Q852" s="1341"/>
      <c r="R852" s="1341"/>
      <c r="S852" s="1341"/>
      <c r="T852" s="1341"/>
      <c r="U852" s="1341"/>
      <c r="V852" s="1341"/>
      <c r="W852" s="1341"/>
      <c r="X852" s="1341"/>
      <c r="Y852" s="1341"/>
      <c r="Z852" s="1341"/>
    </row>
    <row r="853" spans="1:26" ht="21.75" customHeight="1" x14ac:dyDescent="0.6">
      <c r="A853" s="1341"/>
      <c r="B853" s="1358"/>
      <c r="C853" s="1341"/>
      <c r="D853" s="1358"/>
      <c r="E853" s="1341"/>
      <c r="F853" s="1358"/>
      <c r="G853" s="1341"/>
      <c r="H853" s="1358"/>
      <c r="I853" s="1341"/>
      <c r="J853" s="1341"/>
      <c r="K853" s="1341"/>
      <c r="L853" s="1341"/>
      <c r="M853" s="1341"/>
      <c r="N853" s="1341"/>
      <c r="O853" s="1341"/>
      <c r="P853" s="1341"/>
      <c r="Q853" s="1341"/>
      <c r="R853" s="1341"/>
      <c r="S853" s="1341"/>
      <c r="T853" s="1341"/>
      <c r="U853" s="1341"/>
      <c r="V853" s="1341"/>
      <c r="W853" s="1341"/>
      <c r="X853" s="1341"/>
      <c r="Y853" s="1341"/>
      <c r="Z853" s="1341"/>
    </row>
    <row r="854" spans="1:26" ht="21.75" customHeight="1" x14ac:dyDescent="0.6">
      <c r="A854" s="1341"/>
      <c r="B854" s="1358"/>
      <c r="C854" s="1341"/>
      <c r="D854" s="1358"/>
      <c r="E854" s="1341"/>
      <c r="F854" s="1358"/>
      <c r="G854" s="1341"/>
      <c r="H854" s="1358"/>
      <c r="I854" s="1341"/>
      <c r="J854" s="1341"/>
      <c r="K854" s="1341"/>
      <c r="L854" s="1341"/>
      <c r="M854" s="1341"/>
      <c r="N854" s="1341"/>
      <c r="O854" s="1341"/>
      <c r="P854" s="1341"/>
      <c r="Q854" s="1341"/>
      <c r="R854" s="1341"/>
      <c r="S854" s="1341"/>
      <c r="T854" s="1341"/>
      <c r="U854" s="1341"/>
      <c r="V854" s="1341"/>
      <c r="W854" s="1341"/>
      <c r="X854" s="1341"/>
      <c r="Y854" s="1341"/>
      <c r="Z854" s="1341"/>
    </row>
    <row r="855" spans="1:26" ht="21.75" customHeight="1" x14ac:dyDescent="0.6">
      <c r="A855" s="1341"/>
      <c r="B855" s="1358"/>
      <c r="C855" s="1341"/>
      <c r="D855" s="1358"/>
      <c r="E855" s="1341"/>
      <c r="F855" s="1358"/>
      <c r="G855" s="1341"/>
      <c r="H855" s="1358"/>
      <c r="I855" s="1341"/>
      <c r="J855" s="1341"/>
      <c r="K855" s="1341"/>
      <c r="L855" s="1341"/>
      <c r="M855" s="1341"/>
      <c r="N855" s="1341"/>
      <c r="O855" s="1341"/>
      <c r="P855" s="1341"/>
      <c r="Q855" s="1341"/>
      <c r="R855" s="1341"/>
      <c r="S855" s="1341"/>
      <c r="T855" s="1341"/>
      <c r="U855" s="1341"/>
      <c r="V855" s="1341"/>
      <c r="W855" s="1341"/>
      <c r="X855" s="1341"/>
      <c r="Y855" s="1341"/>
      <c r="Z855" s="1341"/>
    </row>
    <row r="856" spans="1:26" ht="21.75" customHeight="1" x14ac:dyDescent="0.6">
      <c r="A856" s="1341"/>
      <c r="B856" s="1358"/>
      <c r="C856" s="1341"/>
      <c r="D856" s="1358"/>
      <c r="E856" s="1341"/>
      <c r="F856" s="1358"/>
      <c r="G856" s="1341"/>
      <c r="H856" s="1358"/>
      <c r="I856" s="1341"/>
      <c r="J856" s="1341"/>
      <c r="K856" s="1341"/>
      <c r="L856" s="1341"/>
      <c r="M856" s="1341"/>
      <c r="N856" s="1341"/>
      <c r="O856" s="1341"/>
      <c r="P856" s="1341"/>
      <c r="Q856" s="1341"/>
      <c r="R856" s="1341"/>
      <c r="S856" s="1341"/>
      <c r="T856" s="1341"/>
      <c r="U856" s="1341"/>
      <c r="V856" s="1341"/>
      <c r="W856" s="1341"/>
      <c r="X856" s="1341"/>
      <c r="Y856" s="1341"/>
      <c r="Z856" s="1341"/>
    </row>
    <row r="857" spans="1:26" ht="21.75" customHeight="1" x14ac:dyDescent="0.6">
      <c r="A857" s="1341"/>
      <c r="B857" s="1358"/>
      <c r="C857" s="1341"/>
      <c r="D857" s="1358"/>
      <c r="E857" s="1341"/>
      <c r="F857" s="1358"/>
      <c r="G857" s="1341"/>
      <c r="H857" s="1358"/>
      <c r="I857" s="1341"/>
      <c r="J857" s="1341"/>
      <c r="K857" s="1341"/>
      <c r="L857" s="1341"/>
      <c r="M857" s="1341"/>
      <c r="N857" s="1341"/>
      <c r="O857" s="1341"/>
      <c r="P857" s="1341"/>
      <c r="Q857" s="1341"/>
      <c r="R857" s="1341"/>
      <c r="S857" s="1341"/>
      <c r="T857" s="1341"/>
      <c r="U857" s="1341"/>
      <c r="V857" s="1341"/>
      <c r="W857" s="1341"/>
      <c r="X857" s="1341"/>
      <c r="Y857" s="1341"/>
      <c r="Z857" s="1341"/>
    </row>
    <row r="858" spans="1:26" ht="21.75" customHeight="1" x14ac:dyDescent="0.6">
      <c r="A858" s="1341"/>
      <c r="B858" s="1358"/>
      <c r="C858" s="1341"/>
      <c r="D858" s="1358"/>
      <c r="E858" s="1341"/>
      <c r="F858" s="1358"/>
      <c r="G858" s="1341"/>
      <c r="H858" s="1358"/>
      <c r="I858" s="1341"/>
      <c r="J858" s="1341"/>
      <c r="K858" s="1341"/>
      <c r="L858" s="1341"/>
      <c r="M858" s="1341"/>
      <c r="N858" s="1341"/>
      <c r="O858" s="1341"/>
      <c r="P858" s="1341"/>
      <c r="Q858" s="1341"/>
      <c r="R858" s="1341"/>
      <c r="S858" s="1341"/>
      <c r="T858" s="1341"/>
      <c r="U858" s="1341"/>
      <c r="V858" s="1341"/>
      <c r="W858" s="1341"/>
      <c r="X858" s="1341"/>
      <c r="Y858" s="1341"/>
      <c r="Z858" s="1341"/>
    </row>
    <row r="859" spans="1:26" ht="21.75" customHeight="1" x14ac:dyDescent="0.6">
      <c r="A859" s="1341"/>
      <c r="B859" s="1358"/>
      <c r="C859" s="1341"/>
      <c r="D859" s="1358"/>
      <c r="E859" s="1341"/>
      <c r="F859" s="1358"/>
      <c r="G859" s="1341"/>
      <c r="H859" s="1358"/>
      <c r="I859" s="1341"/>
      <c r="J859" s="1341"/>
      <c r="K859" s="1341"/>
      <c r="L859" s="1341"/>
      <c r="M859" s="1341"/>
      <c r="N859" s="1341"/>
      <c r="O859" s="1341"/>
      <c r="P859" s="1341"/>
      <c r="Q859" s="1341"/>
      <c r="R859" s="1341"/>
      <c r="S859" s="1341"/>
      <c r="T859" s="1341"/>
      <c r="U859" s="1341"/>
      <c r="V859" s="1341"/>
      <c r="W859" s="1341"/>
      <c r="X859" s="1341"/>
      <c r="Y859" s="1341"/>
      <c r="Z859" s="1341"/>
    </row>
    <row r="860" spans="1:26" ht="21.75" customHeight="1" x14ac:dyDescent="0.6">
      <c r="A860" s="1341"/>
      <c r="B860" s="1358"/>
      <c r="C860" s="1341"/>
      <c r="D860" s="1358"/>
      <c r="E860" s="1341"/>
      <c r="F860" s="1358"/>
      <c r="G860" s="1341"/>
      <c r="H860" s="1358"/>
      <c r="I860" s="1341"/>
      <c r="J860" s="1341"/>
      <c r="K860" s="1341"/>
      <c r="L860" s="1341"/>
      <c r="M860" s="1341"/>
      <c r="N860" s="1341"/>
      <c r="O860" s="1341"/>
      <c r="P860" s="1341"/>
      <c r="Q860" s="1341"/>
      <c r="R860" s="1341"/>
      <c r="S860" s="1341"/>
      <c r="T860" s="1341"/>
      <c r="U860" s="1341"/>
      <c r="V860" s="1341"/>
      <c r="W860" s="1341"/>
      <c r="X860" s="1341"/>
      <c r="Y860" s="1341"/>
      <c r="Z860" s="1341"/>
    </row>
    <row r="861" spans="1:26" ht="21.75" customHeight="1" x14ac:dyDescent="0.6">
      <c r="A861" s="1341"/>
      <c r="B861" s="1358"/>
      <c r="C861" s="1341"/>
      <c r="D861" s="1358"/>
      <c r="E861" s="1341"/>
      <c r="F861" s="1358"/>
      <c r="G861" s="1341"/>
      <c r="H861" s="1358"/>
      <c r="I861" s="1341"/>
      <c r="J861" s="1341"/>
      <c r="K861" s="1341"/>
      <c r="L861" s="1341"/>
      <c r="M861" s="1341"/>
      <c r="N861" s="1341"/>
      <c r="O861" s="1341"/>
      <c r="P861" s="1341"/>
      <c r="Q861" s="1341"/>
      <c r="R861" s="1341"/>
      <c r="S861" s="1341"/>
      <c r="T861" s="1341"/>
      <c r="U861" s="1341"/>
      <c r="V861" s="1341"/>
      <c r="W861" s="1341"/>
      <c r="X861" s="1341"/>
      <c r="Y861" s="1341"/>
      <c r="Z861" s="1341"/>
    </row>
    <row r="862" spans="1:26" ht="21.75" customHeight="1" x14ac:dyDescent="0.6">
      <c r="A862" s="1341"/>
      <c r="B862" s="1358"/>
      <c r="C862" s="1341"/>
      <c r="D862" s="1358"/>
      <c r="E862" s="1341"/>
      <c r="F862" s="1358"/>
      <c r="G862" s="1341"/>
      <c r="H862" s="1358"/>
      <c r="I862" s="1341"/>
      <c r="J862" s="1341"/>
      <c r="K862" s="1341"/>
      <c r="L862" s="1341"/>
      <c r="M862" s="1341"/>
      <c r="N862" s="1341"/>
      <c r="O862" s="1341"/>
      <c r="P862" s="1341"/>
      <c r="Q862" s="1341"/>
      <c r="R862" s="1341"/>
      <c r="S862" s="1341"/>
      <c r="T862" s="1341"/>
      <c r="U862" s="1341"/>
      <c r="V862" s="1341"/>
      <c r="W862" s="1341"/>
      <c r="X862" s="1341"/>
      <c r="Y862" s="1341"/>
      <c r="Z862" s="1341"/>
    </row>
    <row r="863" spans="1:26" ht="21.75" customHeight="1" x14ac:dyDescent="0.6">
      <c r="A863" s="1341"/>
      <c r="B863" s="1358"/>
      <c r="C863" s="1341"/>
      <c r="D863" s="1358"/>
      <c r="E863" s="1341"/>
      <c r="F863" s="1358"/>
      <c r="G863" s="1341"/>
      <c r="H863" s="1358"/>
      <c r="I863" s="1341"/>
      <c r="J863" s="1341"/>
      <c r="K863" s="1341"/>
      <c r="L863" s="1341"/>
      <c r="M863" s="1341"/>
      <c r="N863" s="1341"/>
      <c r="O863" s="1341"/>
      <c r="P863" s="1341"/>
      <c r="Q863" s="1341"/>
      <c r="R863" s="1341"/>
      <c r="S863" s="1341"/>
      <c r="T863" s="1341"/>
      <c r="U863" s="1341"/>
      <c r="V863" s="1341"/>
      <c r="W863" s="1341"/>
      <c r="X863" s="1341"/>
      <c r="Y863" s="1341"/>
      <c r="Z863" s="1341"/>
    </row>
    <row r="864" spans="1:26" ht="21.75" customHeight="1" x14ac:dyDescent="0.6">
      <c r="A864" s="1341"/>
      <c r="B864" s="1358"/>
      <c r="C864" s="1341"/>
      <c r="D864" s="1358"/>
      <c r="E864" s="1341"/>
      <c r="F864" s="1358"/>
      <c r="G864" s="1341"/>
      <c r="H864" s="1358"/>
      <c r="I864" s="1341"/>
      <c r="J864" s="1341"/>
      <c r="K864" s="1341"/>
      <c r="L864" s="1341"/>
      <c r="M864" s="1341"/>
      <c r="N864" s="1341"/>
      <c r="O864" s="1341"/>
      <c r="P864" s="1341"/>
      <c r="Q864" s="1341"/>
      <c r="R864" s="1341"/>
      <c r="S864" s="1341"/>
      <c r="T864" s="1341"/>
      <c r="U864" s="1341"/>
      <c r="V864" s="1341"/>
      <c r="W864" s="1341"/>
      <c r="X864" s="1341"/>
      <c r="Y864" s="1341"/>
      <c r="Z864" s="1341"/>
    </row>
    <row r="865" spans="1:26" ht="21.75" customHeight="1" x14ac:dyDescent="0.6">
      <c r="A865" s="1341"/>
      <c r="B865" s="1358"/>
      <c r="C865" s="1341"/>
      <c r="D865" s="1358"/>
      <c r="E865" s="1341"/>
      <c r="F865" s="1358"/>
      <c r="G865" s="1341"/>
      <c r="H865" s="1358"/>
      <c r="I865" s="1341"/>
      <c r="J865" s="1341"/>
      <c r="K865" s="1341"/>
      <c r="L865" s="1341"/>
      <c r="M865" s="1341"/>
      <c r="N865" s="1341"/>
      <c r="O865" s="1341"/>
      <c r="P865" s="1341"/>
      <c r="Q865" s="1341"/>
      <c r="R865" s="1341"/>
      <c r="S865" s="1341"/>
      <c r="T865" s="1341"/>
      <c r="U865" s="1341"/>
      <c r="V865" s="1341"/>
      <c r="W865" s="1341"/>
      <c r="X865" s="1341"/>
      <c r="Y865" s="1341"/>
      <c r="Z865" s="1341"/>
    </row>
    <row r="866" spans="1:26" ht="21.75" customHeight="1" x14ac:dyDescent="0.6">
      <c r="A866" s="1341"/>
      <c r="B866" s="1358"/>
      <c r="C866" s="1341"/>
      <c r="D866" s="1358"/>
      <c r="E866" s="1341"/>
      <c r="F866" s="1358"/>
      <c r="G866" s="1341"/>
      <c r="H866" s="1358"/>
      <c r="I866" s="1341"/>
      <c r="J866" s="1341"/>
      <c r="K866" s="1341"/>
      <c r="L866" s="1341"/>
      <c r="M866" s="1341"/>
      <c r="N866" s="1341"/>
      <c r="O866" s="1341"/>
      <c r="P866" s="1341"/>
      <c r="Q866" s="1341"/>
      <c r="R866" s="1341"/>
      <c r="S866" s="1341"/>
      <c r="T866" s="1341"/>
      <c r="U866" s="1341"/>
      <c r="V866" s="1341"/>
      <c r="W866" s="1341"/>
      <c r="X866" s="1341"/>
      <c r="Y866" s="1341"/>
      <c r="Z866" s="1341"/>
    </row>
    <row r="867" spans="1:26" ht="21.75" customHeight="1" x14ac:dyDescent="0.6">
      <c r="A867" s="1341"/>
      <c r="B867" s="1358"/>
      <c r="C867" s="1341"/>
      <c r="D867" s="1358"/>
      <c r="E867" s="1341"/>
      <c r="F867" s="1358"/>
      <c r="G867" s="1341"/>
      <c r="H867" s="1358"/>
      <c r="I867" s="1341"/>
      <c r="J867" s="1341"/>
      <c r="K867" s="1341"/>
      <c r="L867" s="1341"/>
      <c r="M867" s="1341"/>
      <c r="N867" s="1341"/>
      <c r="O867" s="1341"/>
      <c r="P867" s="1341"/>
      <c r="Q867" s="1341"/>
      <c r="R867" s="1341"/>
      <c r="S867" s="1341"/>
      <c r="T867" s="1341"/>
      <c r="U867" s="1341"/>
      <c r="V867" s="1341"/>
      <c r="W867" s="1341"/>
      <c r="X867" s="1341"/>
      <c r="Y867" s="1341"/>
      <c r="Z867" s="1341"/>
    </row>
    <row r="868" spans="1:26" ht="21.75" customHeight="1" x14ac:dyDescent="0.6">
      <c r="A868" s="1341"/>
      <c r="B868" s="1358"/>
      <c r="C868" s="1341"/>
      <c r="D868" s="1358"/>
      <c r="E868" s="1341"/>
      <c r="F868" s="1358"/>
      <c r="G868" s="1341"/>
      <c r="H868" s="1358"/>
      <c r="I868" s="1341"/>
      <c r="J868" s="1341"/>
      <c r="K868" s="1341"/>
      <c r="L868" s="1341"/>
      <c r="M868" s="1341"/>
      <c r="N868" s="1341"/>
      <c r="O868" s="1341"/>
      <c r="P868" s="1341"/>
      <c r="Q868" s="1341"/>
      <c r="R868" s="1341"/>
      <c r="S868" s="1341"/>
      <c r="T868" s="1341"/>
      <c r="U868" s="1341"/>
      <c r="V868" s="1341"/>
      <c r="W868" s="1341"/>
      <c r="X868" s="1341"/>
      <c r="Y868" s="1341"/>
      <c r="Z868" s="1341"/>
    </row>
    <row r="869" spans="1:26" ht="21.75" customHeight="1" x14ac:dyDescent="0.6">
      <c r="A869" s="1341"/>
      <c r="B869" s="1358"/>
      <c r="C869" s="1341"/>
      <c r="D869" s="1358"/>
      <c r="E869" s="1341"/>
      <c r="F869" s="1358"/>
      <c r="G869" s="1341"/>
      <c r="H869" s="1358"/>
      <c r="I869" s="1341"/>
      <c r="J869" s="1341"/>
      <c r="K869" s="1341"/>
      <c r="L869" s="1341"/>
      <c r="M869" s="1341"/>
      <c r="N869" s="1341"/>
      <c r="O869" s="1341"/>
      <c r="P869" s="1341"/>
      <c r="Q869" s="1341"/>
      <c r="R869" s="1341"/>
      <c r="S869" s="1341"/>
      <c r="T869" s="1341"/>
      <c r="U869" s="1341"/>
      <c r="V869" s="1341"/>
      <c r="W869" s="1341"/>
      <c r="X869" s="1341"/>
      <c r="Y869" s="1341"/>
      <c r="Z869" s="1341"/>
    </row>
    <row r="870" spans="1:26" ht="21.75" customHeight="1" x14ac:dyDescent="0.6">
      <c r="A870" s="1341"/>
      <c r="B870" s="1358"/>
      <c r="C870" s="1341"/>
      <c r="D870" s="1358"/>
      <c r="E870" s="1341"/>
      <c r="F870" s="1358"/>
      <c r="G870" s="1341"/>
      <c r="H870" s="1358"/>
      <c r="I870" s="1341"/>
      <c r="J870" s="1341"/>
      <c r="K870" s="1341"/>
      <c r="L870" s="1341"/>
      <c r="M870" s="1341"/>
      <c r="N870" s="1341"/>
      <c r="O870" s="1341"/>
      <c r="P870" s="1341"/>
      <c r="Q870" s="1341"/>
      <c r="R870" s="1341"/>
      <c r="S870" s="1341"/>
      <c r="T870" s="1341"/>
      <c r="U870" s="1341"/>
      <c r="V870" s="1341"/>
      <c r="W870" s="1341"/>
      <c r="X870" s="1341"/>
      <c r="Y870" s="1341"/>
      <c r="Z870" s="1341"/>
    </row>
    <row r="871" spans="1:26" ht="21.75" customHeight="1" x14ac:dyDescent="0.6">
      <c r="A871" s="1341"/>
      <c r="B871" s="1358"/>
      <c r="C871" s="1341"/>
      <c r="D871" s="1358"/>
      <c r="E871" s="1341"/>
      <c r="F871" s="1358"/>
      <c r="G871" s="1341"/>
      <c r="H871" s="1358"/>
      <c r="I871" s="1341"/>
      <c r="J871" s="1341"/>
      <c r="K871" s="1341"/>
      <c r="L871" s="1341"/>
      <c r="M871" s="1341"/>
      <c r="N871" s="1341"/>
      <c r="O871" s="1341"/>
      <c r="P871" s="1341"/>
      <c r="Q871" s="1341"/>
      <c r="R871" s="1341"/>
      <c r="S871" s="1341"/>
      <c r="T871" s="1341"/>
      <c r="U871" s="1341"/>
      <c r="V871" s="1341"/>
      <c r="W871" s="1341"/>
      <c r="X871" s="1341"/>
      <c r="Y871" s="1341"/>
      <c r="Z871" s="1341"/>
    </row>
    <row r="872" spans="1:26" ht="21.75" customHeight="1" x14ac:dyDescent="0.6">
      <c r="A872" s="1341"/>
      <c r="B872" s="1358"/>
      <c r="C872" s="1341"/>
      <c r="D872" s="1358"/>
      <c r="E872" s="1341"/>
      <c r="F872" s="1358"/>
      <c r="G872" s="1341"/>
      <c r="H872" s="1358"/>
      <c r="I872" s="1341"/>
      <c r="J872" s="1341"/>
      <c r="K872" s="1341"/>
      <c r="L872" s="1341"/>
      <c r="M872" s="1341"/>
      <c r="N872" s="1341"/>
      <c r="O872" s="1341"/>
      <c r="P872" s="1341"/>
      <c r="Q872" s="1341"/>
      <c r="R872" s="1341"/>
      <c r="S872" s="1341"/>
      <c r="T872" s="1341"/>
      <c r="U872" s="1341"/>
      <c r="V872" s="1341"/>
      <c r="W872" s="1341"/>
      <c r="X872" s="1341"/>
      <c r="Y872" s="1341"/>
      <c r="Z872" s="1341"/>
    </row>
    <row r="873" spans="1:26" ht="21.75" customHeight="1" x14ac:dyDescent="0.6">
      <c r="A873" s="1341"/>
      <c r="B873" s="1358"/>
      <c r="C873" s="1341"/>
      <c r="D873" s="1358"/>
      <c r="E873" s="1341"/>
      <c r="F873" s="1358"/>
      <c r="G873" s="1341"/>
      <c r="H873" s="1358"/>
      <c r="I873" s="1341"/>
      <c r="J873" s="1341"/>
      <c r="K873" s="1341"/>
      <c r="L873" s="1341"/>
      <c r="M873" s="1341"/>
      <c r="N873" s="1341"/>
      <c r="O873" s="1341"/>
      <c r="P873" s="1341"/>
      <c r="Q873" s="1341"/>
      <c r="R873" s="1341"/>
      <c r="S873" s="1341"/>
      <c r="T873" s="1341"/>
      <c r="U873" s="1341"/>
      <c r="V873" s="1341"/>
      <c r="W873" s="1341"/>
      <c r="X873" s="1341"/>
      <c r="Y873" s="1341"/>
      <c r="Z873" s="1341"/>
    </row>
    <row r="874" spans="1:26" ht="21.75" customHeight="1" x14ac:dyDescent="0.6">
      <c r="A874" s="1341"/>
      <c r="B874" s="1358"/>
      <c r="C874" s="1341"/>
      <c r="D874" s="1358"/>
      <c r="E874" s="1341"/>
      <c r="F874" s="1358"/>
      <c r="G874" s="1341"/>
      <c r="H874" s="1358"/>
      <c r="I874" s="1341"/>
      <c r="J874" s="1341"/>
      <c r="K874" s="1341"/>
      <c r="L874" s="1341"/>
      <c r="M874" s="1341"/>
      <c r="N874" s="1341"/>
      <c r="O874" s="1341"/>
      <c r="P874" s="1341"/>
      <c r="Q874" s="1341"/>
      <c r="R874" s="1341"/>
      <c r="S874" s="1341"/>
      <c r="T874" s="1341"/>
      <c r="U874" s="1341"/>
      <c r="V874" s="1341"/>
      <c r="W874" s="1341"/>
      <c r="X874" s="1341"/>
      <c r="Y874" s="1341"/>
      <c r="Z874" s="1341"/>
    </row>
    <row r="875" spans="1:26" ht="21.75" customHeight="1" x14ac:dyDescent="0.6">
      <c r="A875" s="1341"/>
      <c r="B875" s="1358"/>
      <c r="C875" s="1341"/>
      <c r="D875" s="1358"/>
      <c r="E875" s="1341"/>
      <c r="F875" s="1358"/>
      <c r="G875" s="1341"/>
      <c r="H875" s="1358"/>
      <c r="I875" s="1341"/>
      <c r="J875" s="1341"/>
      <c r="K875" s="1341"/>
      <c r="L875" s="1341"/>
      <c r="M875" s="1341"/>
      <c r="N875" s="1341"/>
      <c r="O875" s="1341"/>
      <c r="P875" s="1341"/>
      <c r="Q875" s="1341"/>
      <c r="R875" s="1341"/>
      <c r="S875" s="1341"/>
      <c r="T875" s="1341"/>
      <c r="U875" s="1341"/>
      <c r="V875" s="1341"/>
      <c r="W875" s="1341"/>
      <c r="X875" s="1341"/>
      <c r="Y875" s="1341"/>
      <c r="Z875" s="1341"/>
    </row>
    <row r="876" spans="1:26" ht="21.75" customHeight="1" x14ac:dyDescent="0.6">
      <c r="A876" s="1341"/>
      <c r="B876" s="1358"/>
      <c r="C876" s="1341"/>
      <c r="D876" s="1358"/>
      <c r="E876" s="1341"/>
      <c r="F876" s="1358"/>
      <c r="G876" s="1341"/>
      <c r="H876" s="1358"/>
      <c r="I876" s="1341"/>
      <c r="J876" s="1341"/>
      <c r="K876" s="1341"/>
      <c r="L876" s="1341"/>
      <c r="M876" s="1341"/>
      <c r="N876" s="1341"/>
      <c r="O876" s="1341"/>
      <c r="P876" s="1341"/>
      <c r="Q876" s="1341"/>
      <c r="R876" s="1341"/>
      <c r="S876" s="1341"/>
      <c r="T876" s="1341"/>
      <c r="U876" s="1341"/>
      <c r="V876" s="1341"/>
      <c r="W876" s="1341"/>
      <c r="X876" s="1341"/>
      <c r="Y876" s="1341"/>
      <c r="Z876" s="1341"/>
    </row>
    <row r="877" spans="1:26" ht="21.75" customHeight="1" x14ac:dyDescent="0.6">
      <c r="A877" s="1341"/>
      <c r="B877" s="1358"/>
      <c r="C877" s="1341"/>
      <c r="D877" s="1358"/>
      <c r="E877" s="1341"/>
      <c r="F877" s="1358"/>
      <c r="G877" s="1341"/>
      <c r="H877" s="1358"/>
      <c r="I877" s="1341"/>
      <c r="J877" s="1341"/>
      <c r="K877" s="1341"/>
      <c r="L877" s="1341"/>
      <c r="M877" s="1341"/>
      <c r="N877" s="1341"/>
      <c r="O877" s="1341"/>
      <c r="P877" s="1341"/>
      <c r="Q877" s="1341"/>
      <c r="R877" s="1341"/>
      <c r="S877" s="1341"/>
      <c r="T877" s="1341"/>
      <c r="U877" s="1341"/>
      <c r="V877" s="1341"/>
      <c r="W877" s="1341"/>
      <c r="X877" s="1341"/>
      <c r="Y877" s="1341"/>
      <c r="Z877" s="1341"/>
    </row>
    <row r="878" spans="1:26" ht="21.75" customHeight="1" x14ac:dyDescent="0.6">
      <c r="A878" s="1341"/>
      <c r="B878" s="1358"/>
      <c r="C878" s="1341"/>
      <c r="D878" s="1358"/>
      <c r="E878" s="1341"/>
      <c r="F878" s="1358"/>
      <c r="G878" s="1341"/>
      <c r="H878" s="1358"/>
      <c r="I878" s="1341"/>
      <c r="J878" s="1341"/>
      <c r="K878" s="1341"/>
      <c r="L878" s="1341"/>
      <c r="M878" s="1341"/>
      <c r="N878" s="1341"/>
      <c r="O878" s="1341"/>
      <c r="P878" s="1341"/>
      <c r="Q878" s="1341"/>
      <c r="R878" s="1341"/>
      <c r="S878" s="1341"/>
      <c r="T878" s="1341"/>
      <c r="U878" s="1341"/>
      <c r="V878" s="1341"/>
      <c r="W878" s="1341"/>
      <c r="X878" s="1341"/>
      <c r="Y878" s="1341"/>
      <c r="Z878" s="1341"/>
    </row>
    <row r="879" spans="1:26" ht="21.75" customHeight="1" x14ac:dyDescent="0.6">
      <c r="A879" s="1341"/>
      <c r="B879" s="1358"/>
      <c r="C879" s="1341"/>
      <c r="D879" s="1358"/>
      <c r="E879" s="1341"/>
      <c r="F879" s="1358"/>
      <c r="G879" s="1341"/>
      <c r="H879" s="1358"/>
      <c r="I879" s="1341"/>
      <c r="J879" s="1341"/>
      <c r="K879" s="1341"/>
      <c r="L879" s="1341"/>
      <c r="M879" s="1341"/>
      <c r="N879" s="1341"/>
      <c r="O879" s="1341"/>
      <c r="P879" s="1341"/>
      <c r="Q879" s="1341"/>
      <c r="R879" s="1341"/>
      <c r="S879" s="1341"/>
      <c r="T879" s="1341"/>
      <c r="U879" s="1341"/>
      <c r="V879" s="1341"/>
      <c r="W879" s="1341"/>
      <c r="X879" s="1341"/>
      <c r="Y879" s="1341"/>
      <c r="Z879" s="1341"/>
    </row>
    <row r="880" spans="1:26" ht="21.75" customHeight="1" x14ac:dyDescent="0.6">
      <c r="A880" s="1341"/>
      <c r="B880" s="1358"/>
      <c r="C880" s="1341"/>
      <c r="D880" s="1358"/>
      <c r="E880" s="1341"/>
      <c r="F880" s="1358"/>
      <c r="G880" s="1341"/>
      <c r="H880" s="1358"/>
      <c r="I880" s="1341"/>
      <c r="J880" s="1341"/>
      <c r="K880" s="1341"/>
      <c r="L880" s="1341"/>
      <c r="M880" s="1341"/>
      <c r="N880" s="1341"/>
      <c r="O880" s="1341"/>
      <c r="P880" s="1341"/>
      <c r="Q880" s="1341"/>
      <c r="R880" s="1341"/>
      <c r="S880" s="1341"/>
      <c r="T880" s="1341"/>
      <c r="U880" s="1341"/>
      <c r="V880" s="1341"/>
      <c r="W880" s="1341"/>
      <c r="X880" s="1341"/>
      <c r="Y880" s="1341"/>
      <c r="Z880" s="1341"/>
    </row>
    <row r="881" spans="1:26" ht="21.75" customHeight="1" x14ac:dyDescent="0.6">
      <c r="A881" s="1341"/>
      <c r="B881" s="1358"/>
      <c r="C881" s="1341"/>
      <c r="D881" s="1358"/>
      <c r="E881" s="1341"/>
      <c r="F881" s="1358"/>
      <c r="G881" s="1341"/>
      <c r="H881" s="1358"/>
      <c r="I881" s="1341"/>
      <c r="J881" s="1341"/>
      <c r="K881" s="1341"/>
      <c r="L881" s="1341"/>
      <c r="M881" s="1341"/>
      <c r="N881" s="1341"/>
      <c r="O881" s="1341"/>
      <c r="P881" s="1341"/>
      <c r="Q881" s="1341"/>
      <c r="R881" s="1341"/>
      <c r="S881" s="1341"/>
      <c r="T881" s="1341"/>
      <c r="U881" s="1341"/>
      <c r="V881" s="1341"/>
      <c r="W881" s="1341"/>
      <c r="X881" s="1341"/>
      <c r="Y881" s="1341"/>
      <c r="Z881" s="1341"/>
    </row>
    <row r="882" spans="1:26" ht="21.75" customHeight="1" x14ac:dyDescent="0.6">
      <c r="A882" s="1341"/>
      <c r="B882" s="1358"/>
      <c r="C882" s="1341"/>
      <c r="D882" s="1358"/>
      <c r="E882" s="1341"/>
      <c r="F882" s="1358"/>
      <c r="G882" s="1341"/>
      <c r="H882" s="1358"/>
      <c r="I882" s="1341"/>
      <c r="J882" s="1341"/>
      <c r="K882" s="1341"/>
      <c r="L882" s="1341"/>
      <c r="M882" s="1341"/>
      <c r="N882" s="1341"/>
      <c r="O882" s="1341"/>
      <c r="P882" s="1341"/>
      <c r="Q882" s="1341"/>
      <c r="R882" s="1341"/>
      <c r="S882" s="1341"/>
      <c r="T882" s="1341"/>
      <c r="U882" s="1341"/>
      <c r="V882" s="1341"/>
      <c r="W882" s="1341"/>
      <c r="X882" s="1341"/>
      <c r="Y882" s="1341"/>
      <c r="Z882" s="1341"/>
    </row>
    <row r="883" spans="1:26" ht="21.75" customHeight="1" x14ac:dyDescent="0.6">
      <c r="A883" s="1341"/>
      <c r="B883" s="1358"/>
      <c r="C883" s="1341"/>
      <c r="D883" s="1358"/>
      <c r="E883" s="1341"/>
      <c r="F883" s="1358"/>
      <c r="G883" s="1341"/>
      <c r="H883" s="1358"/>
      <c r="I883" s="1341"/>
      <c r="J883" s="1341"/>
      <c r="K883" s="1341"/>
      <c r="L883" s="1341"/>
      <c r="M883" s="1341"/>
      <c r="N883" s="1341"/>
      <c r="O883" s="1341"/>
      <c r="P883" s="1341"/>
      <c r="Q883" s="1341"/>
      <c r="R883" s="1341"/>
      <c r="S883" s="1341"/>
      <c r="T883" s="1341"/>
      <c r="U883" s="1341"/>
      <c r="V883" s="1341"/>
      <c r="W883" s="1341"/>
      <c r="X883" s="1341"/>
      <c r="Y883" s="1341"/>
      <c r="Z883" s="1341"/>
    </row>
    <row r="884" spans="1:26" ht="21.75" customHeight="1" x14ac:dyDescent="0.6">
      <c r="A884" s="1341"/>
      <c r="B884" s="1358"/>
      <c r="C884" s="1341"/>
      <c r="D884" s="1358"/>
      <c r="E884" s="1341"/>
      <c r="F884" s="1358"/>
      <c r="G884" s="1341"/>
      <c r="H884" s="1358"/>
      <c r="I884" s="1341"/>
      <c r="J884" s="1341"/>
      <c r="K884" s="1341"/>
      <c r="L884" s="1341"/>
      <c r="M884" s="1341"/>
      <c r="N884" s="1341"/>
      <c r="O884" s="1341"/>
      <c r="P884" s="1341"/>
      <c r="Q884" s="1341"/>
      <c r="R884" s="1341"/>
      <c r="S884" s="1341"/>
      <c r="T884" s="1341"/>
      <c r="U884" s="1341"/>
      <c r="V884" s="1341"/>
      <c r="W884" s="1341"/>
      <c r="X884" s="1341"/>
      <c r="Y884" s="1341"/>
      <c r="Z884" s="1341"/>
    </row>
    <row r="885" spans="1:26" ht="21.75" customHeight="1" x14ac:dyDescent="0.6">
      <c r="A885" s="1341"/>
      <c r="B885" s="1358"/>
      <c r="C885" s="1341"/>
      <c r="D885" s="1358"/>
      <c r="E885" s="1341"/>
      <c r="F885" s="1358"/>
      <c r="G885" s="1341"/>
      <c r="H885" s="1358"/>
      <c r="I885" s="1341"/>
      <c r="J885" s="1341"/>
      <c r="K885" s="1341"/>
      <c r="L885" s="1341"/>
      <c r="M885" s="1341"/>
      <c r="N885" s="1341"/>
      <c r="O885" s="1341"/>
      <c r="P885" s="1341"/>
      <c r="Q885" s="1341"/>
      <c r="R885" s="1341"/>
      <c r="S885" s="1341"/>
      <c r="T885" s="1341"/>
      <c r="U885" s="1341"/>
      <c r="V885" s="1341"/>
      <c r="W885" s="1341"/>
      <c r="X885" s="1341"/>
      <c r="Y885" s="1341"/>
      <c r="Z885" s="1341"/>
    </row>
    <row r="886" spans="1:26" ht="21.75" customHeight="1" x14ac:dyDescent="0.6">
      <c r="A886" s="1341"/>
      <c r="B886" s="1358"/>
      <c r="C886" s="1341"/>
      <c r="D886" s="1358"/>
      <c r="E886" s="1341"/>
      <c r="F886" s="1358"/>
      <c r="G886" s="1341"/>
      <c r="H886" s="1358"/>
      <c r="I886" s="1341"/>
      <c r="J886" s="1341"/>
      <c r="K886" s="1341"/>
      <c r="L886" s="1341"/>
      <c r="M886" s="1341"/>
      <c r="N886" s="1341"/>
      <c r="O886" s="1341"/>
      <c r="P886" s="1341"/>
      <c r="Q886" s="1341"/>
      <c r="R886" s="1341"/>
      <c r="S886" s="1341"/>
      <c r="T886" s="1341"/>
      <c r="U886" s="1341"/>
      <c r="V886" s="1341"/>
      <c r="W886" s="1341"/>
      <c r="X886" s="1341"/>
      <c r="Y886" s="1341"/>
      <c r="Z886" s="1341"/>
    </row>
    <row r="887" spans="1:26" ht="21.75" customHeight="1" x14ac:dyDescent="0.6">
      <c r="A887" s="1341"/>
      <c r="B887" s="1358"/>
      <c r="C887" s="1341"/>
      <c r="D887" s="1358"/>
      <c r="E887" s="1341"/>
      <c r="F887" s="1358"/>
      <c r="G887" s="1341"/>
      <c r="H887" s="1358"/>
      <c r="I887" s="1341"/>
      <c r="J887" s="1341"/>
      <c r="K887" s="1341"/>
      <c r="L887" s="1341"/>
      <c r="M887" s="1341"/>
      <c r="N887" s="1341"/>
      <c r="O887" s="1341"/>
      <c r="P887" s="1341"/>
      <c r="Q887" s="1341"/>
      <c r="R887" s="1341"/>
      <c r="S887" s="1341"/>
      <c r="T887" s="1341"/>
      <c r="U887" s="1341"/>
      <c r="V887" s="1341"/>
      <c r="W887" s="1341"/>
      <c r="X887" s="1341"/>
      <c r="Y887" s="1341"/>
      <c r="Z887" s="1341"/>
    </row>
    <row r="888" spans="1:26" ht="21.75" customHeight="1" x14ac:dyDescent="0.6">
      <c r="A888" s="1341"/>
      <c r="B888" s="1358"/>
      <c r="C888" s="1341"/>
      <c r="D888" s="1358"/>
      <c r="E888" s="1341"/>
      <c r="F888" s="1358"/>
      <c r="G888" s="1341"/>
      <c r="H888" s="1358"/>
      <c r="I888" s="1341"/>
      <c r="J888" s="1341"/>
      <c r="K888" s="1341"/>
      <c r="L888" s="1341"/>
      <c r="M888" s="1341"/>
      <c r="N888" s="1341"/>
      <c r="O888" s="1341"/>
      <c r="P888" s="1341"/>
      <c r="Q888" s="1341"/>
      <c r="R888" s="1341"/>
      <c r="S888" s="1341"/>
      <c r="T888" s="1341"/>
      <c r="U888" s="1341"/>
      <c r="V888" s="1341"/>
      <c r="W888" s="1341"/>
      <c r="X888" s="1341"/>
      <c r="Y888" s="1341"/>
      <c r="Z888" s="1341"/>
    </row>
    <row r="889" spans="1:26" ht="21.75" customHeight="1" x14ac:dyDescent="0.6">
      <c r="A889" s="1341"/>
      <c r="B889" s="1358"/>
      <c r="C889" s="1341"/>
      <c r="D889" s="1358"/>
      <c r="E889" s="1341"/>
      <c r="F889" s="1358"/>
      <c r="G889" s="1341"/>
      <c r="H889" s="1358"/>
      <c r="I889" s="1341"/>
      <c r="J889" s="1341"/>
      <c r="K889" s="1341"/>
      <c r="L889" s="1341"/>
      <c r="M889" s="1341"/>
      <c r="N889" s="1341"/>
      <c r="O889" s="1341"/>
      <c r="P889" s="1341"/>
      <c r="Q889" s="1341"/>
      <c r="R889" s="1341"/>
      <c r="S889" s="1341"/>
      <c r="T889" s="1341"/>
      <c r="U889" s="1341"/>
      <c r="V889" s="1341"/>
      <c r="W889" s="1341"/>
      <c r="X889" s="1341"/>
      <c r="Y889" s="1341"/>
      <c r="Z889" s="1341"/>
    </row>
    <row r="890" spans="1:26" ht="21.75" customHeight="1" x14ac:dyDescent="0.6">
      <c r="A890" s="1341"/>
      <c r="B890" s="1358"/>
      <c r="C890" s="1341"/>
      <c r="D890" s="1358"/>
      <c r="E890" s="1341"/>
      <c r="F890" s="1358"/>
      <c r="G890" s="1341"/>
      <c r="H890" s="1358"/>
      <c r="I890" s="1341"/>
      <c r="J890" s="1341"/>
      <c r="K890" s="1341"/>
      <c r="L890" s="1341"/>
      <c r="M890" s="1341"/>
      <c r="N890" s="1341"/>
      <c r="O890" s="1341"/>
      <c r="P890" s="1341"/>
      <c r="Q890" s="1341"/>
      <c r="R890" s="1341"/>
      <c r="S890" s="1341"/>
      <c r="T890" s="1341"/>
      <c r="U890" s="1341"/>
      <c r="V890" s="1341"/>
      <c r="W890" s="1341"/>
      <c r="X890" s="1341"/>
      <c r="Y890" s="1341"/>
      <c r="Z890" s="1341"/>
    </row>
    <row r="891" spans="1:26" ht="21.75" customHeight="1" x14ac:dyDescent="0.6">
      <c r="A891" s="1341"/>
      <c r="B891" s="1358"/>
      <c r="C891" s="1341"/>
      <c r="D891" s="1358"/>
      <c r="E891" s="1341"/>
      <c r="F891" s="1358"/>
      <c r="G891" s="1341"/>
      <c r="H891" s="1358"/>
      <c r="I891" s="1341"/>
      <c r="J891" s="1341"/>
      <c r="K891" s="1341"/>
      <c r="L891" s="1341"/>
      <c r="M891" s="1341"/>
      <c r="N891" s="1341"/>
      <c r="O891" s="1341"/>
      <c r="P891" s="1341"/>
      <c r="Q891" s="1341"/>
      <c r="R891" s="1341"/>
      <c r="S891" s="1341"/>
      <c r="T891" s="1341"/>
      <c r="U891" s="1341"/>
      <c r="V891" s="1341"/>
      <c r="W891" s="1341"/>
      <c r="X891" s="1341"/>
      <c r="Y891" s="1341"/>
      <c r="Z891" s="1341"/>
    </row>
    <row r="892" spans="1:26" ht="21.75" customHeight="1" x14ac:dyDescent="0.6">
      <c r="A892" s="1341"/>
      <c r="B892" s="1358"/>
      <c r="C892" s="1341"/>
      <c r="D892" s="1358"/>
      <c r="E892" s="1341"/>
      <c r="F892" s="1358"/>
      <c r="G892" s="1341"/>
      <c r="H892" s="1358"/>
      <c r="I892" s="1341"/>
      <c r="J892" s="1341"/>
      <c r="K892" s="1341"/>
      <c r="L892" s="1341"/>
      <c r="M892" s="1341"/>
      <c r="N892" s="1341"/>
      <c r="O892" s="1341"/>
      <c r="P892" s="1341"/>
      <c r="Q892" s="1341"/>
      <c r="R892" s="1341"/>
      <c r="S892" s="1341"/>
      <c r="T892" s="1341"/>
      <c r="U892" s="1341"/>
      <c r="V892" s="1341"/>
      <c r="W892" s="1341"/>
      <c r="X892" s="1341"/>
      <c r="Y892" s="1341"/>
      <c r="Z892" s="1341"/>
    </row>
    <row r="893" spans="1:26" ht="21.75" customHeight="1" x14ac:dyDescent="0.6">
      <c r="A893" s="1341"/>
      <c r="B893" s="1358"/>
      <c r="C893" s="1341"/>
      <c r="D893" s="1358"/>
      <c r="E893" s="1341"/>
      <c r="F893" s="1358"/>
      <c r="G893" s="1341"/>
      <c r="H893" s="1358"/>
      <c r="I893" s="1341"/>
      <c r="J893" s="1341"/>
      <c r="K893" s="1341"/>
      <c r="L893" s="1341"/>
      <c r="M893" s="1341"/>
      <c r="N893" s="1341"/>
      <c r="O893" s="1341"/>
      <c r="P893" s="1341"/>
      <c r="Q893" s="1341"/>
      <c r="R893" s="1341"/>
      <c r="S893" s="1341"/>
      <c r="T893" s="1341"/>
      <c r="U893" s="1341"/>
      <c r="V893" s="1341"/>
      <c r="W893" s="1341"/>
      <c r="X893" s="1341"/>
      <c r="Y893" s="1341"/>
      <c r="Z893" s="1341"/>
    </row>
    <row r="894" spans="1:26" ht="21.75" customHeight="1" x14ac:dyDescent="0.6">
      <c r="A894" s="1341"/>
      <c r="B894" s="1358"/>
      <c r="C894" s="1341"/>
      <c r="D894" s="1358"/>
      <c r="E894" s="1341"/>
      <c r="F894" s="1358"/>
      <c r="G894" s="1341"/>
      <c r="H894" s="1358"/>
      <c r="I894" s="1341"/>
      <c r="J894" s="1341"/>
      <c r="K894" s="1341"/>
      <c r="L894" s="1341"/>
      <c r="M894" s="1341"/>
      <c r="N894" s="1341"/>
      <c r="O894" s="1341"/>
      <c r="P894" s="1341"/>
      <c r="Q894" s="1341"/>
      <c r="R894" s="1341"/>
      <c r="S894" s="1341"/>
      <c r="T894" s="1341"/>
      <c r="U894" s="1341"/>
      <c r="V894" s="1341"/>
      <c r="W894" s="1341"/>
      <c r="X894" s="1341"/>
      <c r="Y894" s="1341"/>
      <c r="Z894" s="1341"/>
    </row>
    <row r="895" spans="1:26" ht="21.75" customHeight="1" x14ac:dyDescent="0.6">
      <c r="A895" s="1341"/>
      <c r="B895" s="1358"/>
      <c r="C895" s="1341"/>
      <c r="D895" s="1358"/>
      <c r="E895" s="1341"/>
      <c r="F895" s="1358"/>
      <c r="G895" s="1341"/>
      <c r="H895" s="1358"/>
      <c r="I895" s="1341"/>
      <c r="J895" s="1341"/>
      <c r="K895" s="1341"/>
      <c r="L895" s="1341"/>
      <c r="M895" s="1341"/>
      <c r="N895" s="1341"/>
      <c r="O895" s="1341"/>
      <c r="P895" s="1341"/>
      <c r="Q895" s="1341"/>
      <c r="R895" s="1341"/>
      <c r="S895" s="1341"/>
      <c r="T895" s="1341"/>
      <c r="U895" s="1341"/>
      <c r="V895" s="1341"/>
      <c r="W895" s="1341"/>
      <c r="X895" s="1341"/>
      <c r="Y895" s="1341"/>
      <c r="Z895" s="1341"/>
    </row>
    <row r="896" spans="1:26" ht="21.75" customHeight="1" x14ac:dyDescent="0.6">
      <c r="A896" s="1341"/>
      <c r="B896" s="1358"/>
      <c r="C896" s="1341"/>
      <c r="D896" s="1358"/>
      <c r="E896" s="1341"/>
      <c r="F896" s="1358"/>
      <c r="G896" s="1341"/>
      <c r="H896" s="1358"/>
      <c r="I896" s="1341"/>
      <c r="J896" s="1341"/>
      <c r="K896" s="1341"/>
      <c r="L896" s="1341"/>
      <c r="M896" s="1341"/>
      <c r="N896" s="1341"/>
      <c r="O896" s="1341"/>
      <c r="P896" s="1341"/>
      <c r="Q896" s="1341"/>
      <c r="R896" s="1341"/>
      <c r="S896" s="1341"/>
      <c r="T896" s="1341"/>
      <c r="U896" s="1341"/>
      <c r="V896" s="1341"/>
      <c r="W896" s="1341"/>
      <c r="X896" s="1341"/>
      <c r="Y896" s="1341"/>
      <c r="Z896" s="1341"/>
    </row>
    <row r="897" spans="1:26" ht="21.75" customHeight="1" x14ac:dyDescent="0.6">
      <c r="A897" s="1341"/>
      <c r="B897" s="1358"/>
      <c r="C897" s="1341"/>
      <c r="D897" s="1358"/>
      <c r="E897" s="1341"/>
      <c r="F897" s="1358"/>
      <c r="G897" s="1341"/>
      <c r="H897" s="1358"/>
      <c r="I897" s="1341"/>
      <c r="J897" s="1341"/>
      <c r="K897" s="1341"/>
      <c r="L897" s="1341"/>
      <c r="M897" s="1341"/>
      <c r="N897" s="1341"/>
      <c r="O897" s="1341"/>
      <c r="P897" s="1341"/>
      <c r="Q897" s="1341"/>
      <c r="R897" s="1341"/>
      <c r="S897" s="1341"/>
      <c r="T897" s="1341"/>
      <c r="U897" s="1341"/>
      <c r="V897" s="1341"/>
      <c r="W897" s="1341"/>
      <c r="X897" s="1341"/>
      <c r="Y897" s="1341"/>
      <c r="Z897" s="1341"/>
    </row>
    <row r="898" spans="1:26" ht="21.75" customHeight="1" x14ac:dyDescent="0.6">
      <c r="A898" s="1341"/>
      <c r="B898" s="1358"/>
      <c r="C898" s="1341"/>
      <c r="D898" s="1358"/>
      <c r="E898" s="1341"/>
      <c r="F898" s="1358"/>
      <c r="G898" s="1341"/>
      <c r="H898" s="1358"/>
      <c r="I898" s="1341"/>
      <c r="J898" s="1341"/>
      <c r="K898" s="1341"/>
      <c r="L898" s="1341"/>
      <c r="M898" s="1341"/>
      <c r="N898" s="1341"/>
      <c r="O898" s="1341"/>
      <c r="P898" s="1341"/>
      <c r="Q898" s="1341"/>
      <c r="R898" s="1341"/>
      <c r="S898" s="1341"/>
      <c r="T898" s="1341"/>
      <c r="U898" s="1341"/>
      <c r="V898" s="1341"/>
      <c r="W898" s="1341"/>
      <c r="X898" s="1341"/>
      <c r="Y898" s="1341"/>
      <c r="Z898" s="1341"/>
    </row>
    <row r="899" spans="1:26" ht="21.75" customHeight="1" x14ac:dyDescent="0.6">
      <c r="A899" s="1341"/>
      <c r="B899" s="1358"/>
      <c r="C899" s="1341"/>
      <c r="D899" s="1358"/>
      <c r="E899" s="1341"/>
      <c r="F899" s="1358"/>
      <c r="G899" s="1341"/>
      <c r="H899" s="1358"/>
      <c r="I899" s="1341"/>
      <c r="J899" s="1341"/>
      <c r="K899" s="1341"/>
      <c r="L899" s="1341"/>
      <c r="M899" s="1341"/>
      <c r="N899" s="1341"/>
      <c r="O899" s="1341"/>
      <c r="P899" s="1341"/>
      <c r="Q899" s="1341"/>
      <c r="R899" s="1341"/>
      <c r="S899" s="1341"/>
      <c r="T899" s="1341"/>
      <c r="U899" s="1341"/>
      <c r="V899" s="1341"/>
      <c r="W899" s="1341"/>
      <c r="X899" s="1341"/>
      <c r="Y899" s="1341"/>
      <c r="Z899" s="1341"/>
    </row>
    <row r="900" spans="1:26" ht="21.75" customHeight="1" x14ac:dyDescent="0.6">
      <c r="A900" s="1341"/>
      <c r="B900" s="1358"/>
      <c r="C900" s="1341"/>
      <c r="D900" s="1358"/>
      <c r="E900" s="1341"/>
      <c r="F900" s="1358"/>
      <c r="G900" s="1341"/>
      <c r="H900" s="1358"/>
      <c r="I900" s="1341"/>
      <c r="J900" s="1341"/>
      <c r="K900" s="1341"/>
      <c r="L900" s="1341"/>
      <c r="M900" s="1341"/>
      <c r="N900" s="1341"/>
      <c r="O900" s="1341"/>
      <c r="P900" s="1341"/>
      <c r="Q900" s="1341"/>
      <c r="R900" s="1341"/>
      <c r="S900" s="1341"/>
      <c r="T900" s="1341"/>
      <c r="U900" s="1341"/>
      <c r="V900" s="1341"/>
      <c r="W900" s="1341"/>
      <c r="X900" s="1341"/>
      <c r="Y900" s="1341"/>
      <c r="Z900" s="1341"/>
    </row>
    <row r="901" spans="1:26" ht="21.75" customHeight="1" x14ac:dyDescent="0.6">
      <c r="A901" s="1341"/>
      <c r="B901" s="1358"/>
      <c r="C901" s="1341"/>
      <c r="D901" s="1358"/>
      <c r="E901" s="1341"/>
      <c r="F901" s="1358"/>
      <c r="G901" s="1341"/>
      <c r="H901" s="1358"/>
      <c r="I901" s="1341"/>
      <c r="J901" s="1341"/>
      <c r="K901" s="1341"/>
      <c r="L901" s="1341"/>
      <c r="M901" s="1341"/>
      <c r="N901" s="1341"/>
      <c r="O901" s="1341"/>
      <c r="P901" s="1341"/>
      <c r="Q901" s="1341"/>
      <c r="R901" s="1341"/>
      <c r="S901" s="1341"/>
      <c r="T901" s="1341"/>
      <c r="U901" s="1341"/>
      <c r="V901" s="1341"/>
      <c r="W901" s="1341"/>
      <c r="X901" s="1341"/>
      <c r="Y901" s="1341"/>
      <c r="Z901" s="1341"/>
    </row>
    <row r="902" spans="1:26" ht="21.75" customHeight="1" x14ac:dyDescent="0.6">
      <c r="A902" s="1341"/>
      <c r="B902" s="1358"/>
      <c r="C902" s="1341"/>
      <c r="D902" s="1358"/>
      <c r="E902" s="1341"/>
      <c r="F902" s="1358"/>
      <c r="G902" s="1341"/>
      <c r="H902" s="1358"/>
      <c r="I902" s="1341"/>
      <c r="J902" s="1341"/>
      <c r="K902" s="1341"/>
      <c r="L902" s="1341"/>
      <c r="M902" s="1341"/>
      <c r="N902" s="1341"/>
      <c r="O902" s="1341"/>
      <c r="P902" s="1341"/>
      <c r="Q902" s="1341"/>
      <c r="R902" s="1341"/>
      <c r="S902" s="1341"/>
      <c r="T902" s="1341"/>
      <c r="U902" s="1341"/>
      <c r="V902" s="1341"/>
      <c r="W902" s="1341"/>
      <c r="X902" s="1341"/>
      <c r="Y902" s="1341"/>
      <c r="Z902" s="1341"/>
    </row>
    <row r="903" spans="1:26" ht="21.75" customHeight="1" x14ac:dyDescent="0.6">
      <c r="A903" s="1341"/>
      <c r="B903" s="1358"/>
      <c r="C903" s="1341"/>
      <c r="D903" s="1358"/>
      <c r="E903" s="1341"/>
      <c r="F903" s="1358"/>
      <c r="G903" s="1341"/>
      <c r="H903" s="1358"/>
      <c r="I903" s="1341"/>
      <c r="J903" s="1341"/>
      <c r="K903" s="1341"/>
      <c r="L903" s="1341"/>
      <c r="M903" s="1341"/>
      <c r="N903" s="1341"/>
      <c r="O903" s="1341"/>
      <c r="P903" s="1341"/>
      <c r="Q903" s="1341"/>
      <c r="R903" s="1341"/>
      <c r="S903" s="1341"/>
      <c r="T903" s="1341"/>
      <c r="U903" s="1341"/>
      <c r="V903" s="1341"/>
      <c r="W903" s="1341"/>
      <c r="X903" s="1341"/>
      <c r="Y903" s="1341"/>
      <c r="Z903" s="1341"/>
    </row>
    <row r="904" spans="1:26" ht="21.75" customHeight="1" x14ac:dyDescent="0.6">
      <c r="A904" s="1341"/>
      <c r="B904" s="1358"/>
      <c r="C904" s="1341"/>
      <c r="D904" s="1358"/>
      <c r="E904" s="1341"/>
      <c r="F904" s="1358"/>
      <c r="G904" s="1341"/>
      <c r="H904" s="1358"/>
      <c r="I904" s="1341"/>
      <c r="J904" s="1341"/>
      <c r="K904" s="1341"/>
      <c r="L904" s="1341"/>
      <c r="M904" s="1341"/>
      <c r="N904" s="1341"/>
      <c r="O904" s="1341"/>
      <c r="P904" s="1341"/>
      <c r="Q904" s="1341"/>
      <c r="R904" s="1341"/>
      <c r="S904" s="1341"/>
      <c r="T904" s="1341"/>
      <c r="U904" s="1341"/>
      <c r="V904" s="1341"/>
      <c r="W904" s="1341"/>
      <c r="X904" s="1341"/>
      <c r="Y904" s="1341"/>
      <c r="Z904" s="1341"/>
    </row>
    <row r="905" spans="1:26" ht="21.75" customHeight="1" x14ac:dyDescent="0.6">
      <c r="A905" s="1341"/>
      <c r="B905" s="1358"/>
      <c r="C905" s="1341"/>
      <c r="D905" s="1358"/>
      <c r="E905" s="1341"/>
      <c r="F905" s="1358"/>
      <c r="G905" s="1341"/>
      <c r="H905" s="1358"/>
      <c r="I905" s="1341"/>
      <c r="J905" s="1341"/>
      <c r="K905" s="1341"/>
      <c r="L905" s="1341"/>
      <c r="M905" s="1341"/>
      <c r="N905" s="1341"/>
      <c r="O905" s="1341"/>
      <c r="P905" s="1341"/>
      <c r="Q905" s="1341"/>
      <c r="R905" s="1341"/>
      <c r="S905" s="1341"/>
      <c r="T905" s="1341"/>
      <c r="U905" s="1341"/>
      <c r="V905" s="1341"/>
      <c r="W905" s="1341"/>
      <c r="X905" s="1341"/>
      <c r="Y905" s="1341"/>
      <c r="Z905" s="1341"/>
    </row>
    <row r="906" spans="1:26" ht="21.75" customHeight="1" x14ac:dyDescent="0.6">
      <c r="A906" s="1341"/>
      <c r="B906" s="1358"/>
      <c r="C906" s="1341"/>
      <c r="D906" s="1358"/>
      <c r="E906" s="1341"/>
      <c r="F906" s="1358"/>
      <c r="G906" s="1341"/>
      <c r="H906" s="1358"/>
      <c r="I906" s="1341"/>
      <c r="J906" s="1341"/>
      <c r="K906" s="1341"/>
      <c r="L906" s="1341"/>
      <c r="M906" s="1341"/>
      <c r="N906" s="1341"/>
      <c r="O906" s="1341"/>
      <c r="P906" s="1341"/>
      <c r="Q906" s="1341"/>
      <c r="R906" s="1341"/>
      <c r="S906" s="1341"/>
      <c r="T906" s="1341"/>
      <c r="U906" s="1341"/>
      <c r="V906" s="1341"/>
      <c r="W906" s="1341"/>
      <c r="X906" s="1341"/>
      <c r="Y906" s="1341"/>
      <c r="Z906" s="1341"/>
    </row>
    <row r="907" spans="1:26" ht="21.75" customHeight="1" x14ac:dyDescent="0.6">
      <c r="A907" s="1341"/>
      <c r="B907" s="1358"/>
      <c r="C907" s="1341"/>
      <c r="D907" s="1358"/>
      <c r="E907" s="1341"/>
      <c r="F907" s="1358"/>
      <c r="G907" s="1341"/>
      <c r="H907" s="1358"/>
      <c r="I907" s="1341"/>
      <c r="J907" s="1341"/>
      <c r="K907" s="1341"/>
      <c r="L907" s="1341"/>
      <c r="M907" s="1341"/>
      <c r="N907" s="1341"/>
      <c r="O907" s="1341"/>
      <c r="P907" s="1341"/>
      <c r="Q907" s="1341"/>
      <c r="R907" s="1341"/>
      <c r="S907" s="1341"/>
      <c r="T907" s="1341"/>
      <c r="U907" s="1341"/>
      <c r="V907" s="1341"/>
      <c r="W907" s="1341"/>
      <c r="X907" s="1341"/>
      <c r="Y907" s="1341"/>
      <c r="Z907" s="1341"/>
    </row>
    <row r="908" spans="1:26" ht="21.75" customHeight="1" x14ac:dyDescent="0.6">
      <c r="A908" s="1341"/>
      <c r="B908" s="1358"/>
      <c r="C908" s="1341"/>
      <c r="D908" s="1358"/>
      <c r="E908" s="1341"/>
      <c r="F908" s="1358"/>
      <c r="G908" s="1341"/>
      <c r="H908" s="1358"/>
      <c r="I908" s="1341"/>
      <c r="J908" s="1341"/>
      <c r="K908" s="1341"/>
      <c r="L908" s="1341"/>
      <c r="M908" s="1341"/>
      <c r="N908" s="1341"/>
      <c r="O908" s="1341"/>
      <c r="P908" s="1341"/>
      <c r="Q908" s="1341"/>
      <c r="R908" s="1341"/>
      <c r="S908" s="1341"/>
      <c r="T908" s="1341"/>
      <c r="U908" s="1341"/>
      <c r="V908" s="1341"/>
      <c r="W908" s="1341"/>
      <c r="X908" s="1341"/>
      <c r="Y908" s="1341"/>
      <c r="Z908" s="1341"/>
    </row>
    <row r="909" spans="1:26" ht="21.75" customHeight="1" x14ac:dyDescent="0.6">
      <c r="A909" s="1341"/>
      <c r="B909" s="1358"/>
      <c r="C909" s="1341"/>
      <c r="D909" s="1358"/>
      <c r="E909" s="1341"/>
      <c r="F909" s="1358"/>
      <c r="G909" s="1341"/>
      <c r="H909" s="1358"/>
      <c r="I909" s="1341"/>
      <c r="J909" s="1341"/>
      <c r="K909" s="1341"/>
      <c r="L909" s="1341"/>
      <c r="M909" s="1341"/>
      <c r="N909" s="1341"/>
      <c r="O909" s="1341"/>
      <c r="P909" s="1341"/>
      <c r="Q909" s="1341"/>
      <c r="R909" s="1341"/>
      <c r="S909" s="1341"/>
      <c r="T909" s="1341"/>
      <c r="U909" s="1341"/>
      <c r="V909" s="1341"/>
      <c r="W909" s="1341"/>
      <c r="X909" s="1341"/>
      <c r="Y909" s="1341"/>
      <c r="Z909" s="1341"/>
    </row>
    <row r="910" spans="1:26" ht="21.75" customHeight="1" x14ac:dyDescent="0.6">
      <c r="A910" s="1341"/>
      <c r="B910" s="1358"/>
      <c r="C910" s="1341"/>
      <c r="D910" s="1358"/>
      <c r="E910" s="1341"/>
      <c r="F910" s="1358"/>
      <c r="G910" s="1341"/>
      <c r="H910" s="1358"/>
      <c r="I910" s="1341"/>
      <c r="J910" s="1341"/>
      <c r="K910" s="1341"/>
      <c r="L910" s="1341"/>
      <c r="M910" s="1341"/>
      <c r="N910" s="1341"/>
      <c r="O910" s="1341"/>
      <c r="P910" s="1341"/>
      <c r="Q910" s="1341"/>
      <c r="R910" s="1341"/>
      <c r="S910" s="1341"/>
      <c r="T910" s="1341"/>
      <c r="U910" s="1341"/>
      <c r="V910" s="1341"/>
      <c r="W910" s="1341"/>
      <c r="X910" s="1341"/>
      <c r="Y910" s="1341"/>
      <c r="Z910" s="1341"/>
    </row>
    <row r="911" spans="1:26" ht="21.75" customHeight="1" x14ac:dyDescent="0.6">
      <c r="A911" s="1341"/>
      <c r="B911" s="1358"/>
      <c r="C911" s="1341"/>
      <c r="D911" s="1358"/>
      <c r="E911" s="1341"/>
      <c r="F911" s="1358"/>
      <c r="G911" s="1341"/>
      <c r="H911" s="1358"/>
      <c r="I911" s="1341"/>
      <c r="J911" s="1341"/>
      <c r="K911" s="1341"/>
      <c r="L911" s="1341"/>
      <c r="M911" s="1341"/>
      <c r="N911" s="1341"/>
      <c r="O911" s="1341"/>
      <c r="P911" s="1341"/>
      <c r="Q911" s="1341"/>
      <c r="R911" s="1341"/>
      <c r="S911" s="1341"/>
      <c r="T911" s="1341"/>
      <c r="U911" s="1341"/>
      <c r="V911" s="1341"/>
      <c r="W911" s="1341"/>
      <c r="X911" s="1341"/>
      <c r="Y911" s="1341"/>
      <c r="Z911" s="1341"/>
    </row>
    <row r="912" spans="1:26" ht="21.75" customHeight="1" x14ac:dyDescent="0.6">
      <c r="A912" s="1341"/>
      <c r="B912" s="1358"/>
      <c r="C912" s="1341"/>
      <c r="D912" s="1358"/>
      <c r="E912" s="1341"/>
      <c r="F912" s="1358"/>
      <c r="G912" s="1341"/>
      <c r="H912" s="1358"/>
      <c r="I912" s="1341"/>
      <c r="J912" s="1341"/>
      <c r="K912" s="1341"/>
      <c r="L912" s="1341"/>
      <c r="M912" s="1341"/>
      <c r="N912" s="1341"/>
      <c r="O912" s="1341"/>
      <c r="P912" s="1341"/>
      <c r="Q912" s="1341"/>
      <c r="R912" s="1341"/>
      <c r="S912" s="1341"/>
      <c r="T912" s="1341"/>
      <c r="U912" s="1341"/>
      <c r="V912" s="1341"/>
      <c r="W912" s="1341"/>
      <c r="X912" s="1341"/>
      <c r="Y912" s="1341"/>
      <c r="Z912" s="1341"/>
    </row>
    <row r="913" spans="1:26" ht="21.75" customHeight="1" x14ac:dyDescent="0.6">
      <c r="A913" s="1341"/>
      <c r="B913" s="1358"/>
      <c r="C913" s="1341"/>
      <c r="D913" s="1358"/>
      <c r="E913" s="1341"/>
      <c r="F913" s="1358"/>
      <c r="G913" s="1341"/>
      <c r="H913" s="1358"/>
      <c r="I913" s="1341"/>
      <c r="J913" s="1341"/>
      <c r="K913" s="1341"/>
      <c r="L913" s="1341"/>
      <c r="M913" s="1341"/>
      <c r="N913" s="1341"/>
      <c r="O913" s="1341"/>
      <c r="P913" s="1341"/>
      <c r="Q913" s="1341"/>
      <c r="R913" s="1341"/>
      <c r="S913" s="1341"/>
      <c r="T913" s="1341"/>
      <c r="U913" s="1341"/>
      <c r="V913" s="1341"/>
      <c r="W913" s="1341"/>
      <c r="X913" s="1341"/>
      <c r="Y913" s="1341"/>
      <c r="Z913" s="1341"/>
    </row>
    <row r="914" spans="1:26" ht="21.75" customHeight="1" x14ac:dyDescent="0.6">
      <c r="A914" s="1341"/>
      <c r="B914" s="1358"/>
      <c r="C914" s="1341"/>
      <c r="D914" s="1358"/>
      <c r="E914" s="1341"/>
      <c r="F914" s="1358"/>
      <c r="G914" s="1341"/>
      <c r="H914" s="1358"/>
      <c r="I914" s="1341"/>
      <c r="J914" s="1341"/>
      <c r="K914" s="1341"/>
      <c r="L914" s="1341"/>
      <c r="M914" s="1341"/>
      <c r="N914" s="1341"/>
      <c r="O914" s="1341"/>
      <c r="P914" s="1341"/>
      <c r="Q914" s="1341"/>
      <c r="R914" s="1341"/>
      <c r="S914" s="1341"/>
      <c r="T914" s="1341"/>
      <c r="U914" s="1341"/>
      <c r="V914" s="1341"/>
      <c r="W914" s="1341"/>
      <c r="X914" s="1341"/>
      <c r="Y914" s="1341"/>
      <c r="Z914" s="1341"/>
    </row>
    <row r="915" spans="1:26" ht="21.75" customHeight="1" x14ac:dyDescent="0.6">
      <c r="A915" s="1341"/>
      <c r="B915" s="1358"/>
      <c r="C915" s="1341"/>
      <c r="D915" s="1358"/>
      <c r="E915" s="1341"/>
      <c r="F915" s="1358"/>
      <c r="G915" s="1341"/>
      <c r="H915" s="1358"/>
      <c r="I915" s="1341"/>
      <c r="J915" s="1341"/>
      <c r="K915" s="1341"/>
      <c r="L915" s="1341"/>
      <c r="M915" s="1341"/>
      <c r="N915" s="1341"/>
      <c r="O915" s="1341"/>
      <c r="P915" s="1341"/>
      <c r="Q915" s="1341"/>
      <c r="R915" s="1341"/>
      <c r="S915" s="1341"/>
      <c r="T915" s="1341"/>
      <c r="U915" s="1341"/>
      <c r="V915" s="1341"/>
      <c r="W915" s="1341"/>
      <c r="X915" s="1341"/>
      <c r="Y915" s="1341"/>
      <c r="Z915" s="1341"/>
    </row>
    <row r="916" spans="1:26" ht="21.75" customHeight="1" x14ac:dyDescent="0.6">
      <c r="A916" s="1341"/>
      <c r="B916" s="1358"/>
      <c r="C916" s="1341"/>
      <c r="D916" s="1358"/>
      <c r="E916" s="1341"/>
      <c r="F916" s="1358"/>
      <c r="G916" s="1341"/>
      <c r="H916" s="1358"/>
      <c r="I916" s="1341"/>
      <c r="J916" s="1341"/>
      <c r="K916" s="1341"/>
      <c r="L916" s="1341"/>
      <c r="M916" s="1341"/>
      <c r="N916" s="1341"/>
      <c r="O916" s="1341"/>
      <c r="P916" s="1341"/>
      <c r="Q916" s="1341"/>
      <c r="R916" s="1341"/>
      <c r="S916" s="1341"/>
      <c r="T916" s="1341"/>
      <c r="U916" s="1341"/>
      <c r="V916" s="1341"/>
      <c r="W916" s="1341"/>
      <c r="X916" s="1341"/>
      <c r="Y916" s="1341"/>
      <c r="Z916" s="1341"/>
    </row>
    <row r="917" spans="1:26" ht="21.75" customHeight="1" x14ac:dyDescent="0.6">
      <c r="A917" s="1341"/>
      <c r="B917" s="1358"/>
      <c r="C917" s="1341"/>
      <c r="D917" s="1358"/>
      <c r="E917" s="1341"/>
      <c r="F917" s="1358"/>
      <c r="G917" s="1341"/>
      <c r="H917" s="1358"/>
      <c r="I917" s="1341"/>
      <c r="J917" s="1341"/>
      <c r="K917" s="1341"/>
      <c r="L917" s="1341"/>
      <c r="M917" s="1341"/>
      <c r="N917" s="1341"/>
      <c r="O917" s="1341"/>
      <c r="P917" s="1341"/>
      <c r="Q917" s="1341"/>
      <c r="R917" s="1341"/>
      <c r="S917" s="1341"/>
      <c r="T917" s="1341"/>
      <c r="U917" s="1341"/>
      <c r="V917" s="1341"/>
      <c r="W917" s="1341"/>
      <c r="X917" s="1341"/>
      <c r="Y917" s="1341"/>
      <c r="Z917" s="1341"/>
    </row>
    <row r="918" spans="1:26" ht="21.75" customHeight="1" x14ac:dyDescent="0.6">
      <c r="A918" s="1341"/>
      <c r="B918" s="1358"/>
      <c r="C918" s="1341"/>
      <c r="D918" s="1358"/>
      <c r="E918" s="1341"/>
      <c r="F918" s="1358"/>
      <c r="G918" s="1341"/>
      <c r="H918" s="1358"/>
      <c r="I918" s="1341"/>
      <c r="J918" s="1341"/>
      <c r="K918" s="1341"/>
      <c r="L918" s="1341"/>
      <c r="M918" s="1341"/>
      <c r="N918" s="1341"/>
      <c r="O918" s="1341"/>
      <c r="P918" s="1341"/>
      <c r="Q918" s="1341"/>
      <c r="R918" s="1341"/>
      <c r="S918" s="1341"/>
      <c r="T918" s="1341"/>
      <c r="U918" s="1341"/>
      <c r="V918" s="1341"/>
      <c r="W918" s="1341"/>
      <c r="X918" s="1341"/>
      <c r="Y918" s="1341"/>
      <c r="Z918" s="1341"/>
    </row>
    <row r="919" spans="1:26" ht="21.75" customHeight="1" x14ac:dyDescent="0.6">
      <c r="A919" s="1341"/>
      <c r="B919" s="1358"/>
      <c r="C919" s="1341"/>
      <c r="D919" s="1358"/>
      <c r="E919" s="1341"/>
      <c r="F919" s="1358"/>
      <c r="G919" s="1341"/>
      <c r="H919" s="1358"/>
      <c r="I919" s="1341"/>
      <c r="J919" s="1341"/>
      <c r="K919" s="1341"/>
      <c r="L919" s="1341"/>
      <c r="M919" s="1341"/>
      <c r="N919" s="1341"/>
      <c r="O919" s="1341"/>
      <c r="P919" s="1341"/>
      <c r="Q919" s="1341"/>
      <c r="R919" s="1341"/>
      <c r="S919" s="1341"/>
      <c r="T919" s="1341"/>
      <c r="U919" s="1341"/>
      <c r="V919" s="1341"/>
      <c r="W919" s="1341"/>
      <c r="X919" s="1341"/>
      <c r="Y919" s="1341"/>
      <c r="Z919" s="1341"/>
    </row>
    <row r="920" spans="1:26" ht="21.75" customHeight="1" x14ac:dyDescent="0.6">
      <c r="A920" s="1341"/>
      <c r="B920" s="1358"/>
      <c r="C920" s="1341"/>
      <c r="D920" s="1358"/>
      <c r="E920" s="1341"/>
      <c r="F920" s="1358"/>
      <c r="G920" s="1341"/>
      <c r="H920" s="1358"/>
      <c r="I920" s="1341"/>
      <c r="J920" s="1341"/>
      <c r="K920" s="1341"/>
      <c r="L920" s="1341"/>
      <c r="M920" s="1341"/>
      <c r="N920" s="1341"/>
      <c r="O920" s="1341"/>
      <c r="P920" s="1341"/>
      <c r="Q920" s="1341"/>
      <c r="R920" s="1341"/>
      <c r="S920" s="1341"/>
      <c r="T920" s="1341"/>
      <c r="U920" s="1341"/>
      <c r="V920" s="1341"/>
      <c r="W920" s="1341"/>
      <c r="X920" s="1341"/>
      <c r="Y920" s="1341"/>
      <c r="Z920" s="1341"/>
    </row>
    <row r="921" spans="1:26" ht="21.75" customHeight="1" x14ac:dyDescent="0.6">
      <c r="A921" s="1341"/>
      <c r="B921" s="1358"/>
      <c r="C921" s="1341"/>
      <c r="D921" s="1358"/>
      <c r="E921" s="1341"/>
      <c r="F921" s="1358"/>
      <c r="G921" s="1341"/>
      <c r="H921" s="1358"/>
      <c r="I921" s="1341"/>
      <c r="J921" s="1341"/>
      <c r="K921" s="1341"/>
      <c r="L921" s="1341"/>
      <c r="M921" s="1341"/>
      <c r="N921" s="1341"/>
      <c r="O921" s="1341"/>
      <c r="P921" s="1341"/>
      <c r="Q921" s="1341"/>
      <c r="R921" s="1341"/>
      <c r="S921" s="1341"/>
      <c r="T921" s="1341"/>
      <c r="U921" s="1341"/>
      <c r="V921" s="1341"/>
      <c r="W921" s="1341"/>
      <c r="X921" s="1341"/>
      <c r="Y921" s="1341"/>
      <c r="Z921" s="1341"/>
    </row>
    <row r="922" spans="1:26" ht="21.75" customHeight="1" x14ac:dyDescent="0.6">
      <c r="A922" s="1341"/>
      <c r="B922" s="1358"/>
      <c r="C922" s="1341"/>
      <c r="D922" s="1358"/>
      <c r="E922" s="1341"/>
      <c r="F922" s="1358"/>
      <c r="G922" s="1341"/>
      <c r="H922" s="1358"/>
      <c r="I922" s="1341"/>
      <c r="J922" s="1341"/>
      <c r="K922" s="1341"/>
      <c r="L922" s="1341"/>
      <c r="M922" s="1341"/>
      <c r="N922" s="1341"/>
      <c r="O922" s="1341"/>
      <c r="P922" s="1341"/>
      <c r="Q922" s="1341"/>
      <c r="R922" s="1341"/>
      <c r="S922" s="1341"/>
      <c r="T922" s="1341"/>
      <c r="U922" s="1341"/>
      <c r="V922" s="1341"/>
      <c r="W922" s="1341"/>
      <c r="X922" s="1341"/>
      <c r="Y922" s="1341"/>
      <c r="Z922" s="1341"/>
    </row>
    <row r="923" spans="1:26" ht="21.75" customHeight="1" x14ac:dyDescent="0.6">
      <c r="A923" s="1341"/>
      <c r="B923" s="1358"/>
      <c r="C923" s="1341"/>
      <c r="D923" s="1358"/>
      <c r="E923" s="1341"/>
      <c r="F923" s="1358"/>
      <c r="G923" s="1341"/>
      <c r="H923" s="1358"/>
      <c r="I923" s="1341"/>
      <c r="J923" s="1341"/>
      <c r="K923" s="1341"/>
      <c r="L923" s="1341"/>
      <c r="M923" s="1341"/>
      <c r="N923" s="1341"/>
      <c r="O923" s="1341"/>
      <c r="P923" s="1341"/>
      <c r="Q923" s="1341"/>
      <c r="R923" s="1341"/>
      <c r="S923" s="1341"/>
      <c r="T923" s="1341"/>
      <c r="U923" s="1341"/>
      <c r="V923" s="1341"/>
      <c r="W923" s="1341"/>
      <c r="X923" s="1341"/>
      <c r="Y923" s="1341"/>
      <c r="Z923" s="1341"/>
    </row>
    <row r="924" spans="1:26" ht="21.75" customHeight="1" x14ac:dyDescent="0.6">
      <c r="A924" s="1341"/>
      <c r="B924" s="1358"/>
      <c r="C924" s="1341"/>
      <c r="D924" s="1358"/>
      <c r="E924" s="1341"/>
      <c r="F924" s="1358"/>
      <c r="G924" s="1341"/>
      <c r="H924" s="1358"/>
      <c r="I924" s="1341"/>
      <c r="J924" s="1341"/>
      <c r="K924" s="1341"/>
      <c r="L924" s="1341"/>
      <c r="M924" s="1341"/>
      <c r="N924" s="1341"/>
      <c r="O924" s="1341"/>
      <c r="P924" s="1341"/>
      <c r="Q924" s="1341"/>
      <c r="R924" s="1341"/>
      <c r="S924" s="1341"/>
      <c r="T924" s="1341"/>
      <c r="U924" s="1341"/>
      <c r="V924" s="1341"/>
      <c r="W924" s="1341"/>
      <c r="X924" s="1341"/>
      <c r="Y924" s="1341"/>
      <c r="Z924" s="1341"/>
    </row>
    <row r="925" spans="1:26" ht="21.75" customHeight="1" x14ac:dyDescent="0.6">
      <c r="A925" s="1341"/>
      <c r="B925" s="1358"/>
      <c r="C925" s="1341"/>
      <c r="D925" s="1358"/>
      <c r="E925" s="1341"/>
      <c r="F925" s="1358"/>
      <c r="G925" s="1341"/>
      <c r="H925" s="1358"/>
      <c r="I925" s="1341"/>
      <c r="J925" s="1341"/>
      <c r="K925" s="1341"/>
      <c r="L925" s="1341"/>
      <c r="M925" s="1341"/>
      <c r="N925" s="1341"/>
      <c r="O925" s="1341"/>
      <c r="P925" s="1341"/>
      <c r="Q925" s="1341"/>
      <c r="R925" s="1341"/>
      <c r="S925" s="1341"/>
      <c r="T925" s="1341"/>
      <c r="U925" s="1341"/>
      <c r="V925" s="1341"/>
      <c r="W925" s="1341"/>
      <c r="X925" s="1341"/>
      <c r="Y925" s="1341"/>
      <c r="Z925" s="1341"/>
    </row>
    <row r="926" spans="1:26" ht="21.75" customHeight="1" x14ac:dyDescent="0.6">
      <c r="A926" s="1341"/>
      <c r="B926" s="1358"/>
      <c r="C926" s="1341"/>
      <c r="D926" s="1358"/>
      <c r="E926" s="1341"/>
      <c r="F926" s="1358"/>
      <c r="G926" s="1341"/>
      <c r="H926" s="1358"/>
      <c r="I926" s="1341"/>
      <c r="J926" s="1341"/>
      <c r="K926" s="1341"/>
      <c r="L926" s="1341"/>
      <c r="M926" s="1341"/>
      <c r="N926" s="1341"/>
      <c r="O926" s="1341"/>
      <c r="P926" s="1341"/>
      <c r="Q926" s="1341"/>
      <c r="R926" s="1341"/>
      <c r="S926" s="1341"/>
      <c r="T926" s="1341"/>
      <c r="U926" s="1341"/>
      <c r="V926" s="1341"/>
      <c r="W926" s="1341"/>
      <c r="X926" s="1341"/>
      <c r="Y926" s="1341"/>
      <c r="Z926" s="1341"/>
    </row>
    <row r="927" spans="1:26" ht="21.75" customHeight="1" x14ac:dyDescent="0.6">
      <c r="A927" s="1341"/>
      <c r="B927" s="1358"/>
      <c r="C927" s="1341"/>
      <c r="D927" s="1358"/>
      <c r="E927" s="1341"/>
      <c r="F927" s="1358"/>
      <c r="G927" s="1341"/>
      <c r="H927" s="1358"/>
      <c r="I927" s="1341"/>
      <c r="J927" s="1341"/>
      <c r="K927" s="1341"/>
      <c r="L927" s="1341"/>
      <c r="M927" s="1341"/>
      <c r="N927" s="1341"/>
      <c r="O927" s="1341"/>
      <c r="P927" s="1341"/>
      <c r="Q927" s="1341"/>
      <c r="R927" s="1341"/>
      <c r="S927" s="1341"/>
      <c r="T927" s="1341"/>
      <c r="U927" s="1341"/>
      <c r="V927" s="1341"/>
      <c r="W927" s="1341"/>
      <c r="X927" s="1341"/>
      <c r="Y927" s="1341"/>
      <c r="Z927" s="1341"/>
    </row>
    <row r="928" spans="1:26" ht="21.75" customHeight="1" x14ac:dyDescent="0.6">
      <c r="A928" s="1341"/>
      <c r="B928" s="1358"/>
      <c r="C928" s="1341"/>
      <c r="D928" s="1358"/>
      <c r="E928" s="1341"/>
      <c r="F928" s="1358"/>
      <c r="G928" s="1341"/>
      <c r="H928" s="1358"/>
      <c r="I928" s="1341"/>
      <c r="J928" s="1341"/>
      <c r="K928" s="1341"/>
      <c r="L928" s="1341"/>
      <c r="M928" s="1341"/>
      <c r="N928" s="1341"/>
      <c r="O928" s="1341"/>
      <c r="P928" s="1341"/>
      <c r="Q928" s="1341"/>
      <c r="R928" s="1341"/>
      <c r="S928" s="1341"/>
      <c r="T928" s="1341"/>
      <c r="U928" s="1341"/>
      <c r="V928" s="1341"/>
      <c r="W928" s="1341"/>
      <c r="X928" s="1341"/>
      <c r="Y928" s="1341"/>
      <c r="Z928" s="1341"/>
    </row>
    <row r="929" spans="1:26" ht="21.75" customHeight="1" x14ac:dyDescent="0.6">
      <c r="A929" s="1341"/>
      <c r="B929" s="1358"/>
      <c r="C929" s="1341"/>
      <c r="D929" s="1358"/>
      <c r="E929" s="1341"/>
      <c r="F929" s="1358"/>
      <c r="G929" s="1341"/>
      <c r="H929" s="1358"/>
      <c r="I929" s="1341"/>
      <c r="J929" s="1341"/>
      <c r="K929" s="1341"/>
      <c r="L929" s="1341"/>
      <c r="M929" s="1341"/>
      <c r="N929" s="1341"/>
      <c r="O929" s="1341"/>
      <c r="P929" s="1341"/>
      <c r="Q929" s="1341"/>
      <c r="R929" s="1341"/>
      <c r="S929" s="1341"/>
      <c r="T929" s="1341"/>
      <c r="U929" s="1341"/>
      <c r="V929" s="1341"/>
      <c r="W929" s="1341"/>
      <c r="X929" s="1341"/>
      <c r="Y929" s="1341"/>
      <c r="Z929" s="1341"/>
    </row>
    <row r="930" spans="1:26" ht="21.75" customHeight="1" x14ac:dyDescent="0.6">
      <c r="A930" s="1341"/>
      <c r="B930" s="1358"/>
      <c r="C930" s="1341"/>
      <c r="D930" s="1358"/>
      <c r="E930" s="1341"/>
      <c r="F930" s="1358"/>
      <c r="G930" s="1341"/>
      <c r="H930" s="1358"/>
      <c r="I930" s="1341"/>
      <c r="J930" s="1341"/>
      <c r="K930" s="1341"/>
      <c r="L930" s="1341"/>
      <c r="M930" s="1341"/>
      <c r="N930" s="1341"/>
      <c r="O930" s="1341"/>
      <c r="P930" s="1341"/>
      <c r="Q930" s="1341"/>
      <c r="R930" s="1341"/>
      <c r="S930" s="1341"/>
      <c r="T930" s="1341"/>
      <c r="U930" s="1341"/>
      <c r="V930" s="1341"/>
      <c r="W930" s="1341"/>
      <c r="X930" s="1341"/>
      <c r="Y930" s="1341"/>
      <c r="Z930" s="1341"/>
    </row>
    <row r="931" spans="1:26" ht="21.75" customHeight="1" x14ac:dyDescent="0.6">
      <c r="A931" s="1341"/>
      <c r="B931" s="1358"/>
      <c r="C931" s="1341"/>
      <c r="D931" s="1358"/>
      <c r="E931" s="1341"/>
      <c r="F931" s="1358"/>
      <c r="G931" s="1341"/>
      <c r="H931" s="1358"/>
      <c r="I931" s="1341"/>
      <c r="J931" s="1341"/>
      <c r="K931" s="1341"/>
      <c r="L931" s="1341"/>
      <c r="M931" s="1341"/>
      <c r="N931" s="1341"/>
      <c r="O931" s="1341"/>
      <c r="P931" s="1341"/>
      <c r="Q931" s="1341"/>
      <c r="R931" s="1341"/>
      <c r="S931" s="1341"/>
      <c r="T931" s="1341"/>
      <c r="U931" s="1341"/>
      <c r="V931" s="1341"/>
      <c r="W931" s="1341"/>
      <c r="X931" s="1341"/>
      <c r="Y931" s="1341"/>
      <c r="Z931" s="1341"/>
    </row>
    <row r="932" spans="1:26" ht="21.75" customHeight="1" x14ac:dyDescent="0.6">
      <c r="A932" s="1341"/>
      <c r="B932" s="1358"/>
      <c r="C932" s="1341"/>
      <c r="D932" s="1358"/>
      <c r="E932" s="1341"/>
      <c r="F932" s="1358"/>
      <c r="G932" s="1341"/>
      <c r="H932" s="1358"/>
      <c r="I932" s="1341"/>
      <c r="J932" s="1341"/>
      <c r="K932" s="1341"/>
      <c r="L932" s="1341"/>
      <c r="M932" s="1341"/>
      <c r="N932" s="1341"/>
      <c r="O932" s="1341"/>
      <c r="P932" s="1341"/>
      <c r="Q932" s="1341"/>
      <c r="R932" s="1341"/>
      <c r="S932" s="1341"/>
      <c r="T932" s="1341"/>
      <c r="U932" s="1341"/>
      <c r="V932" s="1341"/>
      <c r="W932" s="1341"/>
      <c r="X932" s="1341"/>
      <c r="Y932" s="1341"/>
      <c r="Z932" s="1341"/>
    </row>
    <row r="933" spans="1:26" ht="21.75" customHeight="1" x14ac:dyDescent="0.6">
      <c r="A933" s="1341"/>
      <c r="B933" s="1358"/>
      <c r="C933" s="1341"/>
      <c r="D933" s="1358"/>
      <c r="E933" s="1341"/>
      <c r="F933" s="1358"/>
      <c r="G933" s="1341"/>
      <c r="H933" s="1358"/>
      <c r="I933" s="1341"/>
      <c r="J933" s="1341"/>
      <c r="K933" s="1341"/>
      <c r="L933" s="1341"/>
      <c r="M933" s="1341"/>
      <c r="N933" s="1341"/>
      <c r="O933" s="1341"/>
      <c r="P933" s="1341"/>
      <c r="Q933" s="1341"/>
      <c r="R933" s="1341"/>
      <c r="S933" s="1341"/>
      <c r="T933" s="1341"/>
      <c r="U933" s="1341"/>
      <c r="V933" s="1341"/>
      <c r="W933" s="1341"/>
      <c r="X933" s="1341"/>
      <c r="Y933" s="1341"/>
      <c r="Z933" s="1341"/>
    </row>
    <row r="934" spans="1:26" ht="21.75" customHeight="1" x14ac:dyDescent="0.6">
      <c r="A934" s="1341"/>
      <c r="B934" s="1358"/>
      <c r="C934" s="1341"/>
      <c r="D934" s="1358"/>
      <c r="E934" s="1341"/>
      <c r="F934" s="1358"/>
      <c r="G934" s="1341"/>
      <c r="H934" s="1358"/>
      <c r="I934" s="1341"/>
      <c r="J934" s="1341"/>
      <c r="K934" s="1341"/>
      <c r="L934" s="1341"/>
      <c r="M934" s="1341"/>
      <c r="N934" s="1341"/>
      <c r="O934" s="1341"/>
      <c r="P934" s="1341"/>
      <c r="Q934" s="1341"/>
      <c r="R934" s="1341"/>
      <c r="S934" s="1341"/>
      <c r="T934" s="1341"/>
      <c r="U934" s="1341"/>
      <c r="V934" s="1341"/>
      <c r="W934" s="1341"/>
      <c r="X934" s="1341"/>
      <c r="Y934" s="1341"/>
      <c r="Z934" s="1341"/>
    </row>
    <row r="935" spans="1:26" ht="21.75" customHeight="1" x14ac:dyDescent="0.6">
      <c r="A935" s="1341"/>
      <c r="B935" s="1358"/>
      <c r="C935" s="1341"/>
      <c r="D935" s="1358"/>
      <c r="E935" s="1341"/>
      <c r="F935" s="1358"/>
      <c r="G935" s="1341"/>
      <c r="H935" s="1358"/>
      <c r="I935" s="1341"/>
      <c r="J935" s="1341"/>
      <c r="K935" s="1341"/>
      <c r="L935" s="1341"/>
      <c r="M935" s="1341"/>
      <c r="N935" s="1341"/>
      <c r="O935" s="1341"/>
      <c r="P935" s="1341"/>
      <c r="Q935" s="1341"/>
      <c r="R935" s="1341"/>
      <c r="S935" s="1341"/>
      <c r="T935" s="1341"/>
      <c r="U935" s="1341"/>
      <c r="V935" s="1341"/>
      <c r="W935" s="1341"/>
      <c r="X935" s="1341"/>
      <c r="Y935" s="1341"/>
      <c r="Z935" s="1341"/>
    </row>
    <row r="936" spans="1:26" ht="21.75" customHeight="1" x14ac:dyDescent="0.6">
      <c r="A936" s="1341"/>
      <c r="B936" s="1358"/>
      <c r="C936" s="1341"/>
      <c r="D936" s="1358"/>
      <c r="E936" s="1341"/>
      <c r="F936" s="1358"/>
      <c r="G936" s="1341"/>
      <c r="H936" s="1358"/>
      <c r="I936" s="1341"/>
      <c r="J936" s="1341"/>
      <c r="K936" s="1341"/>
      <c r="L936" s="1341"/>
      <c r="M936" s="1341"/>
      <c r="N936" s="1341"/>
      <c r="O936" s="1341"/>
      <c r="P936" s="1341"/>
      <c r="Q936" s="1341"/>
      <c r="R936" s="1341"/>
      <c r="S936" s="1341"/>
      <c r="T936" s="1341"/>
      <c r="U936" s="1341"/>
      <c r="V936" s="1341"/>
      <c r="W936" s="1341"/>
      <c r="X936" s="1341"/>
      <c r="Y936" s="1341"/>
      <c r="Z936" s="1341"/>
    </row>
    <row r="937" spans="1:26" ht="21.75" customHeight="1" x14ac:dyDescent="0.6">
      <c r="A937" s="1341"/>
      <c r="B937" s="1358"/>
      <c r="C937" s="1341"/>
      <c r="D937" s="1358"/>
      <c r="E937" s="1341"/>
      <c r="F937" s="1358"/>
      <c r="G937" s="1341"/>
      <c r="H937" s="1358"/>
      <c r="I937" s="1341"/>
      <c r="J937" s="1341"/>
      <c r="K937" s="1341"/>
      <c r="L937" s="1341"/>
      <c r="M937" s="1341"/>
      <c r="N937" s="1341"/>
      <c r="O937" s="1341"/>
      <c r="P937" s="1341"/>
      <c r="Q937" s="1341"/>
      <c r="R937" s="1341"/>
      <c r="S937" s="1341"/>
      <c r="T937" s="1341"/>
      <c r="U937" s="1341"/>
      <c r="V937" s="1341"/>
      <c r="W937" s="1341"/>
      <c r="X937" s="1341"/>
      <c r="Y937" s="1341"/>
      <c r="Z937" s="1341"/>
    </row>
    <row r="938" spans="1:26" ht="21.75" customHeight="1" x14ac:dyDescent="0.6">
      <c r="A938" s="1341"/>
      <c r="B938" s="1358"/>
      <c r="C938" s="1341"/>
      <c r="D938" s="1358"/>
      <c r="E938" s="1341"/>
      <c r="F938" s="1358"/>
      <c r="G938" s="1341"/>
      <c r="H938" s="1358"/>
      <c r="I938" s="1341"/>
      <c r="J938" s="1341"/>
      <c r="K938" s="1341"/>
      <c r="L938" s="1341"/>
      <c r="M938" s="1341"/>
      <c r="N938" s="1341"/>
      <c r="O938" s="1341"/>
      <c r="P938" s="1341"/>
      <c r="Q938" s="1341"/>
      <c r="R938" s="1341"/>
      <c r="S938" s="1341"/>
      <c r="T938" s="1341"/>
      <c r="U938" s="1341"/>
      <c r="V938" s="1341"/>
      <c r="W938" s="1341"/>
      <c r="X938" s="1341"/>
      <c r="Y938" s="1341"/>
      <c r="Z938" s="1341"/>
    </row>
    <row r="939" spans="1:26" ht="21.75" customHeight="1" x14ac:dyDescent="0.6">
      <c r="A939" s="1341"/>
      <c r="B939" s="1358"/>
      <c r="C939" s="1341"/>
      <c r="D939" s="1358"/>
      <c r="E939" s="1341"/>
      <c r="F939" s="1358"/>
      <c r="G939" s="1341"/>
      <c r="H939" s="1358"/>
      <c r="I939" s="1341"/>
      <c r="J939" s="1341"/>
      <c r="K939" s="1341"/>
      <c r="L939" s="1341"/>
      <c r="M939" s="1341"/>
      <c r="N939" s="1341"/>
      <c r="O939" s="1341"/>
      <c r="P939" s="1341"/>
      <c r="Q939" s="1341"/>
      <c r="R939" s="1341"/>
      <c r="S939" s="1341"/>
      <c r="T939" s="1341"/>
      <c r="U939" s="1341"/>
      <c r="V939" s="1341"/>
      <c r="W939" s="1341"/>
      <c r="X939" s="1341"/>
      <c r="Y939" s="1341"/>
      <c r="Z939" s="1341"/>
    </row>
    <row r="940" spans="1:26" ht="21.75" customHeight="1" x14ac:dyDescent="0.6">
      <c r="A940" s="1341"/>
      <c r="B940" s="1358"/>
      <c r="C940" s="1341"/>
      <c r="D940" s="1358"/>
      <c r="E940" s="1341"/>
      <c r="F940" s="1358"/>
      <c r="G940" s="1341"/>
      <c r="H940" s="1358"/>
      <c r="I940" s="1341"/>
      <c r="J940" s="1341"/>
      <c r="K940" s="1341"/>
      <c r="L940" s="1341"/>
      <c r="M940" s="1341"/>
      <c r="N940" s="1341"/>
      <c r="O940" s="1341"/>
      <c r="P940" s="1341"/>
      <c r="Q940" s="1341"/>
      <c r="R940" s="1341"/>
      <c r="S940" s="1341"/>
      <c r="T940" s="1341"/>
      <c r="U940" s="1341"/>
      <c r="V940" s="1341"/>
      <c r="W940" s="1341"/>
      <c r="X940" s="1341"/>
      <c r="Y940" s="1341"/>
      <c r="Z940" s="1341"/>
    </row>
    <row r="941" spans="1:26" ht="21.75" customHeight="1" x14ac:dyDescent="0.6">
      <c r="A941" s="1341"/>
      <c r="B941" s="1358"/>
      <c r="C941" s="1341"/>
      <c r="D941" s="1358"/>
      <c r="E941" s="1341"/>
      <c r="F941" s="1358"/>
      <c r="G941" s="1341"/>
      <c r="H941" s="1358"/>
      <c r="I941" s="1341"/>
      <c r="J941" s="1341"/>
      <c r="K941" s="1341"/>
      <c r="L941" s="1341"/>
      <c r="M941" s="1341"/>
      <c r="N941" s="1341"/>
      <c r="O941" s="1341"/>
      <c r="P941" s="1341"/>
      <c r="Q941" s="1341"/>
      <c r="R941" s="1341"/>
      <c r="S941" s="1341"/>
      <c r="T941" s="1341"/>
      <c r="U941" s="1341"/>
      <c r="V941" s="1341"/>
      <c r="W941" s="1341"/>
      <c r="X941" s="1341"/>
      <c r="Y941" s="1341"/>
      <c r="Z941" s="1341"/>
    </row>
    <row r="942" spans="1:26" ht="21.75" customHeight="1" x14ac:dyDescent="0.6">
      <c r="A942" s="1341"/>
      <c r="B942" s="1358"/>
      <c r="C942" s="1341"/>
      <c r="D942" s="1358"/>
      <c r="E942" s="1341"/>
      <c r="F942" s="1358"/>
      <c r="G942" s="1341"/>
      <c r="H942" s="1358"/>
      <c r="I942" s="1341"/>
      <c r="J942" s="1341"/>
      <c r="K942" s="1341"/>
      <c r="L942" s="1341"/>
      <c r="M942" s="1341"/>
      <c r="N942" s="1341"/>
      <c r="O942" s="1341"/>
      <c r="P942" s="1341"/>
      <c r="Q942" s="1341"/>
      <c r="R942" s="1341"/>
      <c r="S942" s="1341"/>
      <c r="T942" s="1341"/>
      <c r="U942" s="1341"/>
      <c r="V942" s="1341"/>
      <c r="W942" s="1341"/>
      <c r="X942" s="1341"/>
      <c r="Y942" s="1341"/>
      <c r="Z942" s="1341"/>
    </row>
    <row r="943" spans="1:26" ht="21.75" customHeight="1" x14ac:dyDescent="0.6">
      <c r="A943" s="1341"/>
      <c r="B943" s="1358"/>
      <c r="C943" s="1341"/>
      <c r="D943" s="1358"/>
      <c r="E943" s="1341"/>
      <c r="F943" s="1358"/>
      <c r="G943" s="1341"/>
      <c r="H943" s="1358"/>
      <c r="I943" s="1341"/>
      <c r="J943" s="1341"/>
      <c r="K943" s="1341"/>
      <c r="L943" s="1341"/>
      <c r="M943" s="1341"/>
      <c r="N943" s="1341"/>
      <c r="O943" s="1341"/>
      <c r="P943" s="1341"/>
      <c r="Q943" s="1341"/>
      <c r="R943" s="1341"/>
      <c r="S943" s="1341"/>
      <c r="T943" s="1341"/>
      <c r="U943" s="1341"/>
      <c r="V943" s="1341"/>
      <c r="W943" s="1341"/>
      <c r="X943" s="1341"/>
      <c r="Y943" s="1341"/>
      <c r="Z943" s="1341"/>
    </row>
    <row r="944" spans="1:26" ht="21.75" customHeight="1" x14ac:dyDescent="0.6">
      <c r="A944" s="1341"/>
      <c r="B944" s="1358"/>
      <c r="C944" s="1341"/>
      <c r="D944" s="1358"/>
      <c r="E944" s="1341"/>
      <c r="F944" s="1358"/>
      <c r="G944" s="1341"/>
      <c r="H944" s="1358"/>
      <c r="I944" s="1341"/>
      <c r="J944" s="1341"/>
      <c r="K944" s="1341"/>
      <c r="L944" s="1341"/>
      <c r="M944" s="1341"/>
      <c r="N944" s="1341"/>
      <c r="O944" s="1341"/>
      <c r="P944" s="1341"/>
      <c r="Q944" s="1341"/>
      <c r="R944" s="1341"/>
      <c r="S944" s="1341"/>
      <c r="T944" s="1341"/>
      <c r="U944" s="1341"/>
      <c r="V944" s="1341"/>
      <c r="W944" s="1341"/>
      <c r="X944" s="1341"/>
      <c r="Y944" s="1341"/>
      <c r="Z944" s="1341"/>
    </row>
    <row r="945" spans="1:26" ht="21.75" customHeight="1" x14ac:dyDescent="0.6">
      <c r="A945" s="1341"/>
      <c r="B945" s="1358"/>
      <c r="C945" s="1341"/>
      <c r="D945" s="1358"/>
      <c r="E945" s="1341"/>
      <c r="F945" s="1358"/>
      <c r="G945" s="1341"/>
      <c r="H945" s="1358"/>
      <c r="I945" s="1341"/>
      <c r="J945" s="1341"/>
      <c r="K945" s="1341"/>
      <c r="L945" s="1341"/>
      <c r="M945" s="1341"/>
      <c r="N945" s="1341"/>
      <c r="O945" s="1341"/>
      <c r="P945" s="1341"/>
      <c r="Q945" s="1341"/>
      <c r="R945" s="1341"/>
      <c r="S945" s="1341"/>
      <c r="T945" s="1341"/>
      <c r="U945" s="1341"/>
      <c r="V945" s="1341"/>
      <c r="W945" s="1341"/>
      <c r="X945" s="1341"/>
      <c r="Y945" s="1341"/>
      <c r="Z945" s="1341"/>
    </row>
    <row r="946" spans="1:26" ht="21.75" customHeight="1" x14ac:dyDescent="0.6">
      <c r="A946" s="1341"/>
      <c r="B946" s="1358"/>
      <c r="C946" s="1341"/>
      <c r="D946" s="1358"/>
      <c r="E946" s="1341"/>
      <c r="F946" s="1358"/>
      <c r="G946" s="1341"/>
      <c r="H946" s="1358"/>
      <c r="I946" s="1341"/>
      <c r="J946" s="1341"/>
      <c r="K946" s="1341"/>
      <c r="L946" s="1341"/>
      <c r="M946" s="1341"/>
      <c r="N946" s="1341"/>
      <c r="O946" s="1341"/>
      <c r="P946" s="1341"/>
      <c r="Q946" s="1341"/>
      <c r="R946" s="1341"/>
      <c r="S946" s="1341"/>
      <c r="T946" s="1341"/>
      <c r="U946" s="1341"/>
      <c r="V946" s="1341"/>
      <c r="W946" s="1341"/>
      <c r="X946" s="1341"/>
      <c r="Y946" s="1341"/>
      <c r="Z946" s="1341"/>
    </row>
    <row r="947" spans="1:26" ht="21.75" customHeight="1" x14ac:dyDescent="0.6">
      <c r="A947" s="1341"/>
      <c r="B947" s="1358"/>
      <c r="C947" s="1341"/>
      <c r="D947" s="1358"/>
      <c r="E947" s="1341"/>
      <c r="F947" s="1358"/>
      <c r="G947" s="1341"/>
      <c r="H947" s="1358"/>
      <c r="I947" s="1341"/>
      <c r="J947" s="1341"/>
      <c r="K947" s="1341"/>
      <c r="L947" s="1341"/>
      <c r="M947" s="1341"/>
      <c r="N947" s="1341"/>
      <c r="O947" s="1341"/>
      <c r="P947" s="1341"/>
      <c r="Q947" s="1341"/>
      <c r="R947" s="1341"/>
      <c r="S947" s="1341"/>
      <c r="T947" s="1341"/>
      <c r="U947" s="1341"/>
      <c r="V947" s="1341"/>
      <c r="W947" s="1341"/>
      <c r="X947" s="1341"/>
      <c r="Y947" s="1341"/>
      <c r="Z947" s="1341"/>
    </row>
    <row r="948" spans="1:26" ht="21.75" customHeight="1" x14ac:dyDescent="0.6">
      <c r="A948" s="1341"/>
      <c r="B948" s="1358"/>
      <c r="C948" s="1341"/>
      <c r="D948" s="1358"/>
      <c r="E948" s="1341"/>
      <c r="F948" s="1358"/>
      <c r="G948" s="1341"/>
      <c r="H948" s="1358"/>
      <c r="I948" s="1341"/>
      <c r="J948" s="1341"/>
      <c r="K948" s="1341"/>
      <c r="L948" s="1341"/>
      <c r="M948" s="1341"/>
      <c r="N948" s="1341"/>
      <c r="O948" s="1341"/>
      <c r="P948" s="1341"/>
      <c r="Q948" s="1341"/>
      <c r="R948" s="1341"/>
      <c r="S948" s="1341"/>
      <c r="T948" s="1341"/>
      <c r="U948" s="1341"/>
      <c r="V948" s="1341"/>
      <c r="W948" s="1341"/>
      <c r="X948" s="1341"/>
      <c r="Y948" s="1341"/>
      <c r="Z948" s="1341"/>
    </row>
    <row r="949" spans="1:26" ht="21.75" customHeight="1" x14ac:dyDescent="0.6">
      <c r="A949" s="1341"/>
      <c r="B949" s="1358"/>
      <c r="C949" s="1341"/>
      <c r="D949" s="1358"/>
      <c r="E949" s="1341"/>
      <c r="F949" s="1358"/>
      <c r="G949" s="1341"/>
      <c r="H949" s="1358"/>
      <c r="I949" s="1341"/>
      <c r="J949" s="1341"/>
      <c r="K949" s="1341"/>
      <c r="L949" s="1341"/>
      <c r="M949" s="1341"/>
      <c r="N949" s="1341"/>
      <c r="O949" s="1341"/>
      <c r="P949" s="1341"/>
      <c r="Q949" s="1341"/>
      <c r="R949" s="1341"/>
      <c r="S949" s="1341"/>
      <c r="T949" s="1341"/>
      <c r="U949" s="1341"/>
      <c r="V949" s="1341"/>
      <c r="W949" s="1341"/>
      <c r="X949" s="1341"/>
      <c r="Y949" s="1341"/>
      <c r="Z949" s="1341"/>
    </row>
    <row r="950" spans="1:26" ht="21.75" customHeight="1" x14ac:dyDescent="0.6">
      <c r="A950" s="1341"/>
      <c r="B950" s="1358"/>
      <c r="C950" s="1341"/>
      <c r="D950" s="1358"/>
      <c r="E950" s="1341"/>
      <c r="F950" s="1358"/>
      <c r="G950" s="1341"/>
      <c r="H950" s="1358"/>
      <c r="I950" s="1341"/>
      <c r="J950" s="1341"/>
      <c r="K950" s="1341"/>
      <c r="L950" s="1341"/>
      <c r="M950" s="1341"/>
      <c r="N950" s="1341"/>
      <c r="O950" s="1341"/>
      <c r="P950" s="1341"/>
      <c r="Q950" s="1341"/>
      <c r="R950" s="1341"/>
      <c r="S950" s="1341"/>
      <c r="T950" s="1341"/>
      <c r="U950" s="1341"/>
      <c r="V950" s="1341"/>
      <c r="W950" s="1341"/>
      <c r="X950" s="1341"/>
      <c r="Y950" s="1341"/>
      <c r="Z950" s="1341"/>
    </row>
    <row r="951" spans="1:26" ht="21.75" customHeight="1" x14ac:dyDescent="0.6">
      <c r="A951" s="1341"/>
      <c r="B951" s="1358"/>
      <c r="C951" s="1341"/>
      <c r="D951" s="1358"/>
      <c r="E951" s="1341"/>
      <c r="F951" s="1358"/>
      <c r="G951" s="1341"/>
      <c r="H951" s="1358"/>
      <c r="I951" s="1341"/>
      <c r="J951" s="1341"/>
      <c r="K951" s="1341"/>
      <c r="L951" s="1341"/>
      <c r="M951" s="1341"/>
      <c r="N951" s="1341"/>
      <c r="O951" s="1341"/>
      <c r="P951" s="1341"/>
      <c r="Q951" s="1341"/>
      <c r="R951" s="1341"/>
      <c r="S951" s="1341"/>
      <c r="T951" s="1341"/>
      <c r="U951" s="1341"/>
      <c r="V951" s="1341"/>
      <c r="W951" s="1341"/>
      <c r="X951" s="1341"/>
      <c r="Y951" s="1341"/>
      <c r="Z951" s="1341"/>
    </row>
    <row r="952" spans="1:26" ht="21.75" customHeight="1" x14ac:dyDescent="0.6">
      <c r="A952" s="1341"/>
      <c r="B952" s="1358"/>
      <c r="C952" s="1341"/>
      <c r="D952" s="1358"/>
      <c r="E952" s="1341"/>
      <c r="F952" s="1358"/>
      <c r="G952" s="1341"/>
      <c r="H952" s="1358"/>
      <c r="I952" s="1341"/>
      <c r="J952" s="1341"/>
      <c r="K952" s="1341"/>
      <c r="L952" s="1341"/>
      <c r="M952" s="1341"/>
      <c r="N952" s="1341"/>
      <c r="O952" s="1341"/>
      <c r="P952" s="1341"/>
      <c r="Q952" s="1341"/>
      <c r="R952" s="1341"/>
      <c r="S952" s="1341"/>
      <c r="T952" s="1341"/>
      <c r="U952" s="1341"/>
      <c r="V952" s="1341"/>
      <c r="W952" s="1341"/>
      <c r="X952" s="1341"/>
      <c r="Y952" s="1341"/>
      <c r="Z952" s="1341"/>
    </row>
    <row r="953" spans="1:26" ht="21.75" customHeight="1" x14ac:dyDescent="0.6">
      <c r="A953" s="1341"/>
      <c r="B953" s="1358"/>
      <c r="C953" s="1341"/>
      <c r="D953" s="1358"/>
      <c r="E953" s="1341"/>
      <c r="F953" s="1358"/>
      <c r="G953" s="1341"/>
      <c r="H953" s="1358"/>
      <c r="I953" s="1341"/>
      <c r="J953" s="1341"/>
      <c r="K953" s="1341"/>
      <c r="L953" s="1341"/>
      <c r="M953" s="1341"/>
      <c r="N953" s="1341"/>
      <c r="O953" s="1341"/>
      <c r="P953" s="1341"/>
      <c r="Q953" s="1341"/>
      <c r="R953" s="1341"/>
      <c r="S953" s="1341"/>
      <c r="T953" s="1341"/>
      <c r="U953" s="1341"/>
      <c r="V953" s="1341"/>
      <c r="W953" s="1341"/>
      <c r="X953" s="1341"/>
      <c r="Y953" s="1341"/>
      <c r="Z953" s="1341"/>
    </row>
    <row r="954" spans="1:26" ht="21.75" customHeight="1" x14ac:dyDescent="0.6">
      <c r="A954" s="1341"/>
      <c r="B954" s="1358"/>
      <c r="C954" s="1341"/>
      <c r="D954" s="1358"/>
      <c r="E954" s="1341"/>
      <c r="F954" s="1358"/>
      <c r="G954" s="1341"/>
      <c r="H954" s="1358"/>
      <c r="I954" s="1341"/>
      <c r="J954" s="1341"/>
      <c r="K954" s="1341"/>
      <c r="L954" s="1341"/>
      <c r="M954" s="1341"/>
      <c r="N954" s="1341"/>
      <c r="O954" s="1341"/>
      <c r="P954" s="1341"/>
      <c r="Q954" s="1341"/>
      <c r="R954" s="1341"/>
      <c r="S954" s="1341"/>
      <c r="T954" s="1341"/>
      <c r="U954" s="1341"/>
      <c r="V954" s="1341"/>
      <c r="W954" s="1341"/>
      <c r="X954" s="1341"/>
      <c r="Y954" s="1341"/>
      <c r="Z954" s="1341"/>
    </row>
    <row r="955" spans="1:26" ht="21.75" customHeight="1" x14ac:dyDescent="0.6">
      <c r="A955" s="1341"/>
      <c r="B955" s="1358"/>
      <c r="C955" s="1341"/>
      <c r="D955" s="1358"/>
      <c r="E955" s="1341"/>
      <c r="F955" s="1358"/>
      <c r="G955" s="1341"/>
      <c r="H955" s="1358"/>
      <c r="I955" s="1341"/>
      <c r="J955" s="1341"/>
      <c r="K955" s="1341"/>
      <c r="L955" s="1341"/>
      <c r="M955" s="1341"/>
      <c r="N955" s="1341"/>
      <c r="O955" s="1341"/>
      <c r="P955" s="1341"/>
      <c r="Q955" s="1341"/>
      <c r="R955" s="1341"/>
      <c r="S955" s="1341"/>
      <c r="T955" s="1341"/>
      <c r="U955" s="1341"/>
      <c r="V955" s="1341"/>
      <c r="W955" s="1341"/>
      <c r="X955" s="1341"/>
      <c r="Y955" s="1341"/>
      <c r="Z955" s="1341"/>
    </row>
    <row r="956" spans="1:26" ht="21.75" customHeight="1" x14ac:dyDescent="0.6">
      <c r="A956" s="1341"/>
      <c r="B956" s="1358"/>
      <c r="C956" s="1341"/>
      <c r="D956" s="1358"/>
      <c r="E956" s="1341"/>
      <c r="F956" s="1358"/>
      <c r="G956" s="1341"/>
      <c r="H956" s="1358"/>
      <c r="I956" s="1341"/>
      <c r="J956" s="1341"/>
      <c r="K956" s="1341"/>
      <c r="L956" s="1341"/>
      <c r="M956" s="1341"/>
      <c r="N956" s="1341"/>
      <c r="O956" s="1341"/>
      <c r="P956" s="1341"/>
      <c r="Q956" s="1341"/>
      <c r="R956" s="1341"/>
      <c r="S956" s="1341"/>
      <c r="T956" s="1341"/>
      <c r="U956" s="1341"/>
      <c r="V956" s="1341"/>
      <c r="W956" s="1341"/>
      <c r="X956" s="1341"/>
      <c r="Y956" s="1341"/>
      <c r="Z956" s="1341"/>
    </row>
    <row r="957" spans="1:26" ht="21.75" customHeight="1" x14ac:dyDescent="0.6">
      <c r="A957" s="1341"/>
      <c r="B957" s="1358"/>
      <c r="C957" s="1341"/>
      <c r="D957" s="1358"/>
      <c r="E957" s="1341"/>
      <c r="F957" s="1358"/>
      <c r="G957" s="1341"/>
      <c r="H957" s="1358"/>
      <c r="I957" s="1341"/>
      <c r="J957" s="1341"/>
      <c r="K957" s="1341"/>
      <c r="L957" s="1341"/>
      <c r="M957" s="1341"/>
      <c r="N957" s="1341"/>
      <c r="O957" s="1341"/>
      <c r="P957" s="1341"/>
      <c r="Q957" s="1341"/>
      <c r="R957" s="1341"/>
      <c r="S957" s="1341"/>
      <c r="T957" s="1341"/>
      <c r="U957" s="1341"/>
      <c r="V957" s="1341"/>
      <c r="W957" s="1341"/>
      <c r="X957" s="1341"/>
      <c r="Y957" s="1341"/>
      <c r="Z957" s="1341"/>
    </row>
    <row r="958" spans="1:26" ht="21.75" customHeight="1" x14ac:dyDescent="0.6">
      <c r="A958" s="1341"/>
      <c r="B958" s="1358"/>
      <c r="C958" s="1341"/>
      <c r="D958" s="1358"/>
      <c r="E958" s="1341"/>
      <c r="F958" s="1358"/>
      <c r="G958" s="1341"/>
      <c r="H958" s="1358"/>
      <c r="I958" s="1341"/>
      <c r="J958" s="1341"/>
      <c r="K958" s="1341"/>
      <c r="L958" s="1341"/>
      <c r="M958" s="1341"/>
      <c r="N958" s="1341"/>
      <c r="O958" s="1341"/>
      <c r="P958" s="1341"/>
      <c r="Q958" s="1341"/>
      <c r="R958" s="1341"/>
      <c r="S958" s="1341"/>
      <c r="T958" s="1341"/>
      <c r="U958" s="1341"/>
      <c r="V958" s="1341"/>
      <c r="W958" s="1341"/>
      <c r="X958" s="1341"/>
      <c r="Y958" s="1341"/>
      <c r="Z958" s="1341"/>
    </row>
    <row r="959" spans="1:26" ht="21.75" customHeight="1" x14ac:dyDescent="0.6">
      <c r="A959" s="1341"/>
      <c r="B959" s="1358"/>
      <c r="C959" s="1341"/>
      <c r="D959" s="1358"/>
      <c r="E959" s="1341"/>
      <c r="F959" s="1358"/>
      <c r="G959" s="1341"/>
      <c r="H959" s="1358"/>
      <c r="I959" s="1341"/>
      <c r="J959" s="1341"/>
      <c r="K959" s="1341"/>
      <c r="L959" s="1341"/>
      <c r="M959" s="1341"/>
      <c r="N959" s="1341"/>
      <c r="O959" s="1341"/>
      <c r="P959" s="1341"/>
      <c r="Q959" s="1341"/>
      <c r="R959" s="1341"/>
      <c r="S959" s="1341"/>
      <c r="T959" s="1341"/>
      <c r="U959" s="1341"/>
      <c r="V959" s="1341"/>
      <c r="W959" s="1341"/>
      <c r="X959" s="1341"/>
      <c r="Y959" s="1341"/>
      <c r="Z959" s="1341"/>
    </row>
    <row r="960" spans="1:26" ht="21.75" customHeight="1" x14ac:dyDescent="0.6">
      <c r="A960" s="1341"/>
      <c r="B960" s="1358"/>
      <c r="C960" s="1341"/>
      <c r="D960" s="1358"/>
      <c r="E960" s="1341"/>
      <c r="F960" s="1358"/>
      <c r="G960" s="1341"/>
      <c r="H960" s="1358"/>
      <c r="I960" s="1341"/>
      <c r="J960" s="1341"/>
      <c r="K960" s="1341"/>
      <c r="L960" s="1341"/>
      <c r="M960" s="1341"/>
      <c r="N960" s="1341"/>
      <c r="O960" s="1341"/>
      <c r="P960" s="1341"/>
      <c r="Q960" s="1341"/>
      <c r="R960" s="1341"/>
      <c r="S960" s="1341"/>
      <c r="T960" s="1341"/>
      <c r="U960" s="1341"/>
      <c r="V960" s="1341"/>
      <c r="W960" s="1341"/>
      <c r="X960" s="1341"/>
      <c r="Y960" s="1341"/>
      <c r="Z960" s="1341"/>
    </row>
    <row r="961" spans="1:26" ht="21.75" customHeight="1" x14ac:dyDescent="0.6">
      <c r="A961" s="1341"/>
      <c r="B961" s="1358"/>
      <c r="C961" s="1341"/>
      <c r="D961" s="1358"/>
      <c r="E961" s="1341"/>
      <c r="F961" s="1358"/>
      <c r="G961" s="1341"/>
      <c r="H961" s="1358"/>
      <c r="I961" s="1341"/>
      <c r="J961" s="1341"/>
      <c r="K961" s="1341"/>
      <c r="L961" s="1341"/>
      <c r="M961" s="1341"/>
      <c r="N961" s="1341"/>
      <c r="O961" s="1341"/>
      <c r="P961" s="1341"/>
      <c r="Q961" s="1341"/>
      <c r="R961" s="1341"/>
      <c r="S961" s="1341"/>
      <c r="T961" s="1341"/>
      <c r="U961" s="1341"/>
      <c r="V961" s="1341"/>
      <c r="W961" s="1341"/>
      <c r="X961" s="1341"/>
      <c r="Y961" s="1341"/>
      <c r="Z961" s="1341"/>
    </row>
    <row r="962" spans="1:26" ht="21.75" customHeight="1" x14ac:dyDescent="0.6">
      <c r="A962" s="1341"/>
      <c r="B962" s="1358"/>
      <c r="C962" s="1341"/>
      <c r="D962" s="1358"/>
      <c r="E962" s="1341"/>
      <c r="F962" s="1358"/>
      <c r="G962" s="1341"/>
      <c r="H962" s="1358"/>
      <c r="I962" s="1341"/>
      <c r="J962" s="1341"/>
      <c r="K962" s="1341"/>
      <c r="L962" s="1341"/>
      <c r="M962" s="1341"/>
      <c r="N962" s="1341"/>
      <c r="O962" s="1341"/>
      <c r="P962" s="1341"/>
      <c r="Q962" s="1341"/>
      <c r="R962" s="1341"/>
      <c r="S962" s="1341"/>
      <c r="T962" s="1341"/>
      <c r="U962" s="1341"/>
      <c r="V962" s="1341"/>
      <c r="W962" s="1341"/>
      <c r="X962" s="1341"/>
      <c r="Y962" s="1341"/>
      <c r="Z962" s="1341"/>
    </row>
    <row r="963" spans="1:26" ht="21.75" customHeight="1" x14ac:dyDescent="0.6">
      <c r="A963" s="1341"/>
      <c r="B963" s="1358"/>
      <c r="C963" s="1341"/>
      <c r="D963" s="1358"/>
      <c r="E963" s="1341"/>
      <c r="F963" s="1358"/>
      <c r="G963" s="1341"/>
      <c r="H963" s="1358"/>
      <c r="I963" s="1341"/>
      <c r="J963" s="1341"/>
      <c r="K963" s="1341"/>
      <c r="L963" s="1341"/>
      <c r="M963" s="1341"/>
      <c r="N963" s="1341"/>
      <c r="O963" s="1341"/>
      <c r="P963" s="1341"/>
      <c r="Q963" s="1341"/>
      <c r="R963" s="1341"/>
      <c r="S963" s="1341"/>
      <c r="T963" s="1341"/>
      <c r="U963" s="1341"/>
      <c r="V963" s="1341"/>
      <c r="W963" s="1341"/>
      <c r="X963" s="1341"/>
      <c r="Y963" s="1341"/>
      <c r="Z963" s="1341"/>
    </row>
    <row r="964" spans="1:26" ht="21.75" customHeight="1" x14ac:dyDescent="0.6">
      <c r="A964" s="1341"/>
      <c r="B964" s="1358"/>
      <c r="C964" s="1341"/>
      <c r="D964" s="1358"/>
      <c r="E964" s="1341"/>
      <c r="F964" s="1358"/>
      <c r="G964" s="1341"/>
      <c r="H964" s="1358"/>
      <c r="I964" s="1341"/>
      <c r="J964" s="1341"/>
      <c r="K964" s="1341"/>
      <c r="L964" s="1341"/>
      <c r="M964" s="1341"/>
      <c r="N964" s="1341"/>
      <c r="O964" s="1341"/>
      <c r="P964" s="1341"/>
      <c r="Q964" s="1341"/>
      <c r="R964" s="1341"/>
      <c r="S964" s="1341"/>
      <c r="T964" s="1341"/>
      <c r="U964" s="1341"/>
      <c r="V964" s="1341"/>
      <c r="W964" s="1341"/>
      <c r="X964" s="1341"/>
      <c r="Y964" s="1341"/>
      <c r="Z964" s="1341"/>
    </row>
    <row r="965" spans="1:26" ht="21.75" customHeight="1" x14ac:dyDescent="0.6">
      <c r="A965" s="1341"/>
      <c r="B965" s="1358"/>
      <c r="C965" s="1341"/>
      <c r="D965" s="1358"/>
      <c r="E965" s="1341"/>
      <c r="F965" s="1358"/>
      <c r="G965" s="1341"/>
      <c r="H965" s="1358"/>
      <c r="I965" s="1341"/>
      <c r="J965" s="1341"/>
      <c r="K965" s="1341"/>
      <c r="L965" s="1341"/>
      <c r="M965" s="1341"/>
      <c r="N965" s="1341"/>
      <c r="O965" s="1341"/>
      <c r="P965" s="1341"/>
      <c r="Q965" s="1341"/>
      <c r="R965" s="1341"/>
      <c r="S965" s="1341"/>
      <c r="T965" s="1341"/>
      <c r="U965" s="1341"/>
      <c r="V965" s="1341"/>
      <c r="W965" s="1341"/>
      <c r="X965" s="1341"/>
      <c r="Y965" s="1341"/>
      <c r="Z965" s="1341"/>
    </row>
    <row r="966" spans="1:26" ht="21.75" customHeight="1" x14ac:dyDescent="0.6">
      <c r="A966" s="1341"/>
      <c r="B966" s="1358"/>
      <c r="C966" s="1341"/>
      <c r="D966" s="1358"/>
      <c r="E966" s="1341"/>
      <c r="F966" s="1358"/>
      <c r="G966" s="1341"/>
      <c r="H966" s="1358"/>
      <c r="I966" s="1341"/>
      <c r="J966" s="1341"/>
      <c r="K966" s="1341"/>
      <c r="L966" s="1341"/>
      <c r="M966" s="1341"/>
      <c r="N966" s="1341"/>
      <c r="O966" s="1341"/>
      <c r="P966" s="1341"/>
      <c r="Q966" s="1341"/>
      <c r="R966" s="1341"/>
      <c r="S966" s="1341"/>
      <c r="T966" s="1341"/>
      <c r="U966" s="1341"/>
      <c r="V966" s="1341"/>
      <c r="W966" s="1341"/>
      <c r="X966" s="1341"/>
      <c r="Y966" s="1341"/>
      <c r="Z966" s="1341"/>
    </row>
    <row r="967" spans="1:26" ht="21.75" customHeight="1" x14ac:dyDescent="0.6">
      <c r="A967" s="1341"/>
      <c r="B967" s="1358"/>
      <c r="C967" s="1341"/>
      <c r="D967" s="1358"/>
      <c r="E967" s="1341"/>
      <c r="F967" s="1358"/>
      <c r="G967" s="1341"/>
      <c r="H967" s="1358"/>
      <c r="I967" s="1341"/>
      <c r="J967" s="1341"/>
      <c r="K967" s="1341"/>
      <c r="L967" s="1341"/>
      <c r="M967" s="1341"/>
      <c r="N967" s="1341"/>
      <c r="O967" s="1341"/>
      <c r="P967" s="1341"/>
      <c r="Q967" s="1341"/>
      <c r="R967" s="1341"/>
      <c r="S967" s="1341"/>
      <c r="T967" s="1341"/>
      <c r="U967" s="1341"/>
      <c r="V967" s="1341"/>
      <c r="W967" s="1341"/>
      <c r="X967" s="1341"/>
      <c r="Y967" s="1341"/>
      <c r="Z967" s="1341"/>
    </row>
    <row r="968" spans="1:26" ht="21.75" customHeight="1" x14ac:dyDescent="0.6">
      <c r="A968" s="1341"/>
      <c r="B968" s="1358"/>
      <c r="C968" s="1341"/>
      <c r="D968" s="1358"/>
      <c r="E968" s="1341"/>
      <c r="F968" s="1358"/>
      <c r="G968" s="1341"/>
      <c r="H968" s="1358"/>
      <c r="I968" s="1341"/>
      <c r="J968" s="1341"/>
      <c r="K968" s="1341"/>
      <c r="L968" s="1341"/>
      <c r="M968" s="1341"/>
      <c r="N968" s="1341"/>
      <c r="O968" s="1341"/>
      <c r="P968" s="1341"/>
      <c r="Q968" s="1341"/>
      <c r="R968" s="1341"/>
      <c r="S968" s="1341"/>
      <c r="T968" s="1341"/>
      <c r="U968" s="1341"/>
      <c r="V968" s="1341"/>
      <c r="W968" s="1341"/>
      <c r="X968" s="1341"/>
      <c r="Y968" s="1341"/>
      <c r="Z968" s="1341"/>
    </row>
    <row r="969" spans="1:26" ht="21.75" customHeight="1" x14ac:dyDescent="0.6">
      <c r="A969" s="1341"/>
      <c r="B969" s="1358"/>
      <c r="C969" s="1341"/>
      <c r="D969" s="1358"/>
      <c r="E969" s="1341"/>
      <c r="F969" s="1358"/>
      <c r="G969" s="1341"/>
      <c r="H969" s="1358"/>
      <c r="I969" s="1341"/>
      <c r="J969" s="1341"/>
      <c r="K969" s="1341"/>
      <c r="L969" s="1341"/>
      <c r="M969" s="1341"/>
      <c r="N969" s="1341"/>
      <c r="O969" s="1341"/>
      <c r="P969" s="1341"/>
      <c r="Q969" s="1341"/>
      <c r="R969" s="1341"/>
      <c r="S969" s="1341"/>
      <c r="T969" s="1341"/>
      <c r="U969" s="1341"/>
      <c r="V969" s="1341"/>
      <c r="W969" s="1341"/>
      <c r="X969" s="1341"/>
      <c r="Y969" s="1341"/>
      <c r="Z969" s="1341"/>
    </row>
    <row r="970" spans="1:26" ht="21.75" customHeight="1" x14ac:dyDescent="0.6">
      <c r="A970" s="1341"/>
      <c r="B970" s="1358"/>
      <c r="C970" s="1341"/>
      <c r="D970" s="1358"/>
      <c r="E970" s="1341"/>
      <c r="F970" s="1358"/>
      <c r="G970" s="1341"/>
      <c r="H970" s="1358"/>
      <c r="I970" s="1341"/>
      <c r="J970" s="1341"/>
      <c r="K970" s="1341"/>
      <c r="L970" s="1341"/>
      <c r="M970" s="1341"/>
      <c r="N970" s="1341"/>
      <c r="O970" s="1341"/>
      <c r="P970" s="1341"/>
      <c r="Q970" s="1341"/>
      <c r="R970" s="1341"/>
      <c r="S970" s="1341"/>
      <c r="T970" s="1341"/>
      <c r="U970" s="1341"/>
      <c r="V970" s="1341"/>
      <c r="W970" s="1341"/>
      <c r="X970" s="1341"/>
      <c r="Y970" s="1341"/>
      <c r="Z970" s="1341"/>
    </row>
    <row r="971" spans="1:26" ht="21.75" customHeight="1" x14ac:dyDescent="0.6">
      <c r="A971" s="1341"/>
      <c r="B971" s="1358"/>
      <c r="C971" s="1341"/>
      <c r="D971" s="1358"/>
      <c r="E971" s="1341"/>
      <c r="F971" s="1358"/>
      <c r="G971" s="1341"/>
      <c r="H971" s="1358"/>
      <c r="I971" s="1341"/>
      <c r="J971" s="1341"/>
      <c r="K971" s="1341"/>
      <c r="L971" s="1341"/>
      <c r="M971" s="1341"/>
      <c r="N971" s="1341"/>
      <c r="O971" s="1341"/>
      <c r="P971" s="1341"/>
      <c r="Q971" s="1341"/>
      <c r="R971" s="1341"/>
      <c r="S971" s="1341"/>
      <c r="T971" s="1341"/>
      <c r="U971" s="1341"/>
      <c r="V971" s="1341"/>
      <c r="W971" s="1341"/>
      <c r="X971" s="1341"/>
      <c r="Y971" s="1341"/>
      <c r="Z971" s="1341"/>
    </row>
    <row r="972" spans="1:26" ht="21.75" customHeight="1" x14ac:dyDescent="0.6">
      <c r="A972" s="1341"/>
      <c r="B972" s="1358"/>
      <c r="C972" s="1341"/>
      <c r="D972" s="1358"/>
      <c r="E972" s="1341"/>
      <c r="F972" s="1358"/>
      <c r="G972" s="1341"/>
      <c r="H972" s="1358"/>
      <c r="I972" s="1341"/>
      <c r="J972" s="1341"/>
      <c r="K972" s="1341"/>
      <c r="L972" s="1341"/>
      <c r="M972" s="1341"/>
      <c r="N972" s="1341"/>
      <c r="O972" s="1341"/>
      <c r="P972" s="1341"/>
      <c r="Q972" s="1341"/>
      <c r="R972" s="1341"/>
      <c r="S972" s="1341"/>
      <c r="T972" s="1341"/>
      <c r="U972" s="1341"/>
      <c r="V972" s="1341"/>
      <c r="W972" s="1341"/>
      <c r="X972" s="1341"/>
      <c r="Y972" s="1341"/>
      <c r="Z972" s="1341"/>
    </row>
    <row r="973" spans="1:26" ht="21.75" customHeight="1" x14ac:dyDescent="0.6">
      <c r="A973" s="1341"/>
      <c r="B973" s="1358"/>
      <c r="C973" s="1341"/>
      <c r="D973" s="1358"/>
      <c r="E973" s="1341"/>
      <c r="F973" s="1358"/>
      <c r="G973" s="1341"/>
      <c r="H973" s="1358"/>
      <c r="I973" s="1341"/>
      <c r="J973" s="1341"/>
      <c r="K973" s="1341"/>
      <c r="L973" s="1341"/>
      <c r="M973" s="1341"/>
      <c r="N973" s="1341"/>
      <c r="O973" s="1341"/>
      <c r="P973" s="1341"/>
      <c r="Q973" s="1341"/>
      <c r="R973" s="1341"/>
      <c r="S973" s="1341"/>
      <c r="T973" s="1341"/>
      <c r="U973" s="1341"/>
      <c r="V973" s="1341"/>
      <c r="W973" s="1341"/>
      <c r="X973" s="1341"/>
      <c r="Y973" s="1341"/>
      <c r="Z973" s="1341"/>
    </row>
    <row r="974" spans="1:26" ht="21.75" customHeight="1" x14ac:dyDescent="0.6">
      <c r="A974" s="1341"/>
      <c r="B974" s="1358"/>
      <c r="C974" s="1341"/>
      <c r="D974" s="1358"/>
      <c r="E974" s="1341"/>
      <c r="F974" s="1358"/>
      <c r="G974" s="1341"/>
      <c r="H974" s="1358"/>
      <c r="I974" s="1341"/>
      <c r="J974" s="1341"/>
      <c r="K974" s="1341"/>
      <c r="L974" s="1341"/>
      <c r="M974" s="1341"/>
      <c r="N974" s="1341"/>
      <c r="O974" s="1341"/>
      <c r="P974" s="1341"/>
      <c r="Q974" s="1341"/>
      <c r="R974" s="1341"/>
      <c r="S974" s="1341"/>
      <c r="T974" s="1341"/>
      <c r="U974" s="1341"/>
      <c r="V974" s="1341"/>
      <c r="W974" s="1341"/>
      <c r="X974" s="1341"/>
      <c r="Y974" s="1341"/>
      <c r="Z974" s="1341"/>
    </row>
    <row r="975" spans="1:26" ht="21.75" customHeight="1" x14ac:dyDescent="0.6">
      <c r="A975" s="1341"/>
      <c r="B975" s="1358"/>
      <c r="C975" s="1341"/>
      <c r="D975" s="1358"/>
      <c r="E975" s="1341"/>
      <c r="F975" s="1358"/>
      <c r="G975" s="1341"/>
      <c r="H975" s="1358"/>
      <c r="I975" s="1341"/>
      <c r="J975" s="1341"/>
      <c r="K975" s="1341"/>
      <c r="L975" s="1341"/>
      <c r="M975" s="1341"/>
      <c r="N975" s="1341"/>
      <c r="O975" s="1341"/>
      <c r="P975" s="1341"/>
      <c r="Q975" s="1341"/>
      <c r="R975" s="1341"/>
      <c r="S975" s="1341"/>
      <c r="T975" s="1341"/>
      <c r="U975" s="1341"/>
      <c r="V975" s="1341"/>
      <c r="W975" s="1341"/>
      <c r="X975" s="1341"/>
      <c r="Y975" s="1341"/>
      <c r="Z975" s="1341"/>
    </row>
    <row r="976" spans="1:26" ht="21.75" customHeight="1" x14ac:dyDescent="0.6">
      <c r="A976" s="1341"/>
      <c r="B976" s="1358"/>
      <c r="C976" s="1341"/>
      <c r="D976" s="1358"/>
      <c r="E976" s="1341"/>
      <c r="F976" s="1358"/>
      <c r="G976" s="1341"/>
      <c r="H976" s="1358"/>
      <c r="I976" s="1341"/>
      <c r="J976" s="1341"/>
      <c r="K976" s="1341"/>
      <c r="L976" s="1341"/>
      <c r="M976" s="1341"/>
      <c r="N976" s="1341"/>
      <c r="O976" s="1341"/>
      <c r="P976" s="1341"/>
      <c r="Q976" s="1341"/>
      <c r="R976" s="1341"/>
      <c r="S976" s="1341"/>
      <c r="T976" s="1341"/>
      <c r="U976" s="1341"/>
      <c r="V976" s="1341"/>
      <c r="W976" s="1341"/>
      <c r="X976" s="1341"/>
      <c r="Y976" s="1341"/>
      <c r="Z976" s="1341"/>
    </row>
    <row r="977" spans="1:26" ht="21.75" customHeight="1" x14ac:dyDescent="0.6">
      <c r="A977" s="1341"/>
      <c r="B977" s="1358"/>
      <c r="C977" s="1341"/>
      <c r="D977" s="1358"/>
      <c r="E977" s="1341"/>
      <c r="F977" s="1358"/>
      <c r="G977" s="1341"/>
      <c r="H977" s="1358"/>
      <c r="I977" s="1341"/>
      <c r="J977" s="1341"/>
      <c r="K977" s="1341"/>
      <c r="L977" s="1341"/>
      <c r="M977" s="1341"/>
      <c r="N977" s="1341"/>
      <c r="O977" s="1341"/>
      <c r="P977" s="1341"/>
      <c r="Q977" s="1341"/>
      <c r="R977" s="1341"/>
      <c r="S977" s="1341"/>
      <c r="T977" s="1341"/>
      <c r="U977" s="1341"/>
      <c r="V977" s="1341"/>
      <c r="W977" s="1341"/>
      <c r="X977" s="1341"/>
      <c r="Y977" s="1341"/>
      <c r="Z977" s="1341"/>
    </row>
    <row r="978" spans="1:26" ht="21.75" customHeight="1" x14ac:dyDescent="0.6">
      <c r="A978" s="1341"/>
      <c r="B978" s="1358"/>
      <c r="C978" s="1341"/>
      <c r="D978" s="1358"/>
      <c r="E978" s="1341"/>
      <c r="F978" s="1358"/>
      <c r="G978" s="1341"/>
      <c r="H978" s="1358"/>
      <c r="I978" s="1341"/>
      <c r="J978" s="1341"/>
      <c r="K978" s="1341"/>
      <c r="L978" s="1341"/>
      <c r="M978" s="1341"/>
      <c r="N978" s="1341"/>
      <c r="O978" s="1341"/>
      <c r="P978" s="1341"/>
      <c r="Q978" s="1341"/>
      <c r="R978" s="1341"/>
      <c r="S978" s="1341"/>
      <c r="T978" s="1341"/>
      <c r="U978" s="1341"/>
      <c r="V978" s="1341"/>
      <c r="W978" s="1341"/>
      <c r="X978" s="1341"/>
      <c r="Y978" s="1341"/>
      <c r="Z978" s="1341"/>
    </row>
    <row r="979" spans="1:26" ht="21.75" customHeight="1" x14ac:dyDescent="0.6">
      <c r="A979" s="1341"/>
      <c r="B979" s="1358"/>
      <c r="C979" s="1341"/>
      <c r="D979" s="1358"/>
      <c r="E979" s="1341"/>
      <c r="F979" s="1358"/>
      <c r="G979" s="1341"/>
      <c r="H979" s="1358"/>
      <c r="I979" s="1341"/>
      <c r="J979" s="1341"/>
      <c r="K979" s="1341"/>
      <c r="L979" s="1341"/>
      <c r="M979" s="1341"/>
      <c r="N979" s="1341"/>
      <c r="O979" s="1341"/>
      <c r="P979" s="1341"/>
      <c r="Q979" s="1341"/>
      <c r="R979" s="1341"/>
      <c r="S979" s="1341"/>
      <c r="T979" s="1341"/>
      <c r="U979" s="1341"/>
      <c r="V979" s="1341"/>
      <c r="W979" s="1341"/>
      <c r="X979" s="1341"/>
      <c r="Y979" s="1341"/>
      <c r="Z979" s="1341"/>
    </row>
    <row r="980" spans="1:26" ht="21.75" customHeight="1" x14ac:dyDescent="0.6">
      <c r="A980" s="1341"/>
      <c r="B980" s="1358"/>
      <c r="C980" s="1341"/>
      <c r="D980" s="1358"/>
      <c r="E980" s="1341"/>
      <c r="F980" s="1358"/>
      <c r="G980" s="1341"/>
      <c r="H980" s="1358"/>
      <c r="I980" s="1341"/>
      <c r="J980" s="1341"/>
      <c r="K980" s="1341"/>
      <c r="L980" s="1341"/>
      <c r="M980" s="1341"/>
      <c r="N980" s="1341"/>
      <c r="O980" s="1341"/>
      <c r="P980" s="1341"/>
      <c r="Q980" s="1341"/>
      <c r="R980" s="1341"/>
      <c r="S980" s="1341"/>
      <c r="T980" s="1341"/>
      <c r="U980" s="1341"/>
      <c r="V980" s="1341"/>
      <c r="W980" s="1341"/>
      <c r="X980" s="1341"/>
      <c r="Y980" s="1341"/>
      <c r="Z980" s="1341"/>
    </row>
    <row r="981" spans="1:26" ht="21.75" customHeight="1" x14ac:dyDescent="0.6">
      <c r="A981" s="1341"/>
      <c r="B981" s="1358"/>
      <c r="C981" s="1341"/>
      <c r="D981" s="1358"/>
      <c r="E981" s="1341"/>
      <c r="F981" s="1358"/>
      <c r="G981" s="1341"/>
      <c r="H981" s="1358"/>
      <c r="I981" s="1341"/>
      <c r="J981" s="1341"/>
      <c r="K981" s="1341"/>
      <c r="L981" s="1341"/>
      <c r="M981" s="1341"/>
      <c r="N981" s="1341"/>
      <c r="O981" s="1341"/>
      <c r="P981" s="1341"/>
      <c r="Q981" s="1341"/>
      <c r="R981" s="1341"/>
      <c r="S981" s="1341"/>
      <c r="T981" s="1341"/>
      <c r="U981" s="1341"/>
      <c r="V981" s="1341"/>
      <c r="W981" s="1341"/>
      <c r="X981" s="1341"/>
      <c r="Y981" s="1341"/>
      <c r="Z981" s="1341"/>
    </row>
    <row r="982" spans="1:26" ht="21.75" customHeight="1" x14ac:dyDescent="0.6">
      <c r="A982" s="1341"/>
      <c r="B982" s="1358"/>
      <c r="C982" s="1341"/>
      <c r="D982" s="1358"/>
      <c r="E982" s="1341"/>
      <c r="F982" s="1358"/>
      <c r="G982" s="1341"/>
      <c r="H982" s="1358"/>
      <c r="I982" s="1341"/>
      <c r="J982" s="1341"/>
      <c r="K982" s="1341"/>
      <c r="L982" s="1341"/>
      <c r="M982" s="1341"/>
      <c r="N982" s="1341"/>
      <c r="O982" s="1341"/>
      <c r="P982" s="1341"/>
      <c r="Q982" s="1341"/>
      <c r="R982" s="1341"/>
      <c r="S982" s="1341"/>
      <c r="T982" s="1341"/>
      <c r="U982" s="1341"/>
      <c r="V982" s="1341"/>
      <c r="W982" s="1341"/>
      <c r="X982" s="1341"/>
      <c r="Y982" s="1341"/>
      <c r="Z982" s="1341"/>
    </row>
    <row r="983" spans="1:26" ht="21.75" customHeight="1" x14ac:dyDescent="0.6">
      <c r="A983" s="1341"/>
      <c r="B983" s="1358"/>
      <c r="C983" s="1341"/>
      <c r="D983" s="1358"/>
      <c r="E983" s="1341"/>
      <c r="F983" s="1358"/>
      <c r="G983" s="1341"/>
      <c r="H983" s="1358"/>
      <c r="I983" s="1341"/>
      <c r="J983" s="1341"/>
      <c r="K983" s="1341"/>
      <c r="L983" s="1341"/>
      <c r="M983" s="1341"/>
      <c r="N983" s="1341"/>
      <c r="O983" s="1341"/>
      <c r="P983" s="1341"/>
      <c r="Q983" s="1341"/>
      <c r="R983" s="1341"/>
      <c r="S983" s="1341"/>
      <c r="T983" s="1341"/>
      <c r="U983" s="1341"/>
      <c r="V983" s="1341"/>
      <c r="W983" s="1341"/>
      <c r="X983" s="1341"/>
      <c r="Y983" s="1341"/>
      <c r="Z983" s="1341"/>
    </row>
    <row r="984" spans="1:26" ht="21.75" customHeight="1" x14ac:dyDescent="0.6">
      <c r="A984" s="1341"/>
      <c r="B984" s="1358"/>
      <c r="C984" s="1341"/>
      <c r="D984" s="1358"/>
      <c r="E984" s="1341"/>
      <c r="F984" s="1358"/>
      <c r="G984" s="1341"/>
      <c r="H984" s="1358"/>
      <c r="I984" s="1341"/>
      <c r="J984" s="1341"/>
      <c r="K984" s="1341"/>
      <c r="L984" s="1341"/>
      <c r="M984" s="1341"/>
      <c r="N984" s="1341"/>
      <c r="O984" s="1341"/>
      <c r="P984" s="1341"/>
      <c r="Q984" s="1341"/>
      <c r="R984" s="1341"/>
      <c r="S984" s="1341"/>
      <c r="T984" s="1341"/>
      <c r="U984" s="1341"/>
      <c r="V984" s="1341"/>
      <c r="W984" s="1341"/>
      <c r="X984" s="1341"/>
      <c r="Y984" s="1341"/>
      <c r="Z984" s="1341"/>
    </row>
    <row r="985" spans="1:26" ht="21.75" customHeight="1" x14ac:dyDescent="0.6">
      <c r="A985" s="1341"/>
      <c r="B985" s="1358"/>
      <c r="C985" s="1341"/>
      <c r="D985" s="1358"/>
      <c r="E985" s="1341"/>
      <c r="F985" s="1358"/>
      <c r="G985" s="1341"/>
      <c r="H985" s="1358"/>
      <c r="I985" s="1341"/>
      <c r="J985" s="1341"/>
      <c r="K985" s="1341"/>
      <c r="L985" s="1341"/>
      <c r="M985" s="1341"/>
      <c r="N985" s="1341"/>
      <c r="O985" s="1341"/>
      <c r="P985" s="1341"/>
      <c r="Q985" s="1341"/>
      <c r="R985" s="1341"/>
      <c r="S985" s="1341"/>
      <c r="T985" s="1341"/>
      <c r="U985" s="1341"/>
      <c r="V985" s="1341"/>
      <c r="W985" s="1341"/>
      <c r="X985" s="1341"/>
      <c r="Y985" s="1341"/>
      <c r="Z985" s="1341"/>
    </row>
    <row r="986" spans="1:26" ht="21.75" customHeight="1" x14ac:dyDescent="0.6">
      <c r="A986" s="1341"/>
      <c r="B986" s="1358"/>
      <c r="C986" s="1341"/>
      <c r="D986" s="1358"/>
      <c r="E986" s="1341"/>
      <c r="F986" s="1358"/>
      <c r="G986" s="1341"/>
      <c r="H986" s="1358"/>
      <c r="I986" s="1341"/>
      <c r="J986" s="1341"/>
      <c r="K986" s="1341"/>
      <c r="L986" s="1341"/>
      <c r="M986" s="1341"/>
      <c r="N986" s="1341"/>
      <c r="O986" s="1341"/>
      <c r="P986" s="1341"/>
      <c r="Q986" s="1341"/>
      <c r="R986" s="1341"/>
      <c r="S986" s="1341"/>
      <c r="T986" s="1341"/>
      <c r="U986" s="1341"/>
      <c r="V986" s="1341"/>
      <c r="W986" s="1341"/>
      <c r="X986" s="1341"/>
      <c r="Y986" s="1341"/>
      <c r="Z986" s="1341"/>
    </row>
    <row r="987" spans="1:26" ht="21.75" customHeight="1" x14ac:dyDescent="0.6">
      <c r="A987" s="1341"/>
      <c r="B987" s="1358"/>
      <c r="C987" s="1341"/>
      <c r="D987" s="1358"/>
      <c r="E987" s="1341"/>
      <c r="F987" s="1358"/>
      <c r="G987" s="1341"/>
      <c r="H987" s="1358"/>
      <c r="I987" s="1341"/>
      <c r="J987" s="1341"/>
      <c r="K987" s="1341"/>
      <c r="L987" s="1341"/>
      <c r="M987" s="1341"/>
      <c r="N987" s="1341"/>
      <c r="O987" s="1341"/>
      <c r="P987" s="1341"/>
      <c r="Q987" s="1341"/>
      <c r="R987" s="1341"/>
      <c r="S987" s="1341"/>
      <c r="T987" s="1341"/>
      <c r="U987" s="1341"/>
      <c r="V987" s="1341"/>
      <c r="W987" s="1341"/>
      <c r="X987" s="1341"/>
      <c r="Y987" s="1341"/>
      <c r="Z987" s="1341"/>
    </row>
    <row r="988" spans="1:26" ht="21.75" customHeight="1" x14ac:dyDescent="0.6">
      <c r="A988" s="1341"/>
      <c r="B988" s="1358"/>
      <c r="C988" s="1341"/>
      <c r="D988" s="1358"/>
      <c r="E988" s="1341"/>
      <c r="F988" s="1358"/>
      <c r="G988" s="1341"/>
      <c r="H988" s="1358"/>
      <c r="I988" s="1341"/>
      <c r="J988" s="1341"/>
      <c r="K988" s="1341"/>
      <c r="L988" s="1341"/>
      <c r="M988" s="1341"/>
      <c r="N988" s="1341"/>
      <c r="O988" s="1341"/>
      <c r="P988" s="1341"/>
      <c r="Q988" s="1341"/>
      <c r="R988" s="1341"/>
      <c r="S988" s="1341"/>
      <c r="T988" s="1341"/>
      <c r="U988" s="1341"/>
      <c r="V988" s="1341"/>
      <c r="W988" s="1341"/>
      <c r="X988" s="1341"/>
      <c r="Y988" s="1341"/>
      <c r="Z988" s="1341"/>
    </row>
    <row r="989" spans="1:26" ht="21.75" customHeight="1" x14ac:dyDescent="0.6">
      <c r="A989" s="1341"/>
      <c r="B989" s="1358"/>
      <c r="C989" s="1341"/>
      <c r="D989" s="1358"/>
      <c r="E989" s="1341"/>
      <c r="F989" s="1358"/>
      <c r="G989" s="1341"/>
      <c r="H989" s="1358"/>
      <c r="I989" s="1341"/>
      <c r="J989" s="1341"/>
      <c r="K989" s="1341"/>
      <c r="L989" s="1341"/>
      <c r="M989" s="1341"/>
      <c r="N989" s="1341"/>
      <c r="O989" s="1341"/>
      <c r="P989" s="1341"/>
      <c r="Q989" s="1341"/>
      <c r="R989" s="1341"/>
      <c r="S989" s="1341"/>
      <c r="T989" s="1341"/>
      <c r="U989" s="1341"/>
      <c r="V989" s="1341"/>
      <c r="W989" s="1341"/>
      <c r="X989" s="1341"/>
      <c r="Y989" s="1341"/>
      <c r="Z989" s="1341"/>
    </row>
    <row r="990" spans="1:26" ht="21.75" customHeight="1" x14ac:dyDescent="0.6">
      <c r="A990" s="1341"/>
      <c r="B990" s="1358"/>
      <c r="C990" s="1341"/>
      <c r="D990" s="1358"/>
      <c r="E990" s="1341"/>
      <c r="F990" s="1358"/>
      <c r="G990" s="1341"/>
      <c r="H990" s="1358"/>
      <c r="I990" s="1341"/>
      <c r="J990" s="1341"/>
      <c r="K990" s="1341"/>
      <c r="L990" s="1341"/>
      <c r="M990" s="1341"/>
      <c r="N990" s="1341"/>
      <c r="O990" s="1341"/>
      <c r="P990" s="1341"/>
      <c r="Q990" s="1341"/>
      <c r="R990" s="1341"/>
      <c r="S990" s="1341"/>
      <c r="T990" s="1341"/>
      <c r="U990" s="1341"/>
      <c r="V990" s="1341"/>
      <c r="W990" s="1341"/>
      <c r="X990" s="1341"/>
      <c r="Y990" s="1341"/>
      <c r="Z990" s="1341"/>
    </row>
    <row r="991" spans="1:26" ht="21.75" customHeight="1" x14ac:dyDescent="0.6">
      <c r="A991" s="1341"/>
      <c r="B991" s="1358"/>
      <c r="C991" s="1341"/>
      <c r="D991" s="1358"/>
      <c r="E991" s="1341"/>
      <c r="F991" s="1358"/>
      <c r="G991" s="1341"/>
      <c r="H991" s="1358"/>
      <c r="I991" s="1341"/>
      <c r="J991" s="1341"/>
      <c r="K991" s="1341"/>
      <c r="L991" s="1341"/>
      <c r="M991" s="1341"/>
      <c r="N991" s="1341"/>
      <c r="O991" s="1341"/>
      <c r="P991" s="1341"/>
      <c r="Q991" s="1341"/>
      <c r="R991" s="1341"/>
      <c r="S991" s="1341"/>
      <c r="T991" s="1341"/>
      <c r="U991" s="1341"/>
      <c r="V991" s="1341"/>
      <c r="W991" s="1341"/>
      <c r="X991" s="1341"/>
      <c r="Y991" s="1341"/>
      <c r="Z991" s="1341"/>
    </row>
    <row r="992" spans="1:26" ht="21.75" customHeight="1" x14ac:dyDescent="0.6">
      <c r="A992" s="1341"/>
      <c r="B992" s="1358"/>
      <c r="C992" s="1341"/>
      <c r="D992" s="1358"/>
      <c r="E992" s="1341"/>
      <c r="F992" s="1358"/>
      <c r="G992" s="1341"/>
      <c r="H992" s="1358"/>
      <c r="I992" s="1341"/>
      <c r="J992" s="1341"/>
      <c r="K992" s="1341"/>
      <c r="L992" s="1341"/>
      <c r="M992" s="1341"/>
      <c r="N992" s="1341"/>
      <c r="O992" s="1341"/>
      <c r="P992" s="1341"/>
      <c r="Q992" s="1341"/>
      <c r="R992" s="1341"/>
      <c r="S992" s="1341"/>
      <c r="T992" s="1341"/>
      <c r="U992" s="1341"/>
      <c r="V992" s="1341"/>
      <c r="W992" s="1341"/>
      <c r="X992" s="1341"/>
      <c r="Y992" s="1341"/>
      <c r="Z992" s="1341"/>
    </row>
    <row r="993" spans="1:26" ht="21.75" customHeight="1" x14ac:dyDescent="0.6">
      <c r="A993" s="1341"/>
      <c r="B993" s="1358"/>
      <c r="C993" s="1341"/>
      <c r="D993" s="1358"/>
      <c r="E993" s="1341"/>
      <c r="F993" s="1358"/>
      <c r="G993" s="1341"/>
      <c r="H993" s="1358"/>
      <c r="I993" s="1341"/>
      <c r="J993" s="1341"/>
      <c r="K993" s="1341"/>
      <c r="L993" s="1341"/>
      <c r="M993" s="1341"/>
      <c r="N993" s="1341"/>
      <c r="O993" s="1341"/>
      <c r="P993" s="1341"/>
      <c r="Q993" s="1341"/>
      <c r="R993" s="1341"/>
      <c r="S993" s="1341"/>
      <c r="T993" s="1341"/>
      <c r="U993" s="1341"/>
      <c r="V993" s="1341"/>
      <c r="W993" s="1341"/>
      <c r="X993" s="1341"/>
      <c r="Y993" s="1341"/>
      <c r="Z993" s="1341"/>
    </row>
    <row r="994" spans="1:26" ht="21.75" customHeight="1" x14ac:dyDescent="0.6">
      <c r="A994" s="1341"/>
      <c r="B994" s="1358"/>
      <c r="C994" s="1341"/>
      <c r="D994" s="1358"/>
      <c r="E994" s="1341"/>
      <c r="F994" s="1358"/>
      <c r="G994" s="1341"/>
      <c r="H994" s="1358"/>
      <c r="I994" s="1341"/>
      <c r="J994" s="1341"/>
      <c r="K994" s="1341"/>
      <c r="L994" s="1341"/>
      <c r="M994" s="1341"/>
      <c r="N994" s="1341"/>
      <c r="O994" s="1341"/>
      <c r="P994" s="1341"/>
      <c r="Q994" s="1341"/>
      <c r="R994" s="1341"/>
      <c r="S994" s="1341"/>
      <c r="T994" s="1341"/>
      <c r="U994" s="1341"/>
      <c r="V994" s="1341"/>
      <c r="W994" s="1341"/>
      <c r="X994" s="1341"/>
      <c r="Y994" s="1341"/>
      <c r="Z994" s="1341"/>
    </row>
    <row r="995" spans="1:26" ht="21.75" customHeight="1" x14ac:dyDescent="0.6">
      <c r="A995" s="1341"/>
      <c r="B995" s="1358"/>
      <c r="C995" s="1341"/>
      <c r="D995" s="1358"/>
      <c r="E995" s="1341"/>
      <c r="F995" s="1358"/>
      <c r="G995" s="1341"/>
      <c r="H995" s="1358"/>
      <c r="I995" s="1341"/>
      <c r="J995" s="1341"/>
      <c r="K995" s="1341"/>
      <c r="L995" s="1341"/>
      <c r="M995" s="1341"/>
      <c r="N995" s="1341"/>
      <c r="O995" s="1341"/>
      <c r="P995" s="1341"/>
      <c r="Q995" s="1341"/>
      <c r="R995" s="1341"/>
      <c r="S995" s="1341"/>
      <c r="T995" s="1341"/>
      <c r="U995" s="1341"/>
      <c r="V995" s="1341"/>
      <c r="W995" s="1341"/>
      <c r="X995" s="1341"/>
      <c r="Y995" s="1341"/>
      <c r="Z995" s="1341"/>
    </row>
    <row r="996" spans="1:26" ht="21.75" customHeight="1" x14ac:dyDescent="0.6">
      <c r="A996" s="1341"/>
      <c r="B996" s="1358"/>
      <c r="C996" s="1341"/>
      <c r="D996" s="1358"/>
      <c r="E996" s="1341"/>
      <c r="F996" s="1358"/>
      <c r="G996" s="1341"/>
      <c r="H996" s="1358"/>
      <c r="I996" s="1341"/>
      <c r="J996" s="1341"/>
      <c r="K996" s="1341"/>
      <c r="L996" s="1341"/>
      <c r="M996" s="1341"/>
      <c r="N996" s="1341"/>
      <c r="O996" s="1341"/>
      <c r="P996" s="1341"/>
      <c r="Q996" s="1341"/>
      <c r="R996" s="1341"/>
      <c r="S996" s="1341"/>
      <c r="T996" s="1341"/>
      <c r="U996" s="1341"/>
      <c r="V996" s="1341"/>
      <c r="W996" s="1341"/>
      <c r="X996" s="1341"/>
      <c r="Y996" s="1341"/>
      <c r="Z996" s="1341"/>
    </row>
    <row r="997" spans="1:26" ht="21.75" customHeight="1" x14ac:dyDescent="0.6">
      <c r="A997" s="1341"/>
      <c r="B997" s="1358"/>
      <c r="C997" s="1341"/>
      <c r="D997" s="1358"/>
      <c r="E997" s="1341"/>
      <c r="F997" s="1358"/>
      <c r="G997" s="1341"/>
      <c r="H997" s="1358"/>
      <c r="I997" s="1341"/>
      <c r="J997" s="1341"/>
      <c r="K997" s="1341"/>
      <c r="L997" s="1341"/>
      <c r="M997" s="1341"/>
      <c r="N997" s="1341"/>
      <c r="O997" s="1341"/>
      <c r="P997" s="1341"/>
      <c r="Q997" s="1341"/>
      <c r="R997" s="1341"/>
      <c r="S997" s="1341"/>
      <c r="T997" s="1341"/>
      <c r="U997" s="1341"/>
      <c r="V997" s="1341"/>
      <c r="W997" s="1341"/>
      <c r="X997" s="1341"/>
      <c r="Y997" s="1341"/>
      <c r="Z997" s="1341"/>
    </row>
    <row r="998" spans="1:26" ht="21.75" customHeight="1" x14ac:dyDescent="0.6">
      <c r="A998" s="1341"/>
      <c r="B998" s="1358"/>
      <c r="C998" s="1341"/>
      <c r="D998" s="1358"/>
      <c r="E998" s="1341"/>
      <c r="F998" s="1358"/>
      <c r="G998" s="1341"/>
      <c r="H998" s="1358"/>
      <c r="I998" s="1341"/>
      <c r="J998" s="1341"/>
      <c r="K998" s="1341"/>
      <c r="L998" s="1341"/>
      <c r="M998" s="1341"/>
      <c r="N998" s="1341"/>
      <c r="O998" s="1341"/>
      <c r="P998" s="1341"/>
      <c r="Q998" s="1341"/>
      <c r="R998" s="1341"/>
      <c r="S998" s="1341"/>
      <c r="T998" s="1341"/>
      <c r="U998" s="1341"/>
      <c r="V998" s="1341"/>
      <c r="W998" s="1341"/>
      <c r="X998" s="1341"/>
      <c r="Y998" s="1341"/>
      <c r="Z998" s="1341"/>
    </row>
    <row r="999" spans="1:26" ht="21.75" customHeight="1" x14ac:dyDescent="0.6">
      <c r="A999" s="1341"/>
      <c r="B999" s="1358"/>
      <c r="C999" s="1341"/>
      <c r="D999" s="1358"/>
      <c r="E999" s="1341"/>
      <c r="F999" s="1358"/>
      <c r="G999" s="1341"/>
      <c r="H999" s="1358"/>
      <c r="I999" s="1341"/>
      <c r="J999" s="1341"/>
      <c r="K999" s="1341"/>
      <c r="L999" s="1341"/>
      <c r="M999" s="1341"/>
      <c r="N999" s="1341"/>
      <c r="O999" s="1341"/>
      <c r="P999" s="1341"/>
      <c r="Q999" s="1341"/>
      <c r="R999" s="1341"/>
      <c r="S999" s="1341"/>
      <c r="T999" s="1341"/>
      <c r="U999" s="1341"/>
      <c r="V999" s="1341"/>
      <c r="W999" s="1341"/>
      <c r="X999" s="1341"/>
      <c r="Y999" s="1341"/>
      <c r="Z999" s="1341"/>
    </row>
    <row r="1000" spans="1:26" ht="21.75" customHeight="1" x14ac:dyDescent="0.6">
      <c r="A1000" s="1341"/>
      <c r="B1000" s="1358"/>
      <c r="C1000" s="1341"/>
      <c r="D1000" s="1358"/>
      <c r="E1000" s="1341"/>
      <c r="F1000" s="1358"/>
      <c r="G1000" s="1341"/>
      <c r="H1000" s="1358"/>
      <c r="I1000" s="1341"/>
      <c r="J1000" s="1341"/>
      <c r="K1000" s="1341"/>
      <c r="L1000" s="1341"/>
      <c r="M1000" s="1341"/>
      <c r="N1000" s="1341"/>
      <c r="O1000" s="1341"/>
      <c r="P1000" s="1341"/>
      <c r="Q1000" s="1341"/>
      <c r="R1000" s="1341"/>
      <c r="S1000" s="1341"/>
      <c r="T1000" s="1341"/>
      <c r="U1000" s="1341"/>
      <c r="V1000" s="1341"/>
      <c r="W1000" s="1341"/>
      <c r="X1000" s="1341"/>
      <c r="Y1000" s="1341"/>
      <c r="Z1000" s="1341"/>
    </row>
    <row r="1001" spans="1:26" ht="21.75" customHeight="1" x14ac:dyDescent="0.6">
      <c r="A1001" s="1341"/>
      <c r="B1001" s="1358"/>
      <c r="C1001" s="1341"/>
      <c r="D1001" s="1358"/>
      <c r="E1001" s="1341"/>
      <c r="F1001" s="1358"/>
      <c r="G1001" s="1341"/>
      <c r="H1001" s="1358"/>
      <c r="I1001" s="1341"/>
      <c r="J1001" s="1341"/>
      <c r="K1001" s="1341"/>
      <c r="L1001" s="1341"/>
      <c r="M1001" s="1341"/>
      <c r="N1001" s="1341"/>
      <c r="O1001" s="1341"/>
      <c r="P1001" s="1341"/>
      <c r="Q1001" s="1341"/>
      <c r="R1001" s="1341"/>
      <c r="S1001" s="1341"/>
      <c r="T1001" s="1341"/>
      <c r="U1001" s="1341"/>
      <c r="V1001" s="1341"/>
      <c r="W1001" s="1341"/>
      <c r="X1001" s="1341"/>
      <c r="Y1001" s="1341"/>
      <c r="Z1001" s="1341"/>
    </row>
    <row r="1002" spans="1:26" ht="21.75" customHeight="1" x14ac:dyDescent="0.6">
      <c r="A1002" s="1341"/>
      <c r="B1002" s="1358"/>
      <c r="C1002" s="1341"/>
      <c r="D1002" s="1358"/>
      <c r="E1002" s="1341"/>
      <c r="F1002" s="1358"/>
      <c r="G1002" s="1341"/>
      <c r="H1002" s="1358"/>
      <c r="I1002" s="1341"/>
      <c r="J1002" s="1341"/>
      <c r="K1002" s="1341"/>
      <c r="L1002" s="1341"/>
      <c r="M1002" s="1341"/>
      <c r="N1002" s="1341"/>
      <c r="O1002" s="1341"/>
      <c r="P1002" s="1341"/>
      <c r="Q1002" s="1341"/>
      <c r="R1002" s="1341"/>
      <c r="S1002" s="1341"/>
      <c r="T1002" s="1341"/>
      <c r="U1002" s="1341"/>
      <c r="V1002" s="1341"/>
      <c r="W1002" s="1341"/>
      <c r="X1002" s="1341"/>
      <c r="Y1002" s="1341"/>
      <c r="Z1002" s="1341"/>
    </row>
    <row r="1003" spans="1:26" ht="21.75" customHeight="1" x14ac:dyDescent="0.6">
      <c r="A1003" s="1341"/>
      <c r="B1003" s="1358"/>
      <c r="C1003" s="1341"/>
      <c r="D1003" s="1358"/>
      <c r="E1003" s="1341"/>
      <c r="F1003" s="1358"/>
      <c r="G1003" s="1341"/>
      <c r="H1003" s="1358"/>
      <c r="I1003" s="1341"/>
      <c r="J1003" s="1341"/>
      <c r="K1003" s="1341"/>
      <c r="L1003" s="1341"/>
      <c r="M1003" s="1341"/>
      <c r="N1003" s="1341"/>
      <c r="O1003" s="1341"/>
      <c r="P1003" s="1341"/>
      <c r="Q1003" s="1341"/>
      <c r="R1003" s="1341"/>
      <c r="S1003" s="1341"/>
      <c r="T1003" s="1341"/>
      <c r="U1003" s="1341"/>
      <c r="V1003" s="1341"/>
      <c r="W1003" s="1341"/>
      <c r="X1003" s="1341"/>
      <c r="Y1003" s="1341"/>
      <c r="Z1003" s="1341"/>
    </row>
    <row r="1004" spans="1:26" ht="21.75" customHeight="1" x14ac:dyDescent="0.6">
      <c r="A1004" s="1341"/>
      <c r="B1004" s="1358"/>
      <c r="C1004" s="1341"/>
      <c r="D1004" s="1358"/>
      <c r="E1004" s="1341"/>
      <c r="F1004" s="1358"/>
      <c r="G1004" s="1341"/>
      <c r="H1004" s="1358"/>
      <c r="I1004" s="1341"/>
      <c r="J1004" s="1341"/>
      <c r="K1004" s="1341"/>
      <c r="L1004" s="1341"/>
      <c r="M1004" s="1341"/>
      <c r="N1004" s="1341"/>
      <c r="O1004" s="1341"/>
      <c r="P1004" s="1341"/>
      <c r="Q1004" s="1341"/>
      <c r="R1004" s="1341"/>
      <c r="S1004" s="1341"/>
      <c r="T1004" s="1341"/>
      <c r="U1004" s="1341"/>
      <c r="V1004" s="1341"/>
      <c r="W1004" s="1341"/>
      <c r="X1004" s="1341"/>
      <c r="Y1004" s="1341"/>
      <c r="Z1004" s="1341"/>
    </row>
  </sheetData>
  <mergeCells count="5">
    <mergeCell ref="A1:A2"/>
    <mergeCell ref="B1:C1"/>
    <mergeCell ref="D1:E1"/>
    <mergeCell ref="F1:G1"/>
    <mergeCell ref="H1:I1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theme="0" tint="-0.34998626667073579"/>
  </sheetPr>
  <dimension ref="A1:M57"/>
  <sheetViews>
    <sheetView showGridLines="0" tabSelected="1" zoomScale="90" zoomScaleNormal="90" workbookViewId="0">
      <pane ySplit="4" topLeftCell="A38" activePane="bottomLeft" state="frozen"/>
      <selection activeCell="C121" sqref="C121"/>
      <selection pane="bottomLeft" activeCell="C57" sqref="C56:C57"/>
    </sheetView>
  </sheetViews>
  <sheetFormatPr defaultRowHeight="12.75" x14ac:dyDescent="0.2"/>
  <cols>
    <col min="1" max="1" width="4" style="742" customWidth="1"/>
    <col min="2" max="2" width="50.140625" style="742" bestFit="1" customWidth="1"/>
    <col min="3" max="3" width="18.28515625" style="742" bestFit="1" customWidth="1"/>
    <col min="4" max="4" width="10.7109375" style="742" customWidth="1"/>
    <col min="5" max="5" width="20.5703125" style="742" customWidth="1"/>
    <col min="6" max="6" width="2.140625" style="742" customWidth="1"/>
    <col min="7" max="8" width="41.42578125" style="742" customWidth="1"/>
    <col min="9" max="9" width="12" style="742" bestFit="1" customWidth="1"/>
    <col min="10" max="10" width="9.140625" style="742"/>
    <col min="11" max="11" width="4" style="742" customWidth="1"/>
    <col min="12" max="16384" width="9.140625" style="742"/>
  </cols>
  <sheetData>
    <row r="1" spans="1:13" s="71" customFormat="1" ht="15" customHeight="1" x14ac:dyDescent="0.2">
      <c r="A1" s="1376"/>
      <c r="B1" s="1377"/>
      <c r="C1" s="620" t="s">
        <v>391</v>
      </c>
      <c r="D1" s="1304">
        <v>365</v>
      </c>
      <c r="E1" s="594"/>
      <c r="F1" s="594"/>
      <c r="G1" s="594"/>
      <c r="H1" s="594"/>
      <c r="I1" s="600"/>
      <c r="J1" s="601"/>
      <c r="K1" s="93"/>
      <c r="L1" s="93"/>
      <c r="M1" s="93"/>
    </row>
    <row r="2" spans="1:13" s="348" customFormat="1" ht="15" customHeight="1" x14ac:dyDescent="0.2">
      <c r="A2" s="1376"/>
      <c r="B2" s="1377"/>
      <c r="C2" s="620" t="s">
        <v>358</v>
      </c>
      <c r="D2" s="594" t="s">
        <v>843</v>
      </c>
      <c r="E2" s="632"/>
      <c r="F2" s="632"/>
      <c r="G2" s="632"/>
      <c r="H2" s="632"/>
      <c r="I2" s="602"/>
      <c r="J2" s="603"/>
    </row>
    <row r="3" spans="1:13" s="348" customFormat="1" ht="15" customHeight="1" x14ac:dyDescent="0.2">
      <c r="A3" s="1378"/>
      <c r="B3" s="1379"/>
      <c r="C3" s="620" t="s">
        <v>359</v>
      </c>
      <c r="D3" s="594" t="s">
        <v>750</v>
      </c>
      <c r="E3" s="741"/>
      <c r="F3" s="741"/>
      <c r="G3" s="741"/>
      <c r="H3" s="741"/>
      <c r="I3" s="604"/>
      <c r="J3" s="605"/>
    </row>
    <row r="4" spans="1:13" s="90" customFormat="1" ht="20.45" customHeight="1" x14ac:dyDescent="0.2">
      <c r="A4" s="1380" t="s">
        <v>506</v>
      </c>
      <c r="B4" s="1380"/>
      <c r="C4" s="1380"/>
      <c r="D4" s="1380"/>
      <c r="E4" s="1380"/>
      <c r="F4" s="1380"/>
      <c r="G4" s="1380"/>
      <c r="H4" s="1380"/>
      <c r="I4" s="1380"/>
      <c r="J4" s="1380"/>
    </row>
    <row r="5" spans="1:13" ht="18.75" customHeight="1" thickBot="1" x14ac:dyDescent="0.25"/>
    <row r="6" spans="1:13" ht="18.75" customHeight="1" x14ac:dyDescent="0.2">
      <c r="B6" s="743" t="s">
        <v>0</v>
      </c>
      <c r="C6" s="1381" t="s">
        <v>96</v>
      </c>
      <c r="D6" s="1382"/>
      <c r="E6" s="744" t="s">
        <v>110</v>
      </c>
      <c r="G6" s="1383" t="s">
        <v>722</v>
      </c>
      <c r="H6" s="1384"/>
      <c r="I6" s="1384"/>
      <c r="J6" s="1385"/>
    </row>
    <row r="7" spans="1:13" x14ac:dyDescent="0.2">
      <c r="B7" s="745" t="s">
        <v>507</v>
      </c>
      <c r="C7" s="1386" t="s">
        <v>508</v>
      </c>
      <c r="D7" s="1387"/>
      <c r="E7" s="746">
        <v>43</v>
      </c>
      <c r="G7" s="844"/>
      <c r="J7" s="845"/>
    </row>
    <row r="8" spans="1:13" x14ac:dyDescent="0.2">
      <c r="B8" s="745" t="s">
        <v>509</v>
      </c>
      <c r="C8" s="1370" t="s">
        <v>723</v>
      </c>
      <c r="D8" s="1371"/>
      <c r="E8" s="746">
        <v>2133.7800000000002</v>
      </c>
      <c r="G8" s="844"/>
      <c r="J8" s="845"/>
    </row>
    <row r="9" spans="1:13" x14ac:dyDescent="0.2">
      <c r="B9" s="747" t="s">
        <v>510</v>
      </c>
      <c r="C9" s="1370" t="s">
        <v>723</v>
      </c>
      <c r="D9" s="1371"/>
      <c r="E9" s="746">
        <v>17505.560000000001</v>
      </c>
      <c r="G9" s="844"/>
      <c r="J9" s="845"/>
      <c r="K9" s="846"/>
    </row>
    <row r="10" spans="1:13" x14ac:dyDescent="0.2">
      <c r="B10" s="747" t="s">
        <v>511</v>
      </c>
      <c r="C10" s="1374" t="s">
        <v>512</v>
      </c>
      <c r="D10" s="1375"/>
      <c r="E10" s="746">
        <v>176</v>
      </c>
      <c r="G10" s="844"/>
      <c r="J10" s="845"/>
    </row>
    <row r="11" spans="1:13" x14ac:dyDescent="0.2">
      <c r="B11" s="747" t="s">
        <v>724</v>
      </c>
      <c r="C11" s="1374" t="s">
        <v>512</v>
      </c>
      <c r="D11" s="1375"/>
      <c r="E11" s="746">
        <v>0</v>
      </c>
      <c r="G11" s="844"/>
      <c r="J11" s="845"/>
    </row>
    <row r="12" spans="1:13" x14ac:dyDescent="0.2">
      <c r="B12" s="747" t="s">
        <v>513</v>
      </c>
      <c r="C12" s="1370" t="s">
        <v>723</v>
      </c>
      <c r="D12" s="1371"/>
      <c r="E12" s="749">
        <v>9509.2800000000007</v>
      </c>
      <c r="G12" s="844"/>
      <c r="J12" s="845"/>
    </row>
    <row r="13" spans="1:13" x14ac:dyDescent="0.2">
      <c r="B13" s="847" t="s">
        <v>514</v>
      </c>
      <c r="C13" s="1370" t="s">
        <v>512</v>
      </c>
      <c r="D13" s="1371"/>
      <c r="E13" s="746">
        <v>15</v>
      </c>
      <c r="G13" s="844"/>
      <c r="J13" s="845"/>
    </row>
    <row r="14" spans="1:13" x14ac:dyDescent="0.2">
      <c r="B14" s="748"/>
      <c r="C14" s="1370"/>
      <c r="D14" s="1371"/>
      <c r="E14" s="746"/>
      <c r="G14" s="844"/>
      <c r="J14" s="845"/>
    </row>
    <row r="15" spans="1:13" x14ac:dyDescent="0.2">
      <c r="B15" s="748" t="s">
        <v>1141</v>
      </c>
      <c r="C15" s="1370" t="s">
        <v>723</v>
      </c>
      <c r="D15" s="1371"/>
      <c r="E15" s="746">
        <v>1641.67</v>
      </c>
      <c r="G15" s="844"/>
      <c r="J15" s="845"/>
    </row>
    <row r="16" spans="1:13" x14ac:dyDescent="0.2">
      <c r="B16" s="748" t="s">
        <v>1142</v>
      </c>
      <c r="C16" s="1370" t="s">
        <v>723</v>
      </c>
      <c r="D16" s="1371"/>
      <c r="E16" s="746">
        <v>1592.5</v>
      </c>
      <c r="G16" s="844"/>
      <c r="J16" s="845"/>
    </row>
    <row r="17" spans="2:10" x14ac:dyDescent="0.2">
      <c r="B17" s="748" t="s">
        <v>527</v>
      </c>
      <c r="C17" s="1370" t="s">
        <v>723</v>
      </c>
      <c r="D17" s="1371"/>
      <c r="E17" s="746">
        <v>1559.6</v>
      </c>
      <c r="G17" s="844"/>
      <c r="J17" s="845"/>
    </row>
    <row r="18" spans="2:10" x14ac:dyDescent="0.2">
      <c r="B18" s="748" t="s">
        <v>1143</v>
      </c>
      <c r="C18" s="1370" t="s">
        <v>723</v>
      </c>
      <c r="D18" s="1371"/>
      <c r="E18" s="746">
        <v>1588.25</v>
      </c>
      <c r="G18" s="844"/>
      <c r="J18" s="845"/>
    </row>
    <row r="19" spans="2:10" x14ac:dyDescent="0.2">
      <c r="B19" s="748" t="s">
        <v>846</v>
      </c>
      <c r="C19" s="1370" t="s">
        <v>723</v>
      </c>
      <c r="D19" s="1371"/>
      <c r="E19" s="746">
        <v>1155.6199999999999</v>
      </c>
      <c r="G19" s="844"/>
      <c r="J19" s="845"/>
    </row>
    <row r="20" spans="2:10" x14ac:dyDescent="0.2">
      <c r="B20" s="748" t="s">
        <v>1144</v>
      </c>
      <c r="C20" s="1370" t="s">
        <v>723</v>
      </c>
      <c r="D20" s="1371"/>
      <c r="E20" s="746">
        <v>8903.6</v>
      </c>
      <c r="G20" s="844"/>
      <c r="J20" s="845"/>
    </row>
    <row r="21" spans="2:10" x14ac:dyDescent="0.2">
      <c r="B21" s="748" t="s">
        <v>705</v>
      </c>
      <c r="C21" s="1370" t="s">
        <v>723</v>
      </c>
      <c r="D21" s="1371"/>
      <c r="E21" s="746">
        <v>906.83</v>
      </c>
      <c r="G21" s="844"/>
      <c r="J21" s="845"/>
    </row>
    <row r="22" spans="2:10" x14ac:dyDescent="0.2">
      <c r="B22" s="748" t="s">
        <v>1145</v>
      </c>
      <c r="C22" s="1370" t="s">
        <v>723</v>
      </c>
      <c r="D22" s="1371"/>
      <c r="E22" s="746">
        <v>157.49</v>
      </c>
      <c r="G22" s="844"/>
      <c r="J22" s="845"/>
    </row>
    <row r="23" spans="2:10" x14ac:dyDescent="0.2">
      <c r="B23" s="748"/>
      <c r="C23" s="1370"/>
      <c r="D23" s="1371"/>
      <c r="E23" s="746"/>
      <c r="G23" s="844"/>
      <c r="J23" s="845"/>
    </row>
    <row r="24" spans="2:10" x14ac:dyDescent="0.2">
      <c r="B24" s="748"/>
      <c r="C24" s="1370"/>
      <c r="D24" s="1371"/>
      <c r="E24" s="746"/>
      <c r="G24" s="844"/>
      <c r="J24" s="845"/>
    </row>
    <row r="25" spans="2:10" x14ac:dyDescent="0.2">
      <c r="B25" s="748"/>
      <c r="C25" s="1370"/>
      <c r="D25" s="1371"/>
      <c r="E25" s="746"/>
      <c r="G25" s="844"/>
      <c r="J25" s="845"/>
    </row>
    <row r="26" spans="2:10" x14ac:dyDescent="0.2">
      <c r="B26" s="748"/>
      <c r="C26" s="1370"/>
      <c r="D26" s="1371"/>
      <c r="E26" s="746"/>
      <c r="G26" s="844"/>
      <c r="J26" s="845"/>
    </row>
    <row r="27" spans="2:10" x14ac:dyDescent="0.2">
      <c r="B27" s="748"/>
      <c r="C27" s="1370"/>
      <c r="D27" s="1371"/>
      <c r="E27" s="746"/>
      <c r="G27" s="844"/>
      <c r="J27" s="845"/>
    </row>
    <row r="28" spans="2:10" x14ac:dyDescent="0.2">
      <c r="B28" s="748"/>
      <c r="C28" s="1370"/>
      <c r="D28" s="1371"/>
      <c r="E28" s="746"/>
      <c r="G28" s="844"/>
      <c r="J28" s="845"/>
    </row>
    <row r="29" spans="2:10" x14ac:dyDescent="0.2">
      <c r="B29" s="748"/>
      <c r="C29" s="1370"/>
      <c r="D29" s="1371"/>
      <c r="E29" s="746"/>
      <c r="G29" s="844"/>
      <c r="J29" s="845"/>
    </row>
    <row r="30" spans="2:10" ht="13.5" thickBot="1" x14ac:dyDescent="0.25">
      <c r="B30" s="848"/>
      <c r="C30" s="1372"/>
      <c r="D30" s="1373"/>
      <c r="E30" s="750"/>
      <c r="G30" s="844"/>
      <c r="J30" s="845"/>
    </row>
    <row r="31" spans="2:10" ht="13.5" thickBot="1" x14ac:dyDescent="0.25">
      <c r="G31" s="844"/>
      <c r="J31" s="845"/>
    </row>
    <row r="32" spans="2:10" x14ac:dyDescent="0.2">
      <c r="B32" s="849" t="s">
        <v>495</v>
      </c>
      <c r="C32" s="850" t="s">
        <v>515</v>
      </c>
      <c r="D32" s="850" t="s">
        <v>516</v>
      </c>
      <c r="E32" s="851" t="s">
        <v>517</v>
      </c>
      <c r="G32" s="844"/>
      <c r="J32" s="845"/>
    </row>
    <row r="33" spans="2:10" x14ac:dyDescent="0.2">
      <c r="B33" s="852" t="s">
        <v>518</v>
      </c>
      <c r="C33" s="751">
        <f ca="1">'Ger_Tec e Adm'!N101</f>
        <v>3667981.1343704131</v>
      </c>
      <c r="D33" s="752">
        <f t="shared" ref="D33:D52" ca="1" si="0">C33/C$53</f>
        <v>6.0141626237977086E-2</v>
      </c>
      <c r="E33" s="853">
        <f t="shared" ref="E33:E50" ca="1" si="1">C33/$E$9</f>
        <v>209.5323505429368</v>
      </c>
      <c r="G33" s="844"/>
      <c r="J33" s="845"/>
    </row>
    <row r="34" spans="2:10" x14ac:dyDescent="0.2">
      <c r="B34" s="854" t="s">
        <v>367</v>
      </c>
      <c r="C34" s="754">
        <f ca="1">Ger_Executivo!N8</f>
        <v>1400464.8625340608</v>
      </c>
      <c r="D34" s="753">
        <f t="shared" ca="1" si="0"/>
        <v>2.2962559303457371E-2</v>
      </c>
      <c r="E34" s="855">
        <f t="shared" ca="1" si="1"/>
        <v>80.001146066396089</v>
      </c>
      <c r="G34" s="844"/>
      <c r="J34" s="845"/>
    </row>
    <row r="35" spans="2:10" x14ac:dyDescent="0.2">
      <c r="B35" s="852" t="s">
        <v>371</v>
      </c>
      <c r="C35" s="751">
        <f ca="1">Ger_Executivo!N23</f>
        <v>2627275.6511329794</v>
      </c>
      <c r="D35" s="752">
        <f t="shared" ca="1" si="0"/>
        <v>4.3077819772292462E-2</v>
      </c>
      <c r="E35" s="853">
        <f ca="1">C35/$E$9</f>
        <v>150.08235389973123</v>
      </c>
      <c r="G35" s="844"/>
      <c r="J35" s="845"/>
    </row>
    <row r="36" spans="2:10" x14ac:dyDescent="0.2">
      <c r="B36" s="854" t="s">
        <v>907</v>
      </c>
      <c r="C36" s="754">
        <f ca="1">Ger_Executivo!N47</f>
        <v>1381816.5856349999</v>
      </c>
      <c r="D36" s="753">
        <f t="shared" ca="1" si="0"/>
        <v>2.265679499929114E-2</v>
      </c>
      <c r="E36" s="855">
        <f ca="1">C36/$E$9</f>
        <v>78.935868697430976</v>
      </c>
      <c r="G36" s="844"/>
      <c r="J36" s="845"/>
    </row>
    <row r="37" spans="2:10" x14ac:dyDescent="0.2">
      <c r="B37" s="852" t="s">
        <v>399</v>
      </c>
      <c r="C37" s="751">
        <f ca="1">Ger_Executivo!N55</f>
        <v>6463760.8192929588</v>
      </c>
      <c r="D37" s="752">
        <f t="shared" ca="1" si="0"/>
        <v>0.10598230281037767</v>
      </c>
      <c r="E37" s="853">
        <f t="shared" ca="1" si="1"/>
        <v>369.24044813721804</v>
      </c>
      <c r="G37" s="844"/>
      <c r="J37" s="845"/>
    </row>
    <row r="38" spans="2:10" x14ac:dyDescent="0.2">
      <c r="B38" s="854" t="s">
        <v>519</v>
      </c>
      <c r="C38" s="754">
        <f ca="1">Ger_Executivo!N78</f>
        <v>1539779.4021499997</v>
      </c>
      <c r="D38" s="753">
        <f t="shared" ca="1" si="0"/>
        <v>2.5246813955856443E-2</v>
      </c>
      <c r="E38" s="855">
        <f t="shared" ca="1" si="1"/>
        <v>87.959448435239977</v>
      </c>
      <c r="G38" s="844"/>
      <c r="J38" s="845"/>
    </row>
    <row r="39" spans="2:10" x14ac:dyDescent="0.2">
      <c r="B39" s="852" t="s">
        <v>520</v>
      </c>
      <c r="C39" s="751">
        <f ca="1">Ger_Executivo!N105+Ger_Executivo!N114+Ger_Executivo!N128+Ger_Executivo!N133</f>
        <v>3600893.6920000007</v>
      </c>
      <c r="D39" s="752">
        <f t="shared" ca="1" si="0"/>
        <v>5.9041634788594755E-2</v>
      </c>
      <c r="E39" s="853">
        <f t="shared" ca="1" si="1"/>
        <v>205.70000000000002</v>
      </c>
      <c r="G39" s="844"/>
      <c r="J39" s="845"/>
    </row>
    <row r="40" spans="2:10" x14ac:dyDescent="0.2">
      <c r="B40" s="854" t="s">
        <v>470</v>
      </c>
      <c r="C40" s="754">
        <f ca="1">Ger_Executivo!N156</f>
        <v>1083704.8630416146</v>
      </c>
      <c r="D40" s="753">
        <f t="shared" ca="1" si="0"/>
        <v>1.7768840797626938E-2</v>
      </c>
      <c r="E40" s="855">
        <f t="shared" ca="1" si="1"/>
        <v>61.906323650406762</v>
      </c>
      <c r="G40" s="844"/>
      <c r="J40" s="845"/>
    </row>
    <row r="41" spans="2:10" x14ac:dyDescent="0.2">
      <c r="B41" s="852" t="s">
        <v>1069</v>
      </c>
      <c r="C41" s="751">
        <f ca="1">Ger_Executivo!N164</f>
        <v>1426224.3488217001</v>
      </c>
      <c r="D41" s="752">
        <f t="shared" ca="1" si="0"/>
        <v>2.3384921725629264E-2</v>
      </c>
      <c r="E41" s="853">
        <f t="shared" ca="1" si="1"/>
        <v>81.47264919383899</v>
      </c>
      <c r="G41" s="844"/>
      <c r="J41" s="845"/>
    </row>
    <row r="42" spans="2:10" x14ac:dyDescent="0.2">
      <c r="B42" s="854" t="s">
        <v>725</v>
      </c>
      <c r="C42" s="754">
        <f ca="1">Ger_Executivo!N177</f>
        <v>349137.95659999998</v>
      </c>
      <c r="D42" s="753">
        <f t="shared" ca="1" si="0"/>
        <v>5.724599915351636E-3</v>
      </c>
      <c r="E42" s="855">
        <f ca="1">C42/$E$9</f>
        <v>19.944403755149789</v>
      </c>
      <c r="G42" s="844"/>
      <c r="J42" s="845"/>
    </row>
    <row r="43" spans="2:10" x14ac:dyDescent="0.2">
      <c r="B43" s="852" t="s">
        <v>538</v>
      </c>
      <c r="C43" s="751">
        <f ca="1">Ger_Executivo!N90</f>
        <v>511572.58159000007</v>
      </c>
      <c r="D43" s="752">
        <f t="shared" ca="1" si="0"/>
        <v>8.3879403596942865E-3</v>
      </c>
      <c r="E43" s="853">
        <f ca="1">C43/$E$9</f>
        <v>29.223434245462588</v>
      </c>
      <c r="G43" s="844"/>
      <c r="J43" s="845"/>
    </row>
    <row r="44" spans="2:10" x14ac:dyDescent="0.2">
      <c r="B44" s="854" t="s">
        <v>795</v>
      </c>
      <c r="C44" s="754">
        <f ca="1">Ger_Executivo!N187</f>
        <v>2539181.4009000002</v>
      </c>
      <c r="D44" s="753">
        <f t="shared" ca="1" si="0"/>
        <v>4.1633392639998601E-2</v>
      </c>
      <c r="E44" s="855">
        <f t="shared" ca="1" si="1"/>
        <v>145.04999559568503</v>
      </c>
      <c r="G44" s="844"/>
      <c r="J44" s="845"/>
    </row>
    <row r="45" spans="2:10" x14ac:dyDescent="0.2">
      <c r="B45" s="852" t="s">
        <v>408</v>
      </c>
      <c r="C45" s="751">
        <f ca="1">Ger_Executivo!N206</f>
        <v>786426.23940044013</v>
      </c>
      <c r="D45" s="752">
        <f t="shared" ca="1" si="0"/>
        <v>1.2894546406078339E-2</v>
      </c>
      <c r="E45" s="853">
        <f t="shared" ca="1" si="1"/>
        <v>44.924369137602</v>
      </c>
      <c r="G45" s="844"/>
      <c r="J45" s="845"/>
    </row>
    <row r="46" spans="2:10" x14ac:dyDescent="0.2">
      <c r="B46" s="854" t="s">
        <v>521</v>
      </c>
      <c r="C46" s="754">
        <f ca="1">Ger_Executivo!N258</f>
        <v>561222.52478157997</v>
      </c>
      <c r="D46" s="753">
        <f t="shared" ca="1" si="0"/>
        <v>9.2020198810376617E-3</v>
      </c>
      <c r="E46" s="855">
        <f t="shared" ca="1" si="1"/>
        <v>32.05967274292167</v>
      </c>
      <c r="G46" s="844"/>
      <c r="J46" s="845"/>
    </row>
    <row r="47" spans="2:10" x14ac:dyDescent="0.2">
      <c r="B47" s="852" t="s">
        <v>412</v>
      </c>
      <c r="C47" s="751">
        <f ca="1">Ger_Executivo!N216</f>
        <v>5007297.9494829997</v>
      </c>
      <c r="D47" s="752">
        <f t="shared" ca="1" si="0"/>
        <v>8.2101578690830901E-2</v>
      </c>
      <c r="E47" s="853">
        <f ca="1">C47/$E$9</f>
        <v>286.04043226740527</v>
      </c>
      <c r="G47" s="844"/>
      <c r="J47" s="845"/>
    </row>
    <row r="48" spans="2:10" x14ac:dyDescent="0.2">
      <c r="B48" s="854" t="s">
        <v>421</v>
      </c>
      <c r="C48" s="754">
        <f ca="1">Ger_Executivo!N250</f>
        <v>510955.57</v>
      </c>
      <c r="D48" s="753">
        <f t="shared" ca="1" si="0"/>
        <v>8.3778236008913137E-3</v>
      </c>
      <c r="E48" s="855">
        <f t="shared" ca="1" si="1"/>
        <v>29.188187638670225</v>
      </c>
      <c r="G48" s="844"/>
      <c r="J48" s="845"/>
    </row>
    <row r="49" spans="2:10" x14ac:dyDescent="0.2">
      <c r="B49" s="852" t="s">
        <v>467</v>
      </c>
      <c r="C49" s="751">
        <f ca="1">Ger_Executivo!N145+Ger_Executivo!N137</f>
        <v>2305575.008879907</v>
      </c>
      <c r="D49" s="752">
        <f t="shared" ca="1" si="0"/>
        <v>3.7803092591826105E-2</v>
      </c>
      <c r="E49" s="853">
        <f t="shared" ca="1" si="1"/>
        <v>131.70529870966178</v>
      </c>
      <c r="G49" s="844"/>
      <c r="J49" s="845"/>
    </row>
    <row r="50" spans="2:10" x14ac:dyDescent="0.2">
      <c r="B50" s="854" t="s">
        <v>522</v>
      </c>
      <c r="C50" s="754">
        <f ca="1">Ger_Executivo!N272</f>
        <v>1941982.0046400004</v>
      </c>
      <c r="D50" s="753">
        <f t="shared" ca="1" si="0"/>
        <v>3.1841482168359997E-2</v>
      </c>
      <c r="E50" s="855">
        <f t="shared" ca="1" si="1"/>
        <v>110.93515458174433</v>
      </c>
      <c r="G50" s="844"/>
      <c r="J50" s="845"/>
    </row>
    <row r="51" spans="2:10" x14ac:dyDescent="0.2">
      <c r="B51" s="852" t="s">
        <v>1140</v>
      </c>
      <c r="C51" s="751">
        <f ca="1">Ger_Executivo!N291</f>
        <v>22603060.034191996</v>
      </c>
      <c r="D51" s="752">
        <f t="shared" ref="D51" ca="1" si="2">C51/C$53</f>
        <v>0.37060844606668425</v>
      </c>
      <c r="E51" s="853">
        <f t="shared" ref="E51" ca="1" si="3">C51/$E$9</f>
        <v>1291.1931999999997</v>
      </c>
      <c r="G51" s="844"/>
      <c r="J51" s="845"/>
    </row>
    <row r="52" spans="2:10" x14ac:dyDescent="0.2">
      <c r="B52" s="854" t="s">
        <v>726</v>
      </c>
      <c r="C52" s="754">
        <f ca="1">Ger_Executivo!N327</f>
        <v>680745.42921766511</v>
      </c>
      <c r="D52" s="753">
        <f t="shared" ca="1" si="0"/>
        <v>1.1161763288143901E-2</v>
      </c>
      <c r="E52" s="855">
        <f ca="1">C52/$E$9</f>
        <v>38.887383735091312</v>
      </c>
      <c r="G52" s="844"/>
      <c r="J52" s="845"/>
    </row>
    <row r="53" spans="2:10" x14ac:dyDescent="0.2">
      <c r="B53" s="856" t="s">
        <v>10</v>
      </c>
      <c r="C53" s="755">
        <f ca="1">SUM(C33:C52)</f>
        <v>60989058.058663309</v>
      </c>
      <c r="D53" s="756">
        <f ca="1">SUM(D33:D52)</f>
        <v>1.0000000000000002</v>
      </c>
      <c r="E53" s="857">
        <f ca="1">SUM(E33:E52)</f>
        <v>3483.9821210325922</v>
      </c>
      <c r="F53" s="858"/>
      <c r="G53" s="859"/>
      <c r="J53" s="845"/>
    </row>
    <row r="54" spans="2:10" ht="13.5" thickBot="1" x14ac:dyDescent="0.25">
      <c r="B54" s="860" t="s">
        <v>523</v>
      </c>
      <c r="C54" s="861">
        <v>2965.54</v>
      </c>
      <c r="D54" s="862">
        <v>45839</v>
      </c>
      <c r="E54" s="863" t="str">
        <f ca="1">ROUND(+E53/C54,2)&amp;" CUB"</f>
        <v>1,17 CUB</v>
      </c>
      <c r="G54" s="864"/>
      <c r="H54" s="865"/>
      <c r="I54" s="865"/>
      <c r="J54" s="866"/>
    </row>
    <row r="56" spans="2:10" x14ac:dyDescent="0.2">
      <c r="C56" s="1549"/>
    </row>
    <row r="57" spans="2:10" x14ac:dyDescent="0.2">
      <c r="C57" s="858"/>
    </row>
  </sheetData>
  <mergeCells count="28">
    <mergeCell ref="C8:D8"/>
    <mergeCell ref="A1:B3"/>
    <mergeCell ref="A4:J4"/>
    <mergeCell ref="C6:D6"/>
    <mergeCell ref="G6:J6"/>
    <mergeCell ref="C7:D7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8:D28"/>
    <mergeCell ref="C29:D29"/>
    <mergeCell ref="C30:D30"/>
    <mergeCell ref="C21:D21"/>
    <mergeCell ref="C22:D22"/>
    <mergeCell ref="C23:D23"/>
    <mergeCell ref="C25:D25"/>
    <mergeCell ref="C26:D26"/>
    <mergeCell ref="C27:D27"/>
    <mergeCell ref="C24:D24"/>
  </mergeCells>
  <phoneticPr fontId="182" type="noConversion"/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E09-CD71-4D5D-B168-B6A0AAF524C0}">
  <sheetPr codeName="Planilha10">
    <tabColor rgb="FF1851D6"/>
    <outlinePr summaryBelow="0"/>
    <pageSetUpPr fitToPage="1"/>
  </sheetPr>
  <dimension ref="A1:Q737"/>
  <sheetViews>
    <sheetView showGridLines="0" topLeftCell="F1" zoomScaleNormal="100" zoomScaleSheetLayoutView="100" workbookViewId="0">
      <pane ySplit="7" topLeftCell="A59" activePane="bottomLeft" state="frozen"/>
      <selection activeCell="M26" sqref="M26"/>
      <selection pane="bottomLeft" activeCell="J8" sqref="J8"/>
    </sheetView>
  </sheetViews>
  <sheetFormatPr defaultColWidth="9.140625" defaultRowHeight="14.1" customHeight="1" outlineLevelRow="1" outlineLevelCol="1" x14ac:dyDescent="0.2"/>
  <cols>
    <col min="1" max="5" width="4" style="65" hidden="1" customWidth="1" outlineLevel="1"/>
    <col min="6" max="6" width="3.140625" style="65" customWidth="1" collapsed="1"/>
    <col min="7" max="7" width="7.28515625" style="148" customWidth="1"/>
    <col min="8" max="8" width="8.5703125" style="148" customWidth="1" outlineLevel="1"/>
    <col min="9" max="9" width="12.28515625" style="148" customWidth="1"/>
    <col min="10" max="10" width="49.85546875" style="65" customWidth="1"/>
    <col min="11" max="11" width="6.85546875" style="146" customWidth="1"/>
    <col min="12" max="12" width="11.140625" style="567" customWidth="1"/>
    <col min="13" max="13" width="13.5703125" style="567" bestFit="1" customWidth="1"/>
    <col min="14" max="14" width="11.140625" style="721" customWidth="1"/>
    <col min="15" max="15" width="36.140625" style="635" hidden="1" customWidth="1" outlineLevel="1"/>
    <col min="16" max="16" width="17.5703125" style="147" customWidth="1" collapsed="1"/>
    <col min="17" max="17" width="10.140625" style="65" bestFit="1" customWidth="1"/>
    <col min="18" max="16384" width="9.140625" style="65"/>
  </cols>
  <sheetData>
    <row r="1" spans="1:17" s="48" customFormat="1" ht="6.75" customHeight="1" x14ac:dyDescent="0.2">
      <c r="G1" s="46"/>
      <c r="H1" s="46"/>
      <c r="I1" s="46"/>
      <c r="J1" s="47"/>
      <c r="K1" s="180"/>
      <c r="L1" s="47"/>
      <c r="M1" s="47"/>
      <c r="N1" s="716"/>
      <c r="O1" s="47"/>
      <c r="P1" s="155"/>
    </row>
    <row r="2" spans="1:17" s="49" customFormat="1" ht="17.45" customHeight="1" x14ac:dyDescent="0.2">
      <c r="G2" s="195"/>
      <c r="H2" s="566"/>
      <c r="I2" s="566"/>
      <c r="J2" s="566"/>
      <c r="K2" s="211"/>
      <c r="L2" s="211"/>
      <c r="M2" s="211"/>
      <c r="N2" s="717"/>
      <c r="O2" s="633"/>
      <c r="P2" s="154"/>
    </row>
    <row r="3" spans="1:17" s="49" customFormat="1" ht="18" customHeight="1" x14ac:dyDescent="0.2">
      <c r="G3" s="196"/>
      <c r="H3" s="197"/>
      <c r="I3" s="197"/>
      <c r="J3" s="197"/>
      <c r="K3" s="212"/>
      <c r="L3" s="212"/>
      <c r="M3" s="212"/>
      <c r="N3" s="718"/>
      <c r="O3" s="634"/>
      <c r="P3" s="153"/>
    </row>
    <row r="4" spans="1:17" s="352" customFormat="1" ht="15" customHeight="1" x14ac:dyDescent="0.2">
      <c r="G4" s="682" t="s">
        <v>194</v>
      </c>
      <c r="H4" s="343"/>
      <c r="I4" s="348">
        <f>'Obra '!D1</f>
        <v>365</v>
      </c>
      <c r="J4" s="666"/>
      <c r="N4" s="719"/>
      <c r="O4" s="343" t="s">
        <v>18</v>
      </c>
      <c r="P4" s="683" t="s">
        <v>192</v>
      </c>
      <c r="Q4" s="75"/>
    </row>
    <row r="5" spans="1:17" s="354" customFormat="1" ht="15" customHeight="1" x14ac:dyDescent="0.2">
      <c r="G5" s="722" t="s">
        <v>392</v>
      </c>
      <c r="H5" s="728"/>
      <c r="I5" s="89" t="str">
        <f>'Obra '!D2</f>
        <v>COTA</v>
      </c>
      <c r="J5" s="723"/>
      <c r="N5" s="720"/>
      <c r="O5" s="724" t="str">
        <f>'Obra '!D3</f>
        <v>R00</v>
      </c>
      <c r="P5" s="725">
        <v>45551</v>
      </c>
    </row>
    <row r="6" spans="1:17" s="209" customFormat="1" ht="18" customHeight="1" x14ac:dyDescent="0.2">
      <c r="A6" s="839" t="s">
        <v>488</v>
      </c>
      <c r="B6" s="839" t="s">
        <v>489</v>
      </c>
      <c r="C6" s="839" t="s">
        <v>490</v>
      </c>
      <c r="D6" s="839" t="s">
        <v>491</v>
      </c>
      <c r="E6" s="839" t="s">
        <v>492</v>
      </c>
      <c r="F6" s="354"/>
      <c r="G6" s="1388" t="s">
        <v>382</v>
      </c>
      <c r="H6" s="1388"/>
      <c r="I6" s="1388"/>
      <c r="J6" s="1388"/>
      <c r="K6" s="1388"/>
      <c r="L6" s="1388"/>
      <c r="M6" s="1388"/>
      <c r="N6" s="1388"/>
      <c r="O6" s="1388"/>
      <c r="P6" s="1388"/>
    </row>
    <row r="7" spans="1:17" s="207" customFormat="1" ht="24" customHeight="1" x14ac:dyDescent="0.2">
      <c r="A7" s="729">
        <v>0</v>
      </c>
      <c r="B7" s="729">
        <v>0</v>
      </c>
      <c r="C7" s="729">
        <v>0</v>
      </c>
      <c r="D7" s="730">
        <v>0</v>
      </c>
      <c r="E7" s="730">
        <v>0</v>
      </c>
      <c r="G7" s="563" t="s">
        <v>197</v>
      </c>
      <c r="H7" s="731" t="s">
        <v>493</v>
      </c>
      <c r="I7" s="564" t="s">
        <v>21</v>
      </c>
      <c r="J7" s="667" t="s">
        <v>0</v>
      </c>
      <c r="K7" s="667" t="s">
        <v>96</v>
      </c>
      <c r="L7" s="668" t="s">
        <v>355</v>
      </c>
      <c r="M7" s="668" t="s">
        <v>482</v>
      </c>
      <c r="N7" s="668" t="s">
        <v>16</v>
      </c>
      <c r="O7" s="714" t="s">
        <v>380</v>
      </c>
      <c r="P7" s="565" t="s">
        <v>288</v>
      </c>
    </row>
    <row r="8" spans="1:17" s="209" customFormat="1" ht="13.9" customHeight="1" x14ac:dyDescent="0.2">
      <c r="A8" s="729">
        <f ca="1">IF($H8="UNIDADE CONSTRUTIVA",OFFSET(A8,-1,0)+1,LARGE(A$3:A7,1))</f>
        <v>0</v>
      </c>
      <c r="B8" s="729">
        <f t="shared" ref="B8" ca="1" si="0">IF(H8="UNIDADE CONSTRUTIVA",0,IF(H8="CÉLULA CONSTRUTIVA",OFFSET(B8,-1,0)+1,OFFSET(B8,-1,0)))</f>
        <v>1</v>
      </c>
      <c r="C8" s="729">
        <f t="shared" ref="C8" ca="1" si="1">IF(H8="CÉLULA CONSTRUTIVA",0,IF(H8="ETAPA",OFFSET(C8,-1,0)+1,OFFSET(C8,-1,0)))</f>
        <v>0</v>
      </c>
      <c r="D8" s="730">
        <f t="shared" ref="D8" ca="1" si="2">IF(H8="ETAPA",0,IF(H8="SUBETAPA",OFFSET(D8,-1,0)+1,OFFSET(D8,-1,0)))</f>
        <v>0</v>
      </c>
      <c r="E8" s="730">
        <f t="shared" ref="E8" ca="1" si="3">IF(H8="Subetapa",0,IF(H8="serviço",OFFSET(E8,-1,0)+1,OFFSET(E8,-1,0)))</f>
        <v>0</v>
      </c>
      <c r="G8" s="732"/>
      <c r="H8" s="733" t="s">
        <v>494</v>
      </c>
      <c r="I8" s="734" t="str">
        <f t="shared" ref="I8:I61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1363" t="s">
        <v>624</v>
      </c>
      <c r="K8" s="736"/>
      <c r="L8" s="737"/>
      <c r="M8" s="737"/>
      <c r="N8" s="737">
        <f t="shared" ref="N8:N39" ca="1" si="5">IF(H8="Serviço",M8*L8,IF(H8="CÉLULA CONSTRUTIVA",SUMIFS($N$8:$N$397,$B$8:$B$397,B8,$H$8:$H$397,"Serviço"),IF(H8="ETAPA",SUMIFS($N$8:$N$397,$B$8:$B$397,B8,$C$8:$C$397,C8,$H$8:$H$397,"Serviço"),IF(H8="SUBETAPA",SUMIFS($N$8:$N$397,$B$8:$B$397,B8,$C$8:$C$397,C8,$D$8:$D$397,D8,$H$8:$H$397,"Serviço"),0))))</f>
        <v>1783946.466432638</v>
      </c>
      <c r="O8" s="738"/>
      <c r="P8" s="739" t="s">
        <v>142</v>
      </c>
    </row>
    <row r="9" spans="1:17" s="209" customFormat="1" ht="13.9" customHeight="1" x14ac:dyDescent="0.2">
      <c r="A9" s="729">
        <f ca="1">IF($H9="UNIDADE CONSTRUTIVA",OFFSET(A9,-1,0)+1,LARGE(A$3:A8,1))</f>
        <v>0</v>
      </c>
      <c r="B9" s="729">
        <f t="shared" ref="B9:B61" ca="1" si="6">IF(H9="UNIDADE CONSTRUTIVA",0,IF(H9="CÉLULA CONSTRUTIVA",OFFSET(B9,-1,0)+1,OFFSET(B9,-1,0)))</f>
        <v>1</v>
      </c>
      <c r="C9" s="729">
        <f t="shared" ref="C9:C61" ca="1" si="7">IF(H9="CÉLULA CONSTRUTIVA",0,IF(H9="ETAPA",OFFSET(C9,-1,0)+1,OFFSET(C9,-1,0)))</f>
        <v>1</v>
      </c>
      <c r="D9" s="730">
        <f t="shared" ref="D9:D61" ca="1" si="8">IF(H9="ETAPA",0,IF(H9="SUBETAPA",OFFSET(D9,-1,0)+1,OFFSET(D9,-1,0)))</f>
        <v>0</v>
      </c>
      <c r="E9" s="730">
        <f t="shared" ref="E9:E61" ca="1" si="9">IF(H9="Subetapa",0,IF(H9="serviço",OFFSET(E9,-1,0)+1,OFFSET(E9,-1,0)))</f>
        <v>0</v>
      </c>
      <c r="G9" s="732"/>
      <c r="H9" s="733" t="s">
        <v>495</v>
      </c>
      <c r="I9" s="734" t="str">
        <f t="shared" ca="1" si="4"/>
        <v>01.001</v>
      </c>
      <c r="J9" s="1363" t="s">
        <v>625</v>
      </c>
      <c r="K9" s="736"/>
      <c r="L9" s="737"/>
      <c r="M9" s="737"/>
      <c r="N9" s="737">
        <f t="shared" ca="1" si="5"/>
        <v>1380455.5752290373</v>
      </c>
      <c r="O9" s="738"/>
      <c r="P9" s="739" t="s">
        <v>142</v>
      </c>
    </row>
    <row r="10" spans="1:17" s="209" customFormat="1" ht="13.9" customHeight="1" x14ac:dyDescent="0.2">
      <c r="A10" s="729">
        <f ca="1">IF($H10="UNIDADE CONSTRUTIVA",OFFSET(A10,-1,0)+1,LARGE(A$3:A9,1))</f>
        <v>0</v>
      </c>
      <c r="B10" s="729">
        <f t="shared" ca="1" si="6"/>
        <v>1</v>
      </c>
      <c r="C10" s="729">
        <f t="shared" ca="1" si="7"/>
        <v>1</v>
      </c>
      <c r="D10" s="730">
        <f t="shared" ca="1" si="8"/>
        <v>1</v>
      </c>
      <c r="E10" s="730">
        <f t="shared" ca="1" si="9"/>
        <v>0</v>
      </c>
      <c r="G10" s="732"/>
      <c r="H10" s="733" t="s">
        <v>496</v>
      </c>
      <c r="I10" s="734" t="str">
        <f t="shared" ca="1" si="4"/>
        <v>01.001.001</v>
      </c>
      <c r="J10" s="1363" t="s">
        <v>626</v>
      </c>
      <c r="K10" s="736"/>
      <c r="L10" s="737"/>
      <c r="M10" s="737"/>
      <c r="N10" s="737">
        <f t="shared" ca="1" si="5"/>
        <v>53255.710041021863</v>
      </c>
      <c r="O10" s="738"/>
      <c r="P10" s="739"/>
    </row>
    <row r="11" spans="1:17" s="209" customFormat="1" ht="13.9" customHeight="1" outlineLevel="1" x14ac:dyDescent="0.2">
      <c r="A11" s="729">
        <f ca="1">IF($H11="UNIDADE CONSTRUTIVA",OFFSET(A11,-1,0)+1,LARGE(A$3:A10,1))</f>
        <v>0</v>
      </c>
      <c r="B11" s="729">
        <f t="shared" ca="1" si="6"/>
        <v>1</v>
      </c>
      <c r="C11" s="729">
        <f t="shared" ca="1" si="7"/>
        <v>1</v>
      </c>
      <c r="D11" s="730">
        <f t="shared" ca="1" si="8"/>
        <v>1</v>
      </c>
      <c r="E11" s="730">
        <f t="shared" ca="1" si="9"/>
        <v>1</v>
      </c>
      <c r="G11" s="732" t="s">
        <v>2415</v>
      </c>
      <c r="H11" s="733" t="s">
        <v>497</v>
      </c>
      <c r="I11" s="734" t="str">
        <f t="shared" ca="1" si="4"/>
        <v>01.001.001.001</v>
      </c>
      <c r="J11" s="1363" t="s">
        <v>616</v>
      </c>
      <c r="K11" s="736" t="s">
        <v>423</v>
      </c>
      <c r="L11" s="737">
        <v>1</v>
      </c>
      <c r="M11" s="737">
        <v>9350.6734660654311</v>
      </c>
      <c r="N11" s="737">
        <f t="shared" si="5"/>
        <v>9350.6734660654311</v>
      </c>
      <c r="O11" s="738"/>
      <c r="P11" s="739" t="s">
        <v>2416</v>
      </c>
    </row>
    <row r="12" spans="1:17" s="209" customFormat="1" ht="13.9" customHeight="1" outlineLevel="1" x14ac:dyDescent="0.2">
      <c r="A12" s="729">
        <f ca="1">IF($H12="UNIDADE CONSTRUTIVA",OFFSET(A12,-1,0)+1,LARGE(A$3:A11,1))</f>
        <v>0</v>
      </c>
      <c r="B12" s="729">
        <f t="shared" ca="1" si="6"/>
        <v>1</v>
      </c>
      <c r="C12" s="729">
        <f t="shared" ca="1" si="7"/>
        <v>1</v>
      </c>
      <c r="D12" s="730">
        <f t="shared" ca="1" si="8"/>
        <v>1</v>
      </c>
      <c r="E12" s="730">
        <f t="shared" ca="1" si="9"/>
        <v>2</v>
      </c>
      <c r="G12" s="732" t="s">
        <v>2414</v>
      </c>
      <c r="H12" s="733" t="s">
        <v>497</v>
      </c>
      <c r="I12" s="734" t="str">
        <f t="shared" ca="1" si="4"/>
        <v>01.001.001.002</v>
      </c>
      <c r="J12" s="1363" t="s">
        <v>627</v>
      </c>
      <c r="K12" s="736" t="s">
        <v>423</v>
      </c>
      <c r="L12" s="737">
        <v>1</v>
      </c>
      <c r="M12" s="737">
        <v>25248.337683995549</v>
      </c>
      <c r="N12" s="737">
        <f t="shared" si="5"/>
        <v>25248.337683995549</v>
      </c>
      <c r="O12" s="738"/>
      <c r="P12" s="739" t="s">
        <v>2416</v>
      </c>
    </row>
    <row r="13" spans="1:17" s="209" customFormat="1" ht="13.9" customHeight="1" outlineLevel="1" x14ac:dyDescent="0.2">
      <c r="A13" s="729">
        <f ca="1">IF($H13="UNIDADE CONSTRUTIVA",OFFSET(A13,-1,0)+1,LARGE(A$3:A12,1))</f>
        <v>0</v>
      </c>
      <c r="B13" s="729">
        <f t="shared" ca="1" si="6"/>
        <v>1</v>
      </c>
      <c r="C13" s="729">
        <f t="shared" ca="1" si="7"/>
        <v>1</v>
      </c>
      <c r="D13" s="730">
        <f t="shared" ca="1" si="8"/>
        <v>1</v>
      </c>
      <c r="E13" s="730">
        <f t="shared" ca="1" si="9"/>
        <v>3</v>
      </c>
      <c r="G13" s="732">
        <v>2153</v>
      </c>
      <c r="H13" s="733" t="s">
        <v>497</v>
      </c>
      <c r="I13" s="734" t="str">
        <f t="shared" ca="1" si="4"/>
        <v>01.001.001.003</v>
      </c>
      <c r="J13" s="1363" t="s">
        <v>628</v>
      </c>
      <c r="K13" s="736" t="s">
        <v>423</v>
      </c>
      <c r="L13" s="737">
        <v>1</v>
      </c>
      <c r="M13" s="737">
        <v>18656.698890960884</v>
      </c>
      <c r="N13" s="737">
        <f t="shared" si="5"/>
        <v>18656.698890960884</v>
      </c>
      <c r="O13" s="738"/>
      <c r="P13" s="739" t="s">
        <v>2416</v>
      </c>
    </row>
    <row r="14" spans="1:17" s="209" customFormat="1" ht="13.9" customHeight="1" x14ac:dyDescent="0.2">
      <c r="A14" s="729">
        <f ca="1">IF($H14="UNIDADE CONSTRUTIVA",OFFSET(A14,-1,0)+1,LARGE(A$3:A13,1))</f>
        <v>0</v>
      </c>
      <c r="B14" s="729">
        <f t="shared" ca="1" si="6"/>
        <v>1</v>
      </c>
      <c r="C14" s="729">
        <f t="shared" ca="1" si="7"/>
        <v>1</v>
      </c>
      <c r="D14" s="730">
        <f t="shared" ca="1" si="8"/>
        <v>2</v>
      </c>
      <c r="E14" s="730">
        <f t="shared" ca="1" si="9"/>
        <v>0</v>
      </c>
      <c r="G14" s="732"/>
      <c r="H14" s="733" t="s">
        <v>496</v>
      </c>
      <c r="I14" s="734" t="str">
        <f t="shared" ca="1" si="4"/>
        <v>01.001.002</v>
      </c>
      <c r="J14" s="1363" t="s">
        <v>630</v>
      </c>
      <c r="K14" s="736"/>
      <c r="L14" s="737"/>
      <c r="M14" s="737"/>
      <c r="N14" s="737">
        <f t="shared" ca="1" si="5"/>
        <v>1138195.6575492041</v>
      </c>
      <c r="O14" s="738"/>
      <c r="P14" s="739"/>
    </row>
    <row r="15" spans="1:17" s="209" customFormat="1" ht="13.9" customHeight="1" outlineLevel="1" x14ac:dyDescent="0.2">
      <c r="A15" s="729">
        <f ca="1">IF($H15="UNIDADE CONSTRUTIVA",OFFSET(A15,-1,0)+1,LARGE(A$3:A14,1))</f>
        <v>0</v>
      </c>
      <c r="B15" s="729">
        <f t="shared" ca="1" si="6"/>
        <v>1</v>
      </c>
      <c r="C15" s="729">
        <f t="shared" ca="1" si="7"/>
        <v>1</v>
      </c>
      <c r="D15" s="730">
        <f t="shared" ca="1" si="8"/>
        <v>2</v>
      </c>
      <c r="E15" s="730">
        <f t="shared" ca="1" si="9"/>
        <v>1</v>
      </c>
      <c r="G15" s="732" t="s">
        <v>2413</v>
      </c>
      <c r="H15" s="733" t="s">
        <v>497</v>
      </c>
      <c r="I15" s="734" t="str">
        <f t="shared" ca="1" si="4"/>
        <v>01.001.002.001</v>
      </c>
      <c r="J15" s="1363" t="s">
        <v>631</v>
      </c>
      <c r="K15" s="736" t="s">
        <v>423</v>
      </c>
      <c r="L15" s="737">
        <v>1</v>
      </c>
      <c r="M15" s="737">
        <v>133121.85161737233</v>
      </c>
      <c r="N15" s="737">
        <f t="shared" si="5"/>
        <v>133121.85161737233</v>
      </c>
      <c r="O15" s="738"/>
      <c r="P15" s="739" t="s">
        <v>2416</v>
      </c>
    </row>
    <row r="16" spans="1:17" s="209" customFormat="1" ht="13.9" customHeight="1" outlineLevel="1" x14ac:dyDescent="0.2">
      <c r="A16" s="729">
        <f ca="1">IF($H16="UNIDADE CONSTRUTIVA",OFFSET(A16,-1,0)+1,LARGE(A$3:A15,1))</f>
        <v>0</v>
      </c>
      <c r="B16" s="729">
        <f t="shared" ca="1" si="6"/>
        <v>1</v>
      </c>
      <c r="C16" s="729">
        <f t="shared" ca="1" si="7"/>
        <v>1</v>
      </c>
      <c r="D16" s="730">
        <f t="shared" ca="1" si="8"/>
        <v>2</v>
      </c>
      <c r="E16" s="730">
        <f t="shared" ca="1" si="9"/>
        <v>2</v>
      </c>
      <c r="G16" s="732"/>
      <c r="H16" s="733" t="s">
        <v>497</v>
      </c>
      <c r="I16" s="734" t="str">
        <f t="shared" ca="1" si="4"/>
        <v>01.001.002.002</v>
      </c>
      <c r="J16" s="1363" t="s">
        <v>2352</v>
      </c>
      <c r="K16" s="736" t="s">
        <v>423</v>
      </c>
      <c r="L16" s="737">
        <v>1</v>
      </c>
      <c r="M16" s="737">
        <v>163931.27051249804</v>
      </c>
      <c r="N16" s="737">
        <f t="shared" si="5"/>
        <v>163931.27051249804</v>
      </c>
      <c r="O16" s="738"/>
      <c r="P16" s="739" t="s">
        <v>2416</v>
      </c>
    </row>
    <row r="17" spans="1:16" s="209" customFormat="1" ht="13.9" customHeight="1" outlineLevel="1" x14ac:dyDescent="0.2">
      <c r="A17" s="729">
        <f ca="1">IF($H17="UNIDADE CONSTRUTIVA",OFFSET(A17,-1,0)+1,LARGE(A$3:A16,1))</f>
        <v>0</v>
      </c>
      <c r="B17" s="729">
        <f t="shared" ref="B17" ca="1" si="10">IF(H17="UNIDADE CONSTRUTIVA",0,IF(H17="CÉLULA CONSTRUTIVA",OFFSET(B17,-1,0)+1,OFFSET(B17,-1,0)))</f>
        <v>1</v>
      </c>
      <c r="C17" s="729">
        <f t="shared" ref="C17" ca="1" si="11">IF(H17="CÉLULA CONSTRUTIVA",0,IF(H17="ETAPA",OFFSET(C17,-1,0)+1,OFFSET(C17,-1,0)))</f>
        <v>1</v>
      </c>
      <c r="D17" s="730">
        <f t="shared" ref="D17" ca="1" si="12">IF(H17="ETAPA",0,IF(H17="SUBETAPA",OFFSET(D17,-1,0)+1,OFFSET(D17,-1,0)))</f>
        <v>2</v>
      </c>
      <c r="E17" s="730">
        <f t="shared" ref="E17" ca="1" si="13">IF(H17="Subetapa",0,IF(H17="serviço",OFFSET(E17,-1,0)+1,OFFSET(E17,-1,0)))</f>
        <v>3</v>
      </c>
      <c r="G17" s="732"/>
      <c r="H17" s="733" t="s">
        <v>497</v>
      </c>
      <c r="I17" s="734" t="str">
        <f t="shared" ref="I17" ca="1" si="14"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>01.001.002.003</v>
      </c>
      <c r="J17" s="1363" t="s">
        <v>2353</v>
      </c>
      <c r="K17" s="736" t="s">
        <v>423</v>
      </c>
      <c r="L17" s="737">
        <v>1</v>
      </c>
      <c r="M17" s="737">
        <v>87917.954428868412</v>
      </c>
      <c r="N17" s="737">
        <f t="shared" si="5"/>
        <v>87917.954428868412</v>
      </c>
      <c r="O17" s="738"/>
      <c r="P17" s="739" t="s">
        <v>2416</v>
      </c>
    </row>
    <row r="18" spans="1:16" s="209" customFormat="1" ht="13.9" customHeight="1" outlineLevel="1" x14ac:dyDescent="0.2">
      <c r="A18" s="729">
        <f ca="1">IF($H18="UNIDADE CONSTRUTIVA",OFFSET(A18,-1,0)+1,LARGE(A$3:A16,1))</f>
        <v>0</v>
      </c>
      <c r="B18" s="729">
        <f t="shared" ca="1" si="6"/>
        <v>1</v>
      </c>
      <c r="C18" s="729">
        <f t="shared" ca="1" si="7"/>
        <v>1</v>
      </c>
      <c r="D18" s="730">
        <f t="shared" ca="1" si="8"/>
        <v>2</v>
      </c>
      <c r="E18" s="730">
        <f t="shared" ca="1" si="9"/>
        <v>4</v>
      </c>
      <c r="G18" s="732"/>
      <c r="H18" s="733" t="s">
        <v>497</v>
      </c>
      <c r="I18" s="734" t="str">
        <f t="shared" ca="1" si="4"/>
        <v>01.001.002.004</v>
      </c>
      <c r="J18" s="1363" t="s">
        <v>632</v>
      </c>
      <c r="K18" s="736" t="s">
        <v>423</v>
      </c>
      <c r="L18" s="737">
        <v>1</v>
      </c>
      <c r="M18" s="737">
        <v>81457.198339119248</v>
      </c>
      <c r="N18" s="737">
        <f t="shared" si="5"/>
        <v>81457.198339119248</v>
      </c>
      <c r="O18" s="738"/>
      <c r="P18" s="739" t="s">
        <v>2416</v>
      </c>
    </row>
    <row r="19" spans="1:16" s="209" customFormat="1" ht="13.9" customHeight="1" outlineLevel="1" x14ac:dyDescent="0.2">
      <c r="A19" s="729">
        <f ca="1">IF($H19="UNIDADE CONSTRUTIVA",OFFSET(A19,-1,0)+1,LARGE(A$3:A17,1))</f>
        <v>0</v>
      </c>
      <c r="B19" s="729">
        <f t="shared" ref="B19" ca="1" si="15">IF(H19="UNIDADE CONSTRUTIVA",0,IF(H19="CÉLULA CONSTRUTIVA",OFFSET(B19,-1,0)+1,OFFSET(B19,-1,0)))</f>
        <v>1</v>
      </c>
      <c r="C19" s="729">
        <f t="shared" ref="C19" ca="1" si="16">IF(H19="CÉLULA CONSTRUTIVA",0,IF(H19="ETAPA",OFFSET(C19,-1,0)+1,OFFSET(C19,-1,0)))</f>
        <v>1</v>
      </c>
      <c r="D19" s="730">
        <f t="shared" ref="D19" ca="1" si="17">IF(H19="ETAPA",0,IF(H19="SUBETAPA",OFFSET(D19,-1,0)+1,OFFSET(D19,-1,0)))</f>
        <v>2</v>
      </c>
      <c r="E19" s="730">
        <f t="shared" ref="E19" ca="1" si="18">IF(H19="Subetapa",0,IF(H19="serviço",OFFSET(E19,-1,0)+1,OFFSET(E19,-1,0)))</f>
        <v>5</v>
      </c>
      <c r="G19" s="732"/>
      <c r="H19" s="733" t="s">
        <v>497</v>
      </c>
      <c r="I19" s="734" t="str">
        <f t="shared" ref="I19" ca="1" si="19"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>01.001.002.005</v>
      </c>
      <c r="J19" s="1363" t="s">
        <v>707</v>
      </c>
      <c r="K19" s="736" t="s">
        <v>423</v>
      </c>
      <c r="L19" s="737">
        <v>1</v>
      </c>
      <c r="M19" s="737">
        <v>16003.5991844705</v>
      </c>
      <c r="N19" s="737">
        <f t="shared" si="5"/>
        <v>16003.5991844705</v>
      </c>
      <c r="O19" s="738"/>
      <c r="P19" s="739" t="s">
        <v>2416</v>
      </c>
    </row>
    <row r="20" spans="1:16" s="209" customFormat="1" ht="13.9" customHeight="1" outlineLevel="1" x14ac:dyDescent="0.2">
      <c r="A20" s="729">
        <f ca="1">IF($H20="UNIDADE CONSTRUTIVA",OFFSET(A20,-1,0)+1,LARGE(A$3:A16,1))</f>
        <v>0</v>
      </c>
      <c r="B20" s="729">
        <f t="shared" ref="B20" ca="1" si="20">IF(H20="UNIDADE CONSTRUTIVA",0,IF(H20="CÉLULA CONSTRUTIVA",OFFSET(B20,-1,0)+1,OFFSET(B20,-1,0)))</f>
        <v>1</v>
      </c>
      <c r="C20" s="729">
        <f t="shared" ref="C20" ca="1" si="21">IF(H20="CÉLULA CONSTRUTIVA",0,IF(H20="ETAPA",OFFSET(C20,-1,0)+1,OFFSET(C20,-1,0)))</f>
        <v>1</v>
      </c>
      <c r="D20" s="730">
        <f t="shared" ref="D20" ca="1" si="22">IF(H20="ETAPA",0,IF(H20="SUBETAPA",OFFSET(D20,-1,0)+1,OFFSET(D20,-1,0)))</f>
        <v>2</v>
      </c>
      <c r="E20" s="730">
        <f t="shared" ref="E20" ca="1" si="23">IF(H20="Subetapa",0,IF(H20="serviço",OFFSET(E20,-1,0)+1,OFFSET(E20,-1,0)))</f>
        <v>6</v>
      </c>
      <c r="G20" s="732"/>
      <c r="H20" s="733" t="s">
        <v>497</v>
      </c>
      <c r="I20" s="734" t="str">
        <f t="shared" ref="I20" ca="1" si="24"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>01.001.002.006</v>
      </c>
      <c r="J20" s="1363" t="s">
        <v>708</v>
      </c>
      <c r="K20" s="736" t="s">
        <v>423</v>
      </c>
      <c r="L20" s="737">
        <v>1</v>
      </c>
      <c r="M20" s="737">
        <v>34231.753270087647</v>
      </c>
      <c r="N20" s="737">
        <f t="shared" si="5"/>
        <v>34231.753270087647</v>
      </c>
      <c r="O20" s="738"/>
      <c r="P20" s="739" t="s">
        <v>2416</v>
      </c>
    </row>
    <row r="21" spans="1:16" s="209" customFormat="1" ht="13.9" customHeight="1" outlineLevel="1" x14ac:dyDescent="0.2">
      <c r="A21" s="729">
        <f ca="1">IF($H21="UNIDADE CONSTRUTIVA",OFFSET(A21,-1,0)+1,LARGE(A$3:A18,1))</f>
        <v>0</v>
      </c>
      <c r="B21" s="729">
        <f t="shared" ca="1" si="6"/>
        <v>1</v>
      </c>
      <c r="C21" s="729">
        <f t="shared" ca="1" si="7"/>
        <v>1</v>
      </c>
      <c r="D21" s="730">
        <f t="shared" ca="1" si="8"/>
        <v>2</v>
      </c>
      <c r="E21" s="730">
        <f t="shared" ca="1" si="9"/>
        <v>7</v>
      </c>
      <c r="G21" s="732"/>
      <c r="H21" s="733" t="s">
        <v>497</v>
      </c>
      <c r="I21" s="734" t="str">
        <f t="shared" ca="1" si="4"/>
        <v>01.001.002.007</v>
      </c>
      <c r="J21" s="1363" t="s">
        <v>633</v>
      </c>
      <c r="K21" s="736" t="s">
        <v>423</v>
      </c>
      <c r="L21" s="737">
        <v>1</v>
      </c>
      <c r="M21" s="737">
        <v>109121.83088247071</v>
      </c>
      <c r="N21" s="737">
        <f t="shared" si="5"/>
        <v>109121.83088247071</v>
      </c>
      <c r="O21" s="738"/>
      <c r="P21" s="739" t="s">
        <v>2416</v>
      </c>
    </row>
    <row r="22" spans="1:16" s="209" customFormat="1" ht="13.9" customHeight="1" outlineLevel="1" x14ac:dyDescent="0.2">
      <c r="A22" s="729">
        <f ca="1">IF($H22="UNIDADE CONSTRUTIVA",OFFSET(A22,-1,0)+1,LARGE(A$3:A21,1))</f>
        <v>0</v>
      </c>
      <c r="B22" s="729">
        <f t="shared" ca="1" si="6"/>
        <v>1</v>
      </c>
      <c r="C22" s="729">
        <f t="shared" ca="1" si="7"/>
        <v>1</v>
      </c>
      <c r="D22" s="730">
        <f t="shared" ca="1" si="8"/>
        <v>2</v>
      </c>
      <c r="E22" s="730">
        <f t="shared" ca="1" si="9"/>
        <v>8</v>
      </c>
      <c r="G22" s="732"/>
      <c r="H22" s="733" t="s">
        <v>497</v>
      </c>
      <c r="I22" s="734" t="str">
        <f t="shared" ca="1" si="4"/>
        <v>01.001.002.008</v>
      </c>
      <c r="J22" s="1363" t="s">
        <v>709</v>
      </c>
      <c r="K22" s="736" t="s">
        <v>423</v>
      </c>
      <c r="L22" s="737">
        <v>1</v>
      </c>
      <c r="M22" s="737">
        <v>225325.76243633009</v>
      </c>
      <c r="N22" s="737">
        <f t="shared" si="5"/>
        <v>225325.76243633009</v>
      </c>
      <c r="O22" s="738"/>
      <c r="P22" s="739" t="s">
        <v>2416</v>
      </c>
    </row>
    <row r="23" spans="1:16" s="209" customFormat="1" ht="13.9" customHeight="1" outlineLevel="1" x14ac:dyDescent="0.2">
      <c r="A23" s="729">
        <f ca="1">IF($H23="UNIDADE CONSTRUTIVA",OFFSET(A23,-1,0)+1,LARGE(A$3:A22,1))</f>
        <v>0</v>
      </c>
      <c r="B23" s="729">
        <f t="shared" ca="1" si="6"/>
        <v>1</v>
      </c>
      <c r="C23" s="729">
        <f t="shared" ca="1" si="7"/>
        <v>1</v>
      </c>
      <c r="D23" s="730">
        <f t="shared" ca="1" si="8"/>
        <v>2</v>
      </c>
      <c r="E23" s="730">
        <f t="shared" ca="1" si="9"/>
        <v>9</v>
      </c>
      <c r="G23" s="732"/>
      <c r="H23" s="733" t="s">
        <v>497</v>
      </c>
      <c r="I23" s="734" t="str">
        <f t="shared" ca="1" si="4"/>
        <v>01.001.002.009</v>
      </c>
      <c r="J23" s="1363" t="s">
        <v>710</v>
      </c>
      <c r="K23" s="736" t="s">
        <v>423</v>
      </c>
      <c r="L23" s="737">
        <v>1</v>
      </c>
      <c r="M23" s="737">
        <v>60933.616728204674</v>
      </c>
      <c r="N23" s="737">
        <f t="shared" si="5"/>
        <v>60933.616728204674</v>
      </c>
      <c r="O23" s="738"/>
      <c r="P23" s="739" t="s">
        <v>2416</v>
      </c>
    </row>
    <row r="24" spans="1:16" s="209" customFormat="1" ht="13.9" customHeight="1" outlineLevel="1" x14ac:dyDescent="0.2">
      <c r="A24" s="729">
        <f ca="1">IF($H24="UNIDADE CONSTRUTIVA",OFFSET(A24,-1,0)+1,LARGE(A$3:A23,1))</f>
        <v>0</v>
      </c>
      <c r="B24" s="729">
        <f t="shared" ref="B24:B31" ca="1" si="25">IF(H24="UNIDADE CONSTRUTIVA",0,IF(H24="CÉLULA CONSTRUTIVA",OFFSET(B24,-1,0)+1,OFFSET(B24,-1,0)))</f>
        <v>1</v>
      </c>
      <c r="C24" s="729">
        <f t="shared" ref="C24:C31" ca="1" si="26">IF(H24="CÉLULA CONSTRUTIVA",0,IF(H24="ETAPA",OFFSET(C24,-1,0)+1,OFFSET(C24,-1,0)))</f>
        <v>1</v>
      </c>
      <c r="D24" s="730">
        <f t="shared" ref="D24:D31" ca="1" si="27">IF(H24="ETAPA",0,IF(H24="SUBETAPA",OFFSET(D24,-1,0)+1,OFFSET(D24,-1,0)))</f>
        <v>2</v>
      </c>
      <c r="E24" s="730">
        <f t="shared" ref="E24:E31" ca="1" si="28">IF(H24="Subetapa",0,IF(H24="serviço",OFFSET(E24,-1,0)+1,OFFSET(E24,-1,0)))</f>
        <v>10</v>
      </c>
      <c r="G24" s="732"/>
      <c r="H24" s="733" t="s">
        <v>497</v>
      </c>
      <c r="I24" s="734" t="str">
        <f t="shared" ref="I24:I31" ca="1" si="29"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>01.001.002.010</v>
      </c>
      <c r="J24" s="1363" t="s">
        <v>711</v>
      </c>
      <c r="K24" s="736" t="s">
        <v>423</v>
      </c>
      <c r="L24" s="737">
        <v>1</v>
      </c>
      <c r="M24" s="737">
        <v>22961.087973762893</v>
      </c>
      <c r="N24" s="737">
        <f t="shared" si="5"/>
        <v>22961.087973762893</v>
      </c>
      <c r="O24" s="738"/>
      <c r="P24" s="739" t="s">
        <v>2416</v>
      </c>
    </row>
    <row r="25" spans="1:16" s="209" customFormat="1" ht="13.9" customHeight="1" outlineLevel="1" x14ac:dyDescent="0.2">
      <c r="A25" s="729">
        <f ca="1">IF($H25="UNIDADE CONSTRUTIVA",OFFSET(A25,-1,0)+1,LARGE(A$3:A23,1))</f>
        <v>0</v>
      </c>
      <c r="B25" s="729">
        <f t="shared" ref="B25" ca="1" si="30">IF(H25="UNIDADE CONSTRUTIVA",0,IF(H25="CÉLULA CONSTRUTIVA",OFFSET(B25,-1,0)+1,OFFSET(B25,-1,0)))</f>
        <v>1</v>
      </c>
      <c r="C25" s="729">
        <f t="shared" ref="C25" ca="1" si="31">IF(H25="CÉLULA CONSTRUTIVA",0,IF(H25="ETAPA",OFFSET(C25,-1,0)+1,OFFSET(C25,-1,0)))</f>
        <v>1</v>
      </c>
      <c r="D25" s="730">
        <f t="shared" ref="D25" ca="1" si="32">IF(H25="ETAPA",0,IF(H25="SUBETAPA",OFFSET(D25,-1,0)+1,OFFSET(D25,-1,0)))</f>
        <v>2</v>
      </c>
      <c r="E25" s="730">
        <f t="shared" ref="E25" ca="1" si="33">IF(H25="Subetapa",0,IF(H25="serviço",OFFSET(E25,-1,0)+1,OFFSET(E25,-1,0)))</f>
        <v>11</v>
      </c>
      <c r="G25" s="732" t="s">
        <v>2412</v>
      </c>
      <c r="H25" s="733" t="s">
        <v>497</v>
      </c>
      <c r="I25" s="734" t="str">
        <f t="shared" ref="I25" ca="1" si="34"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>01.001.002.011</v>
      </c>
      <c r="J25" s="1363" t="s">
        <v>2354</v>
      </c>
      <c r="K25" s="736" t="s">
        <v>423</v>
      </c>
      <c r="L25" s="737">
        <v>1</v>
      </c>
      <c r="M25" s="737">
        <v>22550.526123572072</v>
      </c>
      <c r="N25" s="737">
        <f t="shared" si="5"/>
        <v>22550.526123572072</v>
      </c>
      <c r="O25" s="738"/>
      <c r="P25" s="739" t="s">
        <v>2416</v>
      </c>
    </row>
    <row r="26" spans="1:16" s="209" customFormat="1" ht="13.9" customHeight="1" outlineLevel="1" x14ac:dyDescent="0.2">
      <c r="A26" s="729">
        <f ca="1">IF($H26="UNIDADE CONSTRUTIVA",OFFSET(A26,-1,0)+1,LARGE(A$3:A24,1))</f>
        <v>0</v>
      </c>
      <c r="B26" s="729">
        <f t="shared" ca="1" si="25"/>
        <v>1</v>
      </c>
      <c r="C26" s="729">
        <f t="shared" ca="1" si="26"/>
        <v>1</v>
      </c>
      <c r="D26" s="730">
        <f t="shared" ca="1" si="27"/>
        <v>2</v>
      </c>
      <c r="E26" s="730">
        <f t="shared" ca="1" si="28"/>
        <v>12</v>
      </c>
      <c r="G26" s="732"/>
      <c r="H26" s="733" t="s">
        <v>497</v>
      </c>
      <c r="I26" s="734" t="str">
        <f t="shared" ca="1" si="29"/>
        <v>01.001.002.012</v>
      </c>
      <c r="J26" s="1363" t="s">
        <v>713</v>
      </c>
      <c r="K26" s="736" t="s">
        <v>423</v>
      </c>
      <c r="L26" s="737">
        <v>1</v>
      </c>
      <c r="M26" s="737">
        <v>21765.215634195927</v>
      </c>
      <c r="N26" s="737">
        <f t="shared" si="5"/>
        <v>21765.215634195927</v>
      </c>
      <c r="O26" s="738"/>
      <c r="P26" s="739" t="s">
        <v>2416</v>
      </c>
    </row>
    <row r="27" spans="1:16" s="209" customFormat="1" ht="13.9" customHeight="1" outlineLevel="1" x14ac:dyDescent="0.2">
      <c r="A27" s="729">
        <f ca="1">IF($H27="UNIDADE CONSTRUTIVA",OFFSET(A27,-1,0)+1,LARGE(A$3:A25,1))</f>
        <v>0</v>
      </c>
      <c r="B27" s="729">
        <f t="shared" ref="B27:B28" ca="1" si="35">IF(H27="UNIDADE CONSTRUTIVA",0,IF(H27="CÉLULA CONSTRUTIVA",OFFSET(B27,-1,0)+1,OFFSET(B27,-1,0)))</f>
        <v>1</v>
      </c>
      <c r="C27" s="729">
        <f t="shared" ref="C27:C28" ca="1" si="36">IF(H27="CÉLULA CONSTRUTIVA",0,IF(H27="ETAPA",OFFSET(C27,-1,0)+1,OFFSET(C27,-1,0)))</f>
        <v>1</v>
      </c>
      <c r="D27" s="730">
        <f t="shared" ref="D27:D28" ca="1" si="37">IF(H27="ETAPA",0,IF(H27="SUBETAPA",OFFSET(D27,-1,0)+1,OFFSET(D27,-1,0)))</f>
        <v>2</v>
      </c>
      <c r="E27" s="730">
        <f t="shared" ref="E27:E28" ca="1" si="38">IF(H27="Subetapa",0,IF(H27="serviço",OFFSET(E27,-1,0)+1,OFFSET(E27,-1,0)))</f>
        <v>13</v>
      </c>
      <c r="G27" s="732">
        <v>4678</v>
      </c>
      <c r="H27" s="733" t="s">
        <v>497</v>
      </c>
      <c r="I27" s="734" t="str">
        <f t="shared" ref="I27:I28" ca="1" si="39"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>01.001.002.013</v>
      </c>
      <c r="J27" s="1363" t="s">
        <v>712</v>
      </c>
      <c r="K27" s="736" t="s">
        <v>423</v>
      </c>
      <c r="L27" s="737">
        <v>1</v>
      </c>
      <c r="M27" s="737">
        <v>17458.471837604182</v>
      </c>
      <c r="N27" s="737">
        <f t="shared" si="5"/>
        <v>17458.471837604182</v>
      </c>
      <c r="O27" s="738"/>
      <c r="P27" s="739" t="s">
        <v>2416</v>
      </c>
    </row>
    <row r="28" spans="1:16" s="209" customFormat="1" ht="13.9" customHeight="1" outlineLevel="1" x14ac:dyDescent="0.2">
      <c r="A28" s="729">
        <f ca="1">IF($H28="UNIDADE CONSTRUTIVA",OFFSET(A28,-1,0)+1,LARGE(A$3:A26,1))</f>
        <v>0</v>
      </c>
      <c r="B28" s="729">
        <f t="shared" ca="1" si="35"/>
        <v>1</v>
      </c>
      <c r="C28" s="729">
        <f t="shared" ca="1" si="36"/>
        <v>1</v>
      </c>
      <c r="D28" s="730">
        <f t="shared" ca="1" si="37"/>
        <v>2</v>
      </c>
      <c r="E28" s="730">
        <f t="shared" ca="1" si="38"/>
        <v>14</v>
      </c>
      <c r="G28" s="732" t="s">
        <v>2401</v>
      </c>
      <c r="H28" s="733" t="s">
        <v>497</v>
      </c>
      <c r="I28" s="734" t="str">
        <f t="shared" ca="1" si="39"/>
        <v>01.001.002.014</v>
      </c>
      <c r="J28" s="1363" t="s">
        <v>2355</v>
      </c>
      <c r="K28" s="736" t="s">
        <v>423</v>
      </c>
      <c r="L28" s="737">
        <v>1</v>
      </c>
      <c r="M28" s="737">
        <v>9829.055216225488</v>
      </c>
      <c r="N28" s="737">
        <f t="shared" si="5"/>
        <v>9829.055216225488</v>
      </c>
      <c r="O28" s="738"/>
      <c r="P28" s="739" t="s">
        <v>2416</v>
      </c>
    </row>
    <row r="29" spans="1:16" s="209" customFormat="1" ht="13.9" customHeight="1" outlineLevel="1" x14ac:dyDescent="0.2">
      <c r="A29" s="729">
        <f ca="1">IF($H29="UNIDADE CONSTRUTIVA",OFFSET(A29,-1,0)+1,LARGE(A$3:A26,1))</f>
        <v>0</v>
      </c>
      <c r="B29" s="729">
        <f t="shared" ca="1" si="25"/>
        <v>1</v>
      </c>
      <c r="C29" s="729">
        <f t="shared" ca="1" si="26"/>
        <v>1</v>
      </c>
      <c r="D29" s="730">
        <f t="shared" ca="1" si="27"/>
        <v>2</v>
      </c>
      <c r="E29" s="730">
        <f t="shared" ca="1" si="28"/>
        <v>15</v>
      </c>
      <c r="G29" s="732" t="s">
        <v>2402</v>
      </c>
      <c r="H29" s="733" t="s">
        <v>497</v>
      </c>
      <c r="I29" s="734" t="str">
        <f t="shared" ca="1" si="29"/>
        <v>01.001.002.015</v>
      </c>
      <c r="J29" s="1363" t="s">
        <v>660</v>
      </c>
      <c r="K29" s="736" t="s">
        <v>423</v>
      </c>
      <c r="L29" s="737">
        <v>1</v>
      </c>
      <c r="M29" s="737">
        <v>5990.5769472404327</v>
      </c>
      <c r="N29" s="737">
        <f t="shared" si="5"/>
        <v>5990.5769472404327</v>
      </c>
      <c r="O29" s="738"/>
      <c r="P29" s="739" t="s">
        <v>2416</v>
      </c>
    </row>
    <row r="30" spans="1:16" s="209" customFormat="1" ht="13.9" customHeight="1" outlineLevel="1" x14ac:dyDescent="0.2">
      <c r="A30" s="729">
        <f ca="1">IF($H30="UNIDADE CONSTRUTIVA",OFFSET(A30,-1,0)+1,LARGE(A$3:A27,1))</f>
        <v>0</v>
      </c>
      <c r="B30" s="729">
        <f t="shared" ref="B30" ca="1" si="40">IF(H30="UNIDADE CONSTRUTIVA",0,IF(H30="CÉLULA CONSTRUTIVA",OFFSET(B30,-1,0)+1,OFFSET(B30,-1,0)))</f>
        <v>1</v>
      </c>
      <c r="C30" s="729">
        <f t="shared" ref="C30" ca="1" si="41">IF(H30="CÉLULA CONSTRUTIVA",0,IF(H30="ETAPA",OFFSET(C30,-1,0)+1,OFFSET(C30,-1,0)))</f>
        <v>1</v>
      </c>
      <c r="D30" s="730">
        <f t="shared" ref="D30" ca="1" si="42">IF(H30="ETAPA",0,IF(H30="SUBETAPA",OFFSET(D30,-1,0)+1,OFFSET(D30,-1,0)))</f>
        <v>2</v>
      </c>
      <c r="E30" s="730">
        <f t="shared" ref="E30" ca="1" si="43">IF(H30="Subetapa",0,IF(H30="serviço",OFFSET(E30,-1,0)+1,OFFSET(E30,-1,0)))</f>
        <v>16</v>
      </c>
      <c r="G30" s="732" t="s">
        <v>2403</v>
      </c>
      <c r="H30" s="733" t="s">
        <v>497</v>
      </c>
      <c r="I30" s="734" t="str">
        <f t="shared" ref="I30" ca="1" si="44"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>01.001.002.016</v>
      </c>
      <c r="J30" s="1363" t="s">
        <v>629</v>
      </c>
      <c r="K30" s="736" t="s">
        <v>423</v>
      </c>
      <c r="L30" s="737">
        <v>1</v>
      </c>
      <c r="M30" s="737">
        <v>5878.0529724437256</v>
      </c>
      <c r="N30" s="737">
        <f t="shared" si="5"/>
        <v>5878.0529724437256</v>
      </c>
      <c r="O30" s="738"/>
      <c r="P30" s="739" t="s">
        <v>2416</v>
      </c>
    </row>
    <row r="31" spans="1:16" s="209" customFormat="1" ht="13.9" customHeight="1" outlineLevel="1" x14ac:dyDescent="0.2">
      <c r="A31" s="729">
        <f ca="1">IF($H31="UNIDADE CONSTRUTIVA",OFFSET(A31,-1,0)+1,LARGE(A$3:A26,1))</f>
        <v>0</v>
      </c>
      <c r="B31" s="729">
        <f t="shared" ca="1" si="25"/>
        <v>1</v>
      </c>
      <c r="C31" s="729">
        <f t="shared" ca="1" si="26"/>
        <v>1</v>
      </c>
      <c r="D31" s="730">
        <f t="shared" ca="1" si="27"/>
        <v>2</v>
      </c>
      <c r="E31" s="730">
        <f t="shared" ca="1" si="28"/>
        <v>17</v>
      </c>
      <c r="G31" s="732" t="s">
        <v>2404</v>
      </c>
      <c r="H31" s="733" t="s">
        <v>497</v>
      </c>
      <c r="I31" s="734" t="str">
        <f t="shared" ca="1" si="29"/>
        <v>01.001.002.017</v>
      </c>
      <c r="J31" s="1363" t="s">
        <v>714</v>
      </c>
      <c r="K31" s="736" t="s">
        <v>423</v>
      </c>
      <c r="L31" s="737">
        <v>1</v>
      </c>
      <c r="M31" s="737">
        <v>119717.83344473786</v>
      </c>
      <c r="N31" s="737">
        <f t="shared" si="5"/>
        <v>119717.83344473786</v>
      </c>
      <c r="O31" s="738"/>
      <c r="P31" s="739" t="s">
        <v>2416</v>
      </c>
    </row>
    <row r="32" spans="1:16" s="209" customFormat="1" ht="13.9" customHeight="1" x14ac:dyDescent="0.2">
      <c r="A32" s="729">
        <f ca="1">IF($H32="UNIDADE CONSTRUTIVA",OFFSET(A32,-1,0)+1,LARGE(A$3:A23,1))</f>
        <v>0</v>
      </c>
      <c r="B32" s="729">
        <f t="shared" ca="1" si="6"/>
        <v>1</v>
      </c>
      <c r="C32" s="729">
        <f t="shared" ca="1" si="7"/>
        <v>1</v>
      </c>
      <c r="D32" s="730">
        <f t="shared" ca="1" si="8"/>
        <v>3</v>
      </c>
      <c r="E32" s="730">
        <f t="shared" ca="1" si="9"/>
        <v>0</v>
      </c>
      <c r="G32" s="732"/>
      <c r="H32" s="733" t="s">
        <v>496</v>
      </c>
      <c r="I32" s="734" t="str">
        <f t="shared" ca="1" si="4"/>
        <v>01.001.003</v>
      </c>
      <c r="J32" s="1363" t="s">
        <v>634</v>
      </c>
      <c r="K32" s="736"/>
      <c r="L32" s="737"/>
      <c r="M32" s="737"/>
      <c r="N32" s="737">
        <f t="shared" ca="1" si="5"/>
        <v>89661.77306267363</v>
      </c>
      <c r="O32" s="738"/>
      <c r="P32" s="739"/>
    </row>
    <row r="33" spans="1:16" s="209" customFormat="1" ht="13.9" customHeight="1" outlineLevel="1" x14ac:dyDescent="0.2">
      <c r="A33" s="729">
        <f ca="1">IF($H33="UNIDADE CONSTRUTIVA",OFFSET(A33,-1,0)+1,LARGE(A$3:A32,1))</f>
        <v>0</v>
      </c>
      <c r="B33" s="729">
        <f t="shared" ca="1" si="6"/>
        <v>1</v>
      </c>
      <c r="C33" s="729">
        <f t="shared" ca="1" si="7"/>
        <v>1</v>
      </c>
      <c r="D33" s="730">
        <f t="shared" ca="1" si="8"/>
        <v>3</v>
      </c>
      <c r="E33" s="730">
        <f t="shared" ca="1" si="9"/>
        <v>1</v>
      </c>
      <c r="G33" s="732" t="s">
        <v>2405</v>
      </c>
      <c r="H33" s="733" t="s">
        <v>497</v>
      </c>
      <c r="I33" s="734" t="str">
        <f t="shared" ca="1" si="4"/>
        <v>01.001.003.001</v>
      </c>
      <c r="J33" s="1363" t="s">
        <v>636</v>
      </c>
      <c r="K33" s="736" t="s">
        <v>423</v>
      </c>
      <c r="L33" s="737">
        <v>1</v>
      </c>
      <c r="M33" s="737">
        <v>29097.453062673638</v>
      </c>
      <c r="N33" s="737">
        <f t="shared" si="5"/>
        <v>29097.453062673638</v>
      </c>
      <c r="O33" s="738"/>
      <c r="P33" s="739" t="s">
        <v>2416</v>
      </c>
    </row>
    <row r="34" spans="1:16" s="209" customFormat="1" ht="13.9" customHeight="1" outlineLevel="1" x14ac:dyDescent="0.2">
      <c r="A34" s="729">
        <f ca="1">IF($H34="UNIDADE CONSTRUTIVA",OFFSET(A34,-1,0)+1,LARGE(A$3:A33,1))</f>
        <v>0</v>
      </c>
      <c r="B34" s="729">
        <f t="shared" ca="1" si="6"/>
        <v>1</v>
      </c>
      <c r="C34" s="729">
        <f t="shared" ca="1" si="7"/>
        <v>1</v>
      </c>
      <c r="D34" s="730">
        <f t="shared" ca="1" si="8"/>
        <v>3</v>
      </c>
      <c r="E34" s="730">
        <f t="shared" ca="1" si="9"/>
        <v>2</v>
      </c>
      <c r="G34" s="732"/>
      <c r="H34" s="733" t="s">
        <v>497</v>
      </c>
      <c r="I34" s="734" t="str">
        <f t="shared" ca="1" si="4"/>
        <v>01.001.003.002</v>
      </c>
      <c r="J34" s="1363" t="s">
        <v>635</v>
      </c>
      <c r="K34" s="736" t="s">
        <v>423</v>
      </c>
      <c r="L34" s="737">
        <v>1</v>
      </c>
      <c r="M34" s="737">
        <v>60564.32</v>
      </c>
      <c r="N34" s="737">
        <f t="shared" si="5"/>
        <v>60564.32</v>
      </c>
      <c r="O34" s="738"/>
      <c r="P34" s="739" t="s">
        <v>2416</v>
      </c>
    </row>
    <row r="35" spans="1:16" s="209" customFormat="1" ht="13.9" customHeight="1" x14ac:dyDescent="0.2">
      <c r="A35" s="729">
        <f ca="1">IF($H35="UNIDADE CONSTRUTIVA",OFFSET(A35,-1,0)+1,LARGE(A$3:A34,1))</f>
        <v>0</v>
      </c>
      <c r="B35" s="729">
        <f t="shared" ca="1" si="6"/>
        <v>1</v>
      </c>
      <c r="C35" s="729">
        <f t="shared" ca="1" si="7"/>
        <v>1</v>
      </c>
      <c r="D35" s="730">
        <f t="shared" ca="1" si="8"/>
        <v>4</v>
      </c>
      <c r="E35" s="730">
        <f t="shared" ca="1" si="9"/>
        <v>0</v>
      </c>
      <c r="G35" s="732"/>
      <c r="H35" s="733" t="s">
        <v>496</v>
      </c>
      <c r="I35" s="734" t="str">
        <f t="shared" ca="1" si="4"/>
        <v>01.001.004</v>
      </c>
      <c r="J35" s="1363" t="s">
        <v>637</v>
      </c>
      <c r="K35" s="736"/>
      <c r="L35" s="737"/>
      <c r="M35" s="737"/>
      <c r="N35" s="737">
        <f t="shared" ca="1" si="5"/>
        <v>99342.434576137748</v>
      </c>
      <c r="O35" s="738"/>
      <c r="P35" s="739"/>
    </row>
    <row r="36" spans="1:16" s="209" customFormat="1" ht="13.9" customHeight="1" outlineLevel="1" x14ac:dyDescent="0.2">
      <c r="A36" s="729">
        <f ca="1">IF($H36="UNIDADE CONSTRUTIVA",OFFSET(A36,-1,0)+1,LARGE(A$3:A35,1))</f>
        <v>0</v>
      </c>
      <c r="B36" s="729">
        <f t="shared" ca="1" si="6"/>
        <v>1</v>
      </c>
      <c r="C36" s="729">
        <f t="shared" ca="1" si="7"/>
        <v>1</v>
      </c>
      <c r="D36" s="730">
        <f t="shared" ca="1" si="8"/>
        <v>4</v>
      </c>
      <c r="E36" s="730">
        <f t="shared" ca="1" si="9"/>
        <v>1</v>
      </c>
      <c r="G36" s="732">
        <v>2621</v>
      </c>
      <c r="H36" s="733" t="s">
        <v>497</v>
      </c>
      <c r="I36" s="734" t="str">
        <f t="shared" ca="1" si="4"/>
        <v>01.001.004.001</v>
      </c>
      <c r="J36" s="1363" t="s">
        <v>638</v>
      </c>
      <c r="K36" s="736" t="s">
        <v>423</v>
      </c>
      <c r="L36" s="737">
        <v>1</v>
      </c>
      <c r="M36" s="737">
        <v>99342.434576137748</v>
      </c>
      <c r="N36" s="737">
        <f t="shared" si="5"/>
        <v>99342.434576137748</v>
      </c>
      <c r="O36" s="738"/>
      <c r="P36" s="739" t="s">
        <v>2416</v>
      </c>
    </row>
    <row r="37" spans="1:16" s="209" customFormat="1" ht="13.9" customHeight="1" x14ac:dyDescent="0.2">
      <c r="A37" s="729">
        <f ca="1">IF($H37="UNIDADE CONSTRUTIVA",OFFSET(A37,-1,0)+1,LARGE(A$3:A36,1))</f>
        <v>0</v>
      </c>
      <c r="B37" s="729">
        <f t="shared" ca="1" si="6"/>
        <v>1</v>
      </c>
      <c r="C37" s="729">
        <f t="shared" ca="1" si="7"/>
        <v>2</v>
      </c>
      <c r="D37" s="730">
        <f t="shared" ca="1" si="8"/>
        <v>0</v>
      </c>
      <c r="E37" s="730">
        <f t="shared" ca="1" si="9"/>
        <v>1</v>
      </c>
      <c r="G37" s="732"/>
      <c r="H37" s="733" t="s">
        <v>495</v>
      </c>
      <c r="I37" s="734" t="str">
        <f t="shared" ca="1" si="4"/>
        <v>01.002</v>
      </c>
      <c r="J37" s="1363" t="s">
        <v>639</v>
      </c>
      <c r="K37" s="736"/>
      <c r="L37" s="737"/>
      <c r="M37" s="737"/>
      <c r="N37" s="737">
        <f t="shared" ca="1" si="5"/>
        <v>403490.89120360074</v>
      </c>
      <c r="O37" s="738"/>
      <c r="P37" s="739" t="s">
        <v>142</v>
      </c>
    </row>
    <row r="38" spans="1:16" s="209" customFormat="1" ht="13.9" customHeight="1" x14ac:dyDescent="0.2">
      <c r="A38" s="729">
        <f ca="1">IF($H38="UNIDADE CONSTRUTIVA",OFFSET(A38,-1,0)+1,LARGE(A$3:A37,1))</f>
        <v>0</v>
      </c>
      <c r="B38" s="729">
        <f t="shared" ca="1" si="6"/>
        <v>1</v>
      </c>
      <c r="C38" s="729">
        <f t="shared" ca="1" si="7"/>
        <v>2</v>
      </c>
      <c r="D38" s="730">
        <f t="shared" ca="1" si="8"/>
        <v>1</v>
      </c>
      <c r="E38" s="730">
        <f t="shared" ca="1" si="9"/>
        <v>0</v>
      </c>
      <c r="G38" s="732"/>
      <c r="H38" s="733" t="s">
        <v>496</v>
      </c>
      <c r="I38" s="734" t="str">
        <f t="shared" ca="1" si="4"/>
        <v>01.002.001</v>
      </c>
      <c r="J38" s="1363" t="s">
        <v>640</v>
      </c>
      <c r="K38" s="736"/>
      <c r="L38" s="737"/>
      <c r="M38" s="737"/>
      <c r="N38" s="737">
        <f t="shared" ca="1" si="5"/>
        <v>314060.79858144344</v>
      </c>
      <c r="O38" s="738"/>
      <c r="P38" s="739"/>
    </row>
    <row r="39" spans="1:16" s="209" customFormat="1" ht="13.9" customHeight="1" outlineLevel="1" x14ac:dyDescent="0.2">
      <c r="A39" s="729">
        <f ca="1">IF($H39="UNIDADE CONSTRUTIVA",OFFSET(A39,-1,0)+1,LARGE(A$3:A38,1))</f>
        <v>0</v>
      </c>
      <c r="B39" s="729">
        <f t="shared" ca="1" si="6"/>
        <v>1</v>
      </c>
      <c r="C39" s="729">
        <f t="shared" ca="1" si="7"/>
        <v>2</v>
      </c>
      <c r="D39" s="730">
        <f t="shared" ca="1" si="8"/>
        <v>1</v>
      </c>
      <c r="E39" s="730">
        <f t="shared" ca="1" si="9"/>
        <v>1</v>
      </c>
      <c r="G39" s="732"/>
      <c r="H39" s="733" t="s">
        <v>497</v>
      </c>
      <c r="I39" s="734" t="str">
        <f t="shared" ca="1" si="4"/>
        <v>01.002.001.001</v>
      </c>
      <c r="J39" s="1363" t="s">
        <v>641</v>
      </c>
      <c r="K39" s="736" t="s">
        <v>423</v>
      </c>
      <c r="L39" s="737">
        <v>1</v>
      </c>
      <c r="M39" s="737">
        <v>34982.491268233673</v>
      </c>
      <c r="N39" s="737">
        <f t="shared" si="5"/>
        <v>34982.491268233673</v>
      </c>
      <c r="O39" s="738"/>
      <c r="P39" s="739" t="s">
        <v>2416</v>
      </c>
    </row>
    <row r="40" spans="1:16" s="209" customFormat="1" ht="13.9" customHeight="1" outlineLevel="1" x14ac:dyDescent="0.2">
      <c r="A40" s="729">
        <f ca="1">IF($H40="UNIDADE CONSTRUTIVA",OFFSET(A40,-1,0)+1,LARGE(A$3:A39,1))</f>
        <v>0</v>
      </c>
      <c r="B40" s="729">
        <f t="shared" ca="1" si="6"/>
        <v>1</v>
      </c>
      <c r="C40" s="729">
        <f t="shared" ca="1" si="7"/>
        <v>2</v>
      </c>
      <c r="D40" s="730">
        <f t="shared" ca="1" si="8"/>
        <v>1</v>
      </c>
      <c r="E40" s="730">
        <f t="shared" ca="1" si="9"/>
        <v>2</v>
      </c>
      <c r="G40" s="732"/>
      <c r="H40" s="733" t="s">
        <v>497</v>
      </c>
      <c r="I40" s="734" t="str">
        <f t="shared" ca="1" si="4"/>
        <v>01.002.001.002</v>
      </c>
      <c r="J40" s="1363" t="s">
        <v>642</v>
      </c>
      <c r="K40" s="736" t="s">
        <v>423</v>
      </c>
      <c r="L40" s="737">
        <v>1</v>
      </c>
      <c r="M40" s="737">
        <v>117024.30004948779</v>
      </c>
      <c r="N40" s="737">
        <f t="shared" ref="N40:N71" si="45">IF(H40="Serviço",M40*L40,IF(H40="CÉLULA CONSTRUTIVA",SUMIFS($N$8:$N$397,$B$8:$B$397,B40,$H$8:$H$397,"Serviço"),IF(H40="ETAPA",SUMIFS($N$8:$N$397,$B$8:$B$397,B40,$C$8:$C$397,C40,$H$8:$H$397,"Serviço"),IF(H40="SUBETAPA",SUMIFS($N$8:$N$397,$B$8:$B$397,B40,$C$8:$C$397,C40,$D$8:$D$397,D40,$H$8:$H$397,"Serviço"),0))))</f>
        <v>117024.30004948779</v>
      </c>
      <c r="O40" s="738"/>
      <c r="P40" s="739" t="s">
        <v>2416</v>
      </c>
    </row>
    <row r="41" spans="1:16" s="209" customFormat="1" ht="13.9" customHeight="1" outlineLevel="1" x14ac:dyDescent="0.2">
      <c r="A41" s="729">
        <f ca="1">IF($H41="UNIDADE CONSTRUTIVA",OFFSET(A41,-1,0)+1,LARGE(A$3:A40,1))</f>
        <v>0</v>
      </c>
      <c r="B41" s="729">
        <f t="shared" ca="1" si="6"/>
        <v>1</v>
      </c>
      <c r="C41" s="729">
        <f t="shared" ca="1" si="7"/>
        <v>2</v>
      </c>
      <c r="D41" s="730">
        <f t="shared" ca="1" si="8"/>
        <v>1</v>
      </c>
      <c r="E41" s="730">
        <f t="shared" ca="1" si="9"/>
        <v>3</v>
      </c>
      <c r="G41" s="732" t="s">
        <v>2406</v>
      </c>
      <c r="H41" s="733" t="s">
        <v>497</v>
      </c>
      <c r="I41" s="734" t="str">
        <f t="shared" ca="1" si="4"/>
        <v>01.002.001.003</v>
      </c>
      <c r="J41" s="1363" t="s">
        <v>643</v>
      </c>
      <c r="K41" s="736" t="s">
        <v>423</v>
      </c>
      <c r="L41" s="737">
        <v>1</v>
      </c>
      <c r="M41" s="737">
        <v>35080.372185412773</v>
      </c>
      <c r="N41" s="737">
        <f t="shared" si="45"/>
        <v>35080.372185412773</v>
      </c>
      <c r="O41" s="738"/>
      <c r="P41" s="739" t="s">
        <v>2416</v>
      </c>
    </row>
    <row r="42" spans="1:16" s="209" customFormat="1" ht="13.9" customHeight="1" outlineLevel="1" x14ac:dyDescent="0.2">
      <c r="A42" s="729">
        <f ca="1">IF($H42="UNIDADE CONSTRUTIVA",OFFSET(A42,-1,0)+1,LARGE(A$3:A41,1))</f>
        <v>0</v>
      </c>
      <c r="B42" s="729">
        <f t="shared" ca="1" si="6"/>
        <v>1</v>
      </c>
      <c r="C42" s="729">
        <f t="shared" ca="1" si="7"/>
        <v>2</v>
      </c>
      <c r="D42" s="730">
        <f t="shared" ca="1" si="8"/>
        <v>1</v>
      </c>
      <c r="E42" s="730">
        <f t="shared" ca="1" si="9"/>
        <v>4</v>
      </c>
      <c r="G42" s="732" t="s">
        <v>2407</v>
      </c>
      <c r="H42" s="733" t="s">
        <v>497</v>
      </c>
      <c r="I42" s="734" t="str">
        <f t="shared" ca="1" si="4"/>
        <v>01.002.001.004</v>
      </c>
      <c r="J42" s="1363" t="s">
        <v>644</v>
      </c>
      <c r="K42" s="736" t="s">
        <v>423</v>
      </c>
      <c r="L42" s="737">
        <v>1</v>
      </c>
      <c r="M42" s="737">
        <v>16641.102466273729</v>
      </c>
      <c r="N42" s="737">
        <f t="shared" si="45"/>
        <v>16641.102466273729</v>
      </c>
      <c r="O42" s="738"/>
      <c r="P42" s="739" t="s">
        <v>2416</v>
      </c>
    </row>
    <row r="43" spans="1:16" s="209" customFormat="1" ht="13.9" customHeight="1" outlineLevel="1" x14ac:dyDescent="0.2">
      <c r="A43" s="729">
        <f ca="1">IF($H43="UNIDADE CONSTRUTIVA",OFFSET(A43,-1,0)+1,LARGE(A$3:A42,1))</f>
        <v>0</v>
      </c>
      <c r="B43" s="729">
        <f t="shared" ca="1" si="6"/>
        <v>1</v>
      </c>
      <c r="C43" s="729">
        <f t="shared" ca="1" si="7"/>
        <v>2</v>
      </c>
      <c r="D43" s="730">
        <f t="shared" ca="1" si="8"/>
        <v>1</v>
      </c>
      <c r="E43" s="730">
        <f t="shared" ca="1" si="9"/>
        <v>5</v>
      </c>
      <c r="G43" s="732" t="s">
        <v>2408</v>
      </c>
      <c r="H43" s="733" t="s">
        <v>497</v>
      </c>
      <c r="I43" s="734" t="str">
        <f t="shared" ca="1" si="4"/>
        <v>01.002.001.005</v>
      </c>
      <c r="J43" s="1363" t="s">
        <v>645</v>
      </c>
      <c r="K43" s="736" t="s">
        <v>423</v>
      </c>
      <c r="L43" s="737">
        <v>1</v>
      </c>
      <c r="M43" s="737">
        <v>4476.4480931969356</v>
      </c>
      <c r="N43" s="737">
        <f t="shared" si="45"/>
        <v>4476.4480931969356</v>
      </c>
      <c r="O43" s="738"/>
      <c r="P43" s="739" t="s">
        <v>2416</v>
      </c>
    </row>
    <row r="44" spans="1:16" s="209" customFormat="1" ht="13.9" customHeight="1" outlineLevel="1" x14ac:dyDescent="0.2">
      <c r="A44" s="729">
        <f ca="1">IF($H44="UNIDADE CONSTRUTIVA",OFFSET(A44,-1,0)+1,LARGE(A$3:A43,1))</f>
        <v>0</v>
      </c>
      <c r="B44" s="729">
        <f t="shared" ca="1" si="6"/>
        <v>1</v>
      </c>
      <c r="C44" s="729">
        <f t="shared" ca="1" si="7"/>
        <v>2</v>
      </c>
      <c r="D44" s="730">
        <f t="shared" ca="1" si="8"/>
        <v>1</v>
      </c>
      <c r="E44" s="730">
        <f t="shared" ca="1" si="9"/>
        <v>6</v>
      </c>
      <c r="G44" s="732"/>
      <c r="H44" s="733" t="s">
        <v>497</v>
      </c>
      <c r="I44" s="734" t="str">
        <f t="shared" ca="1" si="4"/>
        <v>01.002.001.006</v>
      </c>
      <c r="J44" s="1363" t="s">
        <v>646</v>
      </c>
      <c r="K44" s="736" t="s">
        <v>423</v>
      </c>
      <c r="L44" s="737">
        <v>1</v>
      </c>
      <c r="M44" s="737">
        <v>58758.826197788097</v>
      </c>
      <c r="N44" s="737">
        <f t="shared" si="45"/>
        <v>58758.826197788097</v>
      </c>
      <c r="O44" s="738"/>
      <c r="P44" s="739" t="s">
        <v>2416</v>
      </c>
    </row>
    <row r="45" spans="1:16" s="209" customFormat="1" ht="13.9" customHeight="1" outlineLevel="1" x14ac:dyDescent="0.2">
      <c r="A45" s="729">
        <f ca="1">IF($H45="UNIDADE CONSTRUTIVA",OFFSET(A45,-1,0)+1,LARGE(A$3:A44,1))</f>
        <v>0</v>
      </c>
      <c r="B45" s="729">
        <f t="shared" ca="1" si="6"/>
        <v>1</v>
      </c>
      <c r="C45" s="729">
        <f t="shared" ca="1" si="7"/>
        <v>2</v>
      </c>
      <c r="D45" s="730">
        <f t="shared" ca="1" si="8"/>
        <v>1</v>
      </c>
      <c r="E45" s="730">
        <f t="shared" ca="1" si="9"/>
        <v>7</v>
      </c>
      <c r="G45" s="732"/>
      <c r="H45" s="733" t="s">
        <v>497</v>
      </c>
      <c r="I45" s="734" t="str">
        <f t="shared" ca="1" si="4"/>
        <v>01.002.001.007</v>
      </c>
      <c r="J45" s="1363" t="s">
        <v>647</v>
      </c>
      <c r="K45" s="736" t="s">
        <v>423</v>
      </c>
      <c r="L45" s="737">
        <v>1</v>
      </c>
      <c r="M45" s="737">
        <v>47097.258321050431</v>
      </c>
      <c r="N45" s="737">
        <f t="shared" si="45"/>
        <v>47097.258321050431</v>
      </c>
      <c r="O45" s="738"/>
      <c r="P45" s="739" t="s">
        <v>2416</v>
      </c>
    </row>
    <row r="46" spans="1:16" s="209" customFormat="1" ht="13.9" customHeight="1" x14ac:dyDescent="0.2">
      <c r="A46" s="729">
        <f ca="1">IF($H46="UNIDADE CONSTRUTIVA",OFFSET(A46,-1,0)+1,LARGE(A$3:A45,1))</f>
        <v>0</v>
      </c>
      <c r="B46" s="729">
        <f t="shared" ca="1" si="6"/>
        <v>1</v>
      </c>
      <c r="C46" s="729">
        <f t="shared" ca="1" si="7"/>
        <v>2</v>
      </c>
      <c r="D46" s="730">
        <f t="shared" ca="1" si="8"/>
        <v>2</v>
      </c>
      <c r="E46" s="730">
        <f t="shared" ca="1" si="9"/>
        <v>0</v>
      </c>
      <c r="G46" s="732"/>
      <c r="H46" s="733" t="s">
        <v>496</v>
      </c>
      <c r="I46" s="734" t="str">
        <f t="shared" ca="1" si="4"/>
        <v>01.002.002</v>
      </c>
      <c r="J46" s="1363" t="s">
        <v>648</v>
      </c>
      <c r="K46" s="736"/>
      <c r="L46" s="737"/>
      <c r="M46" s="737"/>
      <c r="N46" s="737">
        <f t="shared" ca="1" si="45"/>
        <v>89430.092622157274</v>
      </c>
      <c r="O46" s="738"/>
      <c r="P46" s="739"/>
    </row>
    <row r="47" spans="1:16" s="209" customFormat="1" ht="13.9" customHeight="1" outlineLevel="1" x14ac:dyDescent="0.2">
      <c r="A47" s="729">
        <f ca="1">IF($H47="UNIDADE CONSTRUTIVA",OFFSET(A47,-1,0)+1,LARGE(A$3:A45,1))</f>
        <v>0</v>
      </c>
      <c r="B47" s="729">
        <f t="shared" ref="B47" ca="1" si="46">IF(H47="UNIDADE CONSTRUTIVA",0,IF(H47="CÉLULA CONSTRUTIVA",OFFSET(B47,-1,0)+1,OFFSET(B47,-1,0)))</f>
        <v>1</v>
      </c>
      <c r="C47" s="729">
        <f t="shared" ref="C47" ca="1" si="47">IF(H47="CÉLULA CONSTRUTIVA",0,IF(H47="ETAPA",OFFSET(C47,-1,0)+1,OFFSET(C47,-1,0)))</f>
        <v>2</v>
      </c>
      <c r="D47" s="730">
        <f t="shared" ref="D47" ca="1" si="48">IF(H47="ETAPA",0,IF(H47="SUBETAPA",OFFSET(D47,-1,0)+1,OFFSET(D47,-1,0)))</f>
        <v>2</v>
      </c>
      <c r="E47" s="730">
        <f t="shared" ref="E47" ca="1" si="49">IF(H47="Subetapa",0,IF(H47="serviço",OFFSET(E47,-1,0)+1,OFFSET(E47,-1,0)))</f>
        <v>1</v>
      </c>
      <c r="G47" s="732" t="s">
        <v>2409</v>
      </c>
      <c r="H47" s="733" t="s">
        <v>497</v>
      </c>
      <c r="I47" s="734" t="str">
        <f t="shared" ref="I47" ca="1" si="50"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>01.002.002.001</v>
      </c>
      <c r="J47" s="1363" t="s">
        <v>649</v>
      </c>
      <c r="K47" s="736" t="s">
        <v>423</v>
      </c>
      <c r="L47" s="737">
        <v>1</v>
      </c>
      <c r="M47" s="737">
        <v>17395.468305616298</v>
      </c>
      <c r="N47" s="737">
        <f t="shared" si="45"/>
        <v>17395.468305616298</v>
      </c>
      <c r="O47" s="738"/>
      <c r="P47" s="739" t="s">
        <v>2416</v>
      </c>
    </row>
    <row r="48" spans="1:16" s="209" customFormat="1" ht="13.9" customHeight="1" outlineLevel="1" x14ac:dyDescent="0.2">
      <c r="A48" s="729">
        <f ca="1">IF($H48="UNIDADE CONSTRUTIVA",OFFSET(A48,-1,0)+1,LARGE(A$3:A46,1))</f>
        <v>0</v>
      </c>
      <c r="B48" s="729">
        <f t="shared" ca="1" si="6"/>
        <v>1</v>
      </c>
      <c r="C48" s="729">
        <f t="shared" ca="1" si="7"/>
        <v>2</v>
      </c>
      <c r="D48" s="730">
        <f t="shared" ca="1" si="8"/>
        <v>2</v>
      </c>
      <c r="E48" s="730">
        <f t="shared" ca="1" si="9"/>
        <v>2</v>
      </c>
      <c r="G48" s="732" t="s">
        <v>2410</v>
      </c>
      <c r="H48" s="733" t="s">
        <v>497</v>
      </c>
      <c r="I48" s="734" t="str">
        <f t="shared" ca="1" si="4"/>
        <v>01.002.002.002</v>
      </c>
      <c r="J48" s="1363" t="s">
        <v>650</v>
      </c>
      <c r="K48" s="736" t="s">
        <v>423</v>
      </c>
      <c r="L48" s="737">
        <v>1</v>
      </c>
      <c r="M48" s="737">
        <v>52365.637230130757</v>
      </c>
      <c r="N48" s="737">
        <f t="shared" si="45"/>
        <v>52365.637230130757</v>
      </c>
      <c r="O48" s="738"/>
      <c r="P48" s="739" t="s">
        <v>2416</v>
      </c>
    </row>
    <row r="49" spans="1:16" s="209" customFormat="1" ht="13.9" customHeight="1" outlineLevel="1" x14ac:dyDescent="0.2">
      <c r="A49" s="729">
        <f ca="1">IF($H49="UNIDADE CONSTRUTIVA",OFFSET(A49,-1,0)+1,LARGE(A$3:A48,1))</f>
        <v>0</v>
      </c>
      <c r="B49" s="729">
        <f t="shared" ca="1" si="6"/>
        <v>1</v>
      </c>
      <c r="C49" s="729">
        <f t="shared" ca="1" si="7"/>
        <v>2</v>
      </c>
      <c r="D49" s="730">
        <f t="shared" ca="1" si="8"/>
        <v>2</v>
      </c>
      <c r="E49" s="730">
        <f t="shared" ca="1" si="9"/>
        <v>3</v>
      </c>
      <c r="G49" s="732" t="s">
        <v>2411</v>
      </c>
      <c r="H49" s="733" t="s">
        <v>497</v>
      </c>
      <c r="I49" s="734" t="str">
        <f t="shared" ca="1" si="4"/>
        <v>01.002.002.003</v>
      </c>
      <c r="J49" s="1363" t="s">
        <v>651</v>
      </c>
      <c r="K49" s="736" t="s">
        <v>423</v>
      </c>
      <c r="L49" s="737">
        <v>1</v>
      </c>
      <c r="M49" s="737">
        <v>19668.987086410223</v>
      </c>
      <c r="N49" s="737">
        <f t="shared" si="45"/>
        <v>19668.987086410223</v>
      </c>
      <c r="O49" s="738"/>
      <c r="P49" s="739" t="s">
        <v>2416</v>
      </c>
    </row>
    <row r="50" spans="1:16" s="209" customFormat="1" ht="13.9" customHeight="1" x14ac:dyDescent="0.2">
      <c r="A50" s="729">
        <f ca="1">IF($H50="UNIDADE CONSTRUTIVA",OFFSET(A50,-1,0)+1,LARGE(A$3:A49,1))</f>
        <v>0</v>
      </c>
      <c r="B50" s="729">
        <f t="shared" ca="1" si="6"/>
        <v>2</v>
      </c>
      <c r="C50" s="729">
        <f t="shared" ca="1" si="7"/>
        <v>0</v>
      </c>
      <c r="D50" s="730">
        <f t="shared" ca="1" si="8"/>
        <v>2</v>
      </c>
      <c r="E50" s="730">
        <f t="shared" ca="1" si="9"/>
        <v>3</v>
      </c>
      <c r="G50" s="732"/>
      <c r="H50" s="733" t="s">
        <v>494</v>
      </c>
      <c r="I50" s="1062" t="str">
        <f t="shared" ca="1" si="4"/>
        <v>02</v>
      </c>
      <c r="J50" s="1363" t="s">
        <v>1083</v>
      </c>
      <c r="K50" s="736"/>
      <c r="L50" s="737"/>
      <c r="M50" s="737"/>
      <c r="N50" s="737">
        <f t="shared" ca="1" si="45"/>
        <v>1791735.4344859237</v>
      </c>
      <c r="O50" s="738"/>
      <c r="P50" s="739"/>
    </row>
    <row r="51" spans="1:16" s="209" customFormat="1" ht="13.9" customHeight="1" x14ac:dyDescent="0.2">
      <c r="A51" s="729">
        <f ca="1">IF($H51="UNIDADE CONSTRUTIVA",OFFSET(A51,-1,0)+1,LARGE(A$3:A50,1))</f>
        <v>0</v>
      </c>
      <c r="B51" s="729">
        <f t="shared" ca="1" si="6"/>
        <v>2</v>
      </c>
      <c r="C51" s="729">
        <f t="shared" ca="1" si="7"/>
        <v>1</v>
      </c>
      <c r="D51" s="730">
        <f t="shared" ca="1" si="8"/>
        <v>0</v>
      </c>
      <c r="E51" s="730">
        <f t="shared" ca="1" si="9"/>
        <v>3</v>
      </c>
      <c r="G51" s="732"/>
      <c r="H51" s="733" t="s">
        <v>495</v>
      </c>
      <c r="I51" s="734" t="str">
        <f t="shared" ca="1" si="4"/>
        <v>02.001</v>
      </c>
      <c r="J51" s="1363" t="s">
        <v>652</v>
      </c>
      <c r="K51" s="736"/>
      <c r="L51" s="737"/>
      <c r="M51" s="737"/>
      <c r="N51" s="737">
        <f t="shared" ca="1" si="45"/>
        <v>292055.01645984669</v>
      </c>
      <c r="O51" s="738"/>
      <c r="P51" s="739"/>
    </row>
    <row r="52" spans="1:16" s="209" customFormat="1" ht="13.9" customHeight="1" x14ac:dyDescent="0.2">
      <c r="A52" s="729">
        <f ca="1">IF($H52="UNIDADE CONSTRUTIVA",OFFSET(A52,-1,0)+1,LARGE(A$3:A51,1))</f>
        <v>0</v>
      </c>
      <c r="B52" s="729">
        <f t="shared" ca="1" si="6"/>
        <v>2</v>
      </c>
      <c r="C52" s="729">
        <f t="shared" ca="1" si="7"/>
        <v>1</v>
      </c>
      <c r="D52" s="730">
        <f t="shared" ca="1" si="8"/>
        <v>1</v>
      </c>
      <c r="E52" s="730">
        <f t="shared" ca="1" si="9"/>
        <v>0</v>
      </c>
      <c r="G52" s="732"/>
      <c r="H52" s="733" t="s">
        <v>496</v>
      </c>
      <c r="I52" s="734" t="str">
        <f t="shared" ca="1" si="4"/>
        <v>02.001.001</v>
      </c>
      <c r="J52" s="1363" t="s">
        <v>654</v>
      </c>
      <c r="K52" s="736"/>
      <c r="L52" s="737"/>
      <c r="M52" s="768"/>
      <c r="N52" s="768">
        <f t="shared" ca="1" si="45"/>
        <v>209181.24107074441</v>
      </c>
      <c r="O52" s="738"/>
      <c r="P52" s="739"/>
    </row>
    <row r="53" spans="1:16" s="209" customFormat="1" ht="13.9" customHeight="1" outlineLevel="1" x14ac:dyDescent="0.2">
      <c r="A53" s="729">
        <f ca="1">IF($H53="UNIDADE CONSTRUTIVA",OFFSET(A53,-1,0)+1,LARGE(A$3:A52,1))</f>
        <v>0</v>
      </c>
      <c r="B53" s="729">
        <f t="shared" ca="1" si="6"/>
        <v>2</v>
      </c>
      <c r="C53" s="729">
        <f t="shared" ca="1" si="7"/>
        <v>1</v>
      </c>
      <c r="D53" s="730">
        <f t="shared" ca="1" si="8"/>
        <v>1</v>
      </c>
      <c r="E53" s="730">
        <f t="shared" ca="1" si="9"/>
        <v>1</v>
      </c>
      <c r="G53" s="732"/>
      <c r="H53" s="733" t="s">
        <v>497</v>
      </c>
      <c r="I53" s="734" t="str">
        <f t="shared" ca="1" si="4"/>
        <v>02.001.001.001</v>
      </c>
      <c r="J53" s="1363" t="s">
        <v>617</v>
      </c>
      <c r="K53" s="736" t="s">
        <v>3</v>
      </c>
      <c r="L53" s="737">
        <v>164.03500000000003</v>
      </c>
      <c r="M53" s="737">
        <v>284.8</v>
      </c>
      <c r="N53" s="737">
        <f t="shared" si="45"/>
        <v>46717.168000000012</v>
      </c>
      <c r="O53" s="738" t="s">
        <v>681</v>
      </c>
      <c r="P53" s="739" t="s">
        <v>2416</v>
      </c>
    </row>
    <row r="54" spans="1:16" s="209" customFormat="1" ht="13.9" customHeight="1" outlineLevel="1" x14ac:dyDescent="0.2">
      <c r="A54" s="729">
        <f ca="1">IF($H54="UNIDADE CONSTRUTIVA",OFFSET(A54,-1,0)+1,LARGE(A$3:A53,1))</f>
        <v>0</v>
      </c>
      <c r="B54" s="729">
        <f t="shared" ca="1" si="6"/>
        <v>2</v>
      </c>
      <c r="C54" s="729">
        <f t="shared" ca="1" si="7"/>
        <v>1</v>
      </c>
      <c r="D54" s="730">
        <f t="shared" ca="1" si="8"/>
        <v>1</v>
      </c>
      <c r="E54" s="730">
        <f t="shared" ca="1" si="9"/>
        <v>2</v>
      </c>
      <c r="G54" s="732"/>
      <c r="H54" s="733" t="s">
        <v>497</v>
      </c>
      <c r="I54" s="734" t="str">
        <f t="shared" ca="1" si="4"/>
        <v>02.001.001.002</v>
      </c>
      <c r="J54" s="1363" t="s">
        <v>618</v>
      </c>
      <c r="K54" s="736" t="s">
        <v>3</v>
      </c>
      <c r="L54" s="737">
        <v>118.595</v>
      </c>
      <c r="M54" s="737">
        <v>270.94</v>
      </c>
      <c r="N54" s="737">
        <f t="shared" si="45"/>
        <v>32132.129300000001</v>
      </c>
      <c r="O54" s="738" t="s">
        <v>681</v>
      </c>
      <c r="P54" s="739" t="s">
        <v>2416</v>
      </c>
    </row>
    <row r="55" spans="1:16" s="209" customFormat="1" ht="13.9" customHeight="1" outlineLevel="1" x14ac:dyDescent="0.2">
      <c r="A55" s="729">
        <f ca="1">IF($H55="UNIDADE CONSTRUTIVA",OFFSET(A55,-1,0)+1,LARGE(A$3:A54,1))</f>
        <v>0</v>
      </c>
      <c r="B55" s="729">
        <f t="shared" ca="1" si="6"/>
        <v>2</v>
      </c>
      <c r="C55" s="729">
        <f t="shared" ca="1" si="7"/>
        <v>1</v>
      </c>
      <c r="D55" s="730">
        <f t="shared" ca="1" si="8"/>
        <v>1</v>
      </c>
      <c r="E55" s="730">
        <f t="shared" ca="1" si="9"/>
        <v>3</v>
      </c>
      <c r="G55" s="732"/>
      <c r="H55" s="733" t="s">
        <v>497</v>
      </c>
      <c r="I55" s="734" t="str">
        <f t="shared" ca="1" si="4"/>
        <v>02.001.001.003</v>
      </c>
      <c r="J55" s="1363" t="s">
        <v>655</v>
      </c>
      <c r="K55" s="736" t="s">
        <v>3</v>
      </c>
      <c r="L55" s="737">
        <v>350.23818181818177</v>
      </c>
      <c r="M55" s="737">
        <v>15.375400000000001</v>
      </c>
      <c r="N55" s="737">
        <f t="shared" si="45"/>
        <v>5385.0521407272727</v>
      </c>
      <c r="O55" s="738" t="s">
        <v>681</v>
      </c>
      <c r="P55" s="739" t="s">
        <v>2416</v>
      </c>
    </row>
    <row r="56" spans="1:16" s="209" customFormat="1" ht="13.9" customHeight="1" outlineLevel="1" x14ac:dyDescent="0.2">
      <c r="A56" s="729">
        <f ca="1">IF($H56="UNIDADE CONSTRUTIVA",OFFSET(A56,-1,0)+1,LARGE(A$3:A55,1))</f>
        <v>0</v>
      </c>
      <c r="B56" s="729">
        <f t="shared" ca="1" si="6"/>
        <v>2</v>
      </c>
      <c r="C56" s="729">
        <f t="shared" ca="1" si="7"/>
        <v>1</v>
      </c>
      <c r="D56" s="730">
        <f t="shared" ca="1" si="8"/>
        <v>1</v>
      </c>
      <c r="E56" s="730">
        <f t="shared" ca="1" si="9"/>
        <v>4</v>
      </c>
      <c r="G56" s="732"/>
      <c r="H56" s="733" t="s">
        <v>497</v>
      </c>
      <c r="I56" s="734" t="str">
        <f t="shared" ca="1" si="4"/>
        <v>02.001.001.004</v>
      </c>
      <c r="J56" s="1363" t="s">
        <v>656</v>
      </c>
      <c r="K56" s="736" t="s">
        <v>3</v>
      </c>
      <c r="L56" s="737">
        <v>474.38</v>
      </c>
      <c r="M56" s="737">
        <v>17.8887</v>
      </c>
      <c r="N56" s="737">
        <f t="shared" si="45"/>
        <v>8486.0415059999996</v>
      </c>
      <c r="O56" s="738" t="s">
        <v>681</v>
      </c>
      <c r="P56" s="739" t="s">
        <v>2416</v>
      </c>
    </row>
    <row r="57" spans="1:16" s="209" customFormat="1" ht="13.9" customHeight="1" outlineLevel="1" x14ac:dyDescent="0.2">
      <c r="A57" s="729">
        <f ca="1">IF($H57="UNIDADE CONSTRUTIVA",OFFSET(A57,-1,0)+1,LARGE(A$3:A56,1))</f>
        <v>0</v>
      </c>
      <c r="B57" s="729">
        <f t="shared" ca="1" si="6"/>
        <v>2</v>
      </c>
      <c r="C57" s="729">
        <f t="shared" ca="1" si="7"/>
        <v>1</v>
      </c>
      <c r="D57" s="730">
        <f t="shared" ca="1" si="8"/>
        <v>1</v>
      </c>
      <c r="E57" s="730">
        <f t="shared" ca="1" si="9"/>
        <v>5</v>
      </c>
      <c r="G57" s="732"/>
      <c r="H57" s="733" t="s">
        <v>497</v>
      </c>
      <c r="I57" s="734" t="str">
        <f t="shared" ca="1" si="4"/>
        <v>02.001.001.005</v>
      </c>
      <c r="J57" s="1363" t="s">
        <v>619</v>
      </c>
      <c r="K57" s="736" t="s">
        <v>1</v>
      </c>
      <c r="L57" s="737">
        <v>184.11</v>
      </c>
      <c r="M57" s="737">
        <v>47.35</v>
      </c>
      <c r="N57" s="737">
        <f t="shared" si="45"/>
        <v>8717.6085000000003</v>
      </c>
      <c r="O57" s="738" t="s">
        <v>681</v>
      </c>
      <c r="P57" s="739" t="s">
        <v>2416</v>
      </c>
    </row>
    <row r="58" spans="1:16" s="209" customFormat="1" ht="13.9" customHeight="1" outlineLevel="1" x14ac:dyDescent="0.2">
      <c r="A58" s="729">
        <f ca="1">IF($H58="UNIDADE CONSTRUTIVA",OFFSET(A58,-1,0)+1,LARGE(A$3:A57,1))</f>
        <v>0</v>
      </c>
      <c r="B58" s="729">
        <f t="shared" ca="1" si="6"/>
        <v>2</v>
      </c>
      <c r="C58" s="729">
        <f t="shared" ca="1" si="7"/>
        <v>1</v>
      </c>
      <c r="D58" s="730">
        <f t="shared" ca="1" si="8"/>
        <v>1</v>
      </c>
      <c r="E58" s="730">
        <f t="shared" ca="1" si="9"/>
        <v>6</v>
      </c>
      <c r="G58" s="732"/>
      <c r="H58" s="733" t="s">
        <v>497</v>
      </c>
      <c r="I58" s="734" t="str">
        <f t="shared" ca="1" si="4"/>
        <v>02.001.001.006</v>
      </c>
      <c r="J58" s="1363" t="s">
        <v>658</v>
      </c>
      <c r="K58" s="736" t="s">
        <v>1</v>
      </c>
      <c r="L58" s="737">
        <v>5118.0753000000022</v>
      </c>
      <c r="M58" s="737">
        <v>11.8</v>
      </c>
      <c r="N58" s="737">
        <f t="shared" si="45"/>
        <v>60393.28854000003</v>
      </c>
      <c r="O58" s="738" t="s">
        <v>681</v>
      </c>
      <c r="P58" s="739" t="s">
        <v>2416</v>
      </c>
    </row>
    <row r="59" spans="1:16" s="209" customFormat="1" ht="13.9" customHeight="1" outlineLevel="1" x14ac:dyDescent="0.2">
      <c r="A59" s="729">
        <f ca="1">IF($H59="UNIDADE CONSTRUTIVA",OFFSET(A59,-1,0)+1,LARGE(A$3:A58,1))</f>
        <v>0</v>
      </c>
      <c r="B59" s="729">
        <f t="shared" ca="1" si="6"/>
        <v>2</v>
      </c>
      <c r="C59" s="729">
        <f t="shared" ca="1" si="7"/>
        <v>1</v>
      </c>
      <c r="D59" s="730">
        <f t="shared" ca="1" si="8"/>
        <v>1</v>
      </c>
      <c r="E59" s="730">
        <f t="shared" ca="1" si="9"/>
        <v>7</v>
      </c>
      <c r="G59" s="732"/>
      <c r="H59" s="733" t="s">
        <v>497</v>
      </c>
      <c r="I59" s="734" t="str">
        <f t="shared" ca="1" si="4"/>
        <v>02.001.001.007</v>
      </c>
      <c r="J59" s="1363" t="s">
        <v>672</v>
      </c>
      <c r="K59" s="736" t="s">
        <v>423</v>
      </c>
      <c r="L59" s="737">
        <v>1</v>
      </c>
      <c r="M59" s="737">
        <v>5979.2732840171084</v>
      </c>
      <c r="N59" s="737">
        <f t="shared" si="45"/>
        <v>5979.2732840171084</v>
      </c>
      <c r="O59" s="738" t="s">
        <v>681</v>
      </c>
      <c r="P59" s="739" t="s">
        <v>2416</v>
      </c>
    </row>
    <row r="60" spans="1:16" s="209" customFormat="1" ht="13.9" customHeight="1" outlineLevel="1" x14ac:dyDescent="0.2">
      <c r="A60" s="729">
        <f ca="1">IF($H60="UNIDADE CONSTRUTIVA",OFFSET(A60,-1,0)+1,LARGE(A$3:A59,1))</f>
        <v>0</v>
      </c>
      <c r="B60" s="729">
        <f t="shared" ca="1" si="6"/>
        <v>2</v>
      </c>
      <c r="C60" s="729">
        <f t="shared" ca="1" si="7"/>
        <v>1</v>
      </c>
      <c r="D60" s="730">
        <f t="shared" ca="1" si="8"/>
        <v>1</v>
      </c>
      <c r="E60" s="730">
        <f t="shared" ca="1" si="9"/>
        <v>8</v>
      </c>
      <c r="G60" s="732"/>
      <c r="H60" s="733" t="s">
        <v>497</v>
      </c>
      <c r="I60" s="734" t="str">
        <f t="shared" ca="1" si="4"/>
        <v>02.001.001.008</v>
      </c>
      <c r="J60" s="1363" t="s">
        <v>574</v>
      </c>
      <c r="K60" s="736" t="s">
        <v>3</v>
      </c>
      <c r="L60" s="737">
        <v>474.38</v>
      </c>
      <c r="M60" s="737">
        <v>87.21</v>
      </c>
      <c r="N60" s="737">
        <f t="shared" si="45"/>
        <v>41370.679799999998</v>
      </c>
      <c r="O60" s="738" t="s">
        <v>681</v>
      </c>
      <c r="P60" s="739" t="s">
        <v>2416</v>
      </c>
    </row>
    <row r="61" spans="1:16" s="209" customFormat="1" ht="13.9" customHeight="1" x14ac:dyDescent="0.2">
      <c r="A61" s="729">
        <f ca="1">IF($H61="UNIDADE CONSTRUTIVA",OFFSET(A61,-1,0)+1,LARGE(A$3:A60,1))</f>
        <v>0</v>
      </c>
      <c r="B61" s="729">
        <f t="shared" ca="1" si="6"/>
        <v>2</v>
      </c>
      <c r="C61" s="729">
        <f t="shared" ca="1" si="7"/>
        <v>1</v>
      </c>
      <c r="D61" s="730">
        <f t="shared" ca="1" si="8"/>
        <v>2</v>
      </c>
      <c r="E61" s="730">
        <f t="shared" ca="1" si="9"/>
        <v>0</v>
      </c>
      <c r="G61" s="732"/>
      <c r="H61" s="733" t="s">
        <v>496</v>
      </c>
      <c r="I61" s="734" t="str">
        <f t="shared" ca="1" si="4"/>
        <v>02.001.002</v>
      </c>
      <c r="J61" s="1363" t="s">
        <v>659</v>
      </c>
      <c r="K61" s="736"/>
      <c r="L61" s="737"/>
      <c r="M61" s="768"/>
      <c r="N61" s="768">
        <f t="shared" ca="1" si="45"/>
        <v>82873.775389102302</v>
      </c>
      <c r="O61" s="738"/>
      <c r="P61" s="739"/>
    </row>
    <row r="62" spans="1:16" s="209" customFormat="1" ht="13.9" customHeight="1" outlineLevel="1" x14ac:dyDescent="0.2">
      <c r="A62" s="729">
        <f ca="1">IF($H62="UNIDADE CONSTRUTIVA",OFFSET(A62,-1,0)+1,LARGE(A$3:A61,1))</f>
        <v>0</v>
      </c>
      <c r="B62" s="729">
        <f t="shared" ref="B62:B116" ca="1" si="51">IF(H62="UNIDADE CONSTRUTIVA",0,IF(H62="CÉLULA CONSTRUTIVA",OFFSET(B62,-1,0)+1,OFFSET(B62,-1,0)))</f>
        <v>2</v>
      </c>
      <c r="C62" s="729">
        <f t="shared" ref="C62:C116" ca="1" si="52">IF(H62="CÉLULA CONSTRUTIVA",0,IF(H62="ETAPA",OFFSET(C62,-1,0)+1,OFFSET(C62,-1,0)))</f>
        <v>1</v>
      </c>
      <c r="D62" s="730">
        <f t="shared" ref="D62:D116" ca="1" si="53">IF(H62="ETAPA",0,IF(H62="SUBETAPA",OFFSET(D62,-1,0)+1,OFFSET(D62,-1,0)))</f>
        <v>2</v>
      </c>
      <c r="E62" s="730">
        <f t="shared" ref="E62:E116" ca="1" si="54">IF(H62="Subetapa",0,IF(H62="serviço",OFFSET(E62,-1,0)+1,OFFSET(E62,-1,0)))</f>
        <v>1</v>
      </c>
      <c r="G62" s="732"/>
      <c r="H62" s="733" t="s">
        <v>497</v>
      </c>
      <c r="I62" s="734" t="str">
        <f t="shared" ref="I62:I100" ca="1" si="55"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>02.001.002.001</v>
      </c>
      <c r="J62" s="1363" t="s">
        <v>2356</v>
      </c>
      <c r="K62" s="736" t="s">
        <v>423</v>
      </c>
      <c r="L62" s="737">
        <v>1</v>
      </c>
      <c r="M62" s="737">
        <v>7085.0604351616576</v>
      </c>
      <c r="N62" s="737">
        <f t="shared" si="45"/>
        <v>7085.0604351616576</v>
      </c>
      <c r="O62" s="738"/>
      <c r="P62" s="739" t="s">
        <v>2416</v>
      </c>
    </row>
    <row r="63" spans="1:16" s="209" customFormat="1" ht="13.9" customHeight="1" outlineLevel="1" x14ac:dyDescent="0.2">
      <c r="A63" s="729">
        <f ca="1">IF($H63="UNIDADE CONSTRUTIVA",OFFSET(A63,-1,0)+1,LARGE(A$3:A62,1))</f>
        <v>0</v>
      </c>
      <c r="B63" s="729">
        <f t="shared" ca="1" si="51"/>
        <v>2</v>
      </c>
      <c r="C63" s="729">
        <f t="shared" ca="1" si="52"/>
        <v>1</v>
      </c>
      <c r="D63" s="730">
        <f t="shared" ca="1" si="53"/>
        <v>2</v>
      </c>
      <c r="E63" s="730">
        <f t="shared" ca="1" si="54"/>
        <v>2</v>
      </c>
      <c r="G63" s="732"/>
      <c r="H63" s="733" t="s">
        <v>497</v>
      </c>
      <c r="I63" s="734" t="str">
        <f t="shared" ca="1" si="55"/>
        <v>02.001.002.002</v>
      </c>
      <c r="J63" s="1363" t="s">
        <v>620</v>
      </c>
      <c r="K63" s="736" t="s">
        <v>653</v>
      </c>
      <c r="L63" s="737">
        <v>40</v>
      </c>
      <c r="M63" s="737">
        <v>1894.7178738485161</v>
      </c>
      <c r="N63" s="737">
        <f t="shared" si="45"/>
        <v>75788.714953940638</v>
      </c>
      <c r="O63" s="738"/>
      <c r="P63" s="739" t="s">
        <v>2416</v>
      </c>
    </row>
    <row r="64" spans="1:16" s="209" customFormat="1" ht="17.25" customHeight="1" x14ac:dyDescent="0.2">
      <c r="A64" s="729">
        <f ca="1">IF($H64="UNIDADE CONSTRUTIVA",OFFSET(A64,-1,0)+1,LARGE(A$3:A63,1))</f>
        <v>0</v>
      </c>
      <c r="B64" s="729">
        <f t="shared" ca="1" si="51"/>
        <v>2</v>
      </c>
      <c r="C64" s="729">
        <f t="shared" ca="1" si="52"/>
        <v>2</v>
      </c>
      <c r="D64" s="730">
        <f t="shared" ca="1" si="53"/>
        <v>0</v>
      </c>
      <c r="E64" s="730">
        <f t="shared" ca="1" si="54"/>
        <v>2</v>
      </c>
      <c r="G64" s="732"/>
      <c r="H64" s="733" t="s">
        <v>495</v>
      </c>
      <c r="I64" s="734" t="str">
        <f t="shared" ca="1" si="55"/>
        <v>02.002</v>
      </c>
      <c r="J64" s="1363" t="s">
        <v>621</v>
      </c>
      <c r="K64" s="736"/>
      <c r="L64" s="737"/>
      <c r="M64" s="737"/>
      <c r="N64" s="737">
        <f t="shared" ca="1" si="45"/>
        <v>1499680.4180260769</v>
      </c>
      <c r="O64" s="738"/>
      <c r="P64" s="739"/>
    </row>
    <row r="65" spans="1:16" s="209" customFormat="1" ht="13.9" customHeight="1" x14ac:dyDescent="0.2">
      <c r="A65" s="729">
        <f ca="1">IF($H65="UNIDADE CONSTRUTIVA",OFFSET(A65,-1,0)+1,LARGE(A$3:A64,1))</f>
        <v>0</v>
      </c>
      <c r="B65" s="729">
        <f t="shared" ca="1" si="51"/>
        <v>2</v>
      </c>
      <c r="C65" s="729">
        <f t="shared" ca="1" si="52"/>
        <v>2</v>
      </c>
      <c r="D65" s="730">
        <f t="shared" ca="1" si="53"/>
        <v>1</v>
      </c>
      <c r="E65" s="730">
        <f t="shared" ca="1" si="54"/>
        <v>0</v>
      </c>
      <c r="G65" s="732"/>
      <c r="H65" s="733" t="s">
        <v>496</v>
      </c>
      <c r="I65" s="734" t="str">
        <f t="shared" ca="1" si="55"/>
        <v>02.002.001</v>
      </c>
      <c r="J65" s="1363" t="s">
        <v>622</v>
      </c>
      <c r="K65" s="736"/>
      <c r="L65" s="737"/>
      <c r="M65" s="737"/>
      <c r="N65" s="737">
        <f t="shared" ca="1" si="45"/>
        <v>838792.56587537192</v>
      </c>
      <c r="O65" s="738"/>
      <c r="P65" s="739"/>
    </row>
    <row r="66" spans="1:16" s="209" customFormat="1" ht="13.9" customHeight="1" outlineLevel="1" x14ac:dyDescent="0.2">
      <c r="A66" s="729">
        <f ca="1">IF($H66="UNIDADE CONSTRUTIVA",OFFSET(A66,-1,0)+1,LARGE(A$3:A65,1))</f>
        <v>0</v>
      </c>
      <c r="B66" s="729">
        <f t="shared" ca="1" si="51"/>
        <v>2</v>
      </c>
      <c r="C66" s="729">
        <f t="shared" ca="1" si="52"/>
        <v>2</v>
      </c>
      <c r="D66" s="730">
        <f t="shared" ca="1" si="53"/>
        <v>1</v>
      </c>
      <c r="E66" s="730">
        <f t="shared" ca="1" si="54"/>
        <v>1</v>
      </c>
      <c r="G66" s="732"/>
      <c r="H66" s="733" t="s">
        <v>497</v>
      </c>
      <c r="I66" s="734" t="str">
        <f t="shared" ca="1" si="55"/>
        <v>02.002.001.001</v>
      </c>
      <c r="J66" s="1363" t="s">
        <v>715</v>
      </c>
      <c r="K66" s="736" t="s">
        <v>653</v>
      </c>
      <c r="L66" s="737">
        <f>'Obra '!$E$7</f>
        <v>43</v>
      </c>
      <c r="M66" s="737">
        <v>11609.074115534515</v>
      </c>
      <c r="N66" s="737">
        <f t="shared" si="45"/>
        <v>499190.18696798413</v>
      </c>
      <c r="O66" s="738"/>
      <c r="P66" s="739" t="s">
        <v>2416</v>
      </c>
    </row>
    <row r="67" spans="1:16" s="209" customFormat="1" ht="13.9" customHeight="1" outlineLevel="1" x14ac:dyDescent="0.2">
      <c r="A67" s="729">
        <f ca="1">IF($H67="UNIDADE CONSTRUTIVA",OFFSET(A67,-1,0)+1,LARGE(A$3:A66,1))</f>
        <v>0</v>
      </c>
      <c r="B67" s="729">
        <f t="shared" ca="1" si="51"/>
        <v>2</v>
      </c>
      <c r="C67" s="729">
        <f t="shared" ca="1" si="52"/>
        <v>2</v>
      </c>
      <c r="D67" s="730">
        <f t="shared" ca="1" si="53"/>
        <v>1</v>
      </c>
      <c r="E67" s="730">
        <f t="shared" ca="1" si="54"/>
        <v>2</v>
      </c>
      <c r="G67" s="732"/>
      <c r="H67" s="733" t="s">
        <v>497</v>
      </c>
      <c r="I67" s="734" t="str">
        <f t="shared" ca="1" si="55"/>
        <v>02.002.001.002</v>
      </c>
      <c r="J67" s="1363" t="s">
        <v>716</v>
      </c>
      <c r="K67" s="736" t="s">
        <v>653</v>
      </c>
      <c r="L67" s="737">
        <v>10</v>
      </c>
      <c r="M67" s="737">
        <v>3926.6747598450861</v>
      </c>
      <c r="N67" s="737">
        <f t="shared" si="45"/>
        <v>39266.747598450864</v>
      </c>
      <c r="O67" s="738"/>
      <c r="P67" s="739" t="s">
        <v>2416</v>
      </c>
    </row>
    <row r="68" spans="1:16" s="209" customFormat="1" ht="13.9" customHeight="1" outlineLevel="1" x14ac:dyDescent="0.2">
      <c r="A68" s="729">
        <f ca="1">IF($H68="UNIDADE CONSTRUTIVA",OFFSET(A68,-1,0)+1,LARGE(A$3:A67,1))</f>
        <v>0</v>
      </c>
      <c r="B68" s="729">
        <f t="shared" ca="1" si="51"/>
        <v>2</v>
      </c>
      <c r="C68" s="729">
        <f t="shared" ca="1" si="52"/>
        <v>2</v>
      </c>
      <c r="D68" s="730">
        <f t="shared" ca="1" si="53"/>
        <v>1</v>
      </c>
      <c r="E68" s="730">
        <f t="shared" ca="1" si="54"/>
        <v>3</v>
      </c>
      <c r="G68" s="732"/>
      <c r="H68" s="733" t="s">
        <v>497</v>
      </c>
      <c r="I68" s="734" t="str">
        <f t="shared" ca="1" si="55"/>
        <v>02.002.001.003</v>
      </c>
      <c r="J68" s="1363" t="s">
        <v>1077</v>
      </c>
      <c r="K68" s="736" t="s">
        <v>653</v>
      </c>
      <c r="L68" s="737">
        <f>'Obra '!$E$7</f>
        <v>43</v>
      </c>
      <c r="M68" s="737">
        <v>1280.6396763676473</v>
      </c>
      <c r="N68" s="737">
        <f t="shared" si="45"/>
        <v>55067.506083808832</v>
      </c>
      <c r="O68" s="738"/>
      <c r="P68" s="739" t="s">
        <v>2416</v>
      </c>
    </row>
    <row r="69" spans="1:16" s="209" customFormat="1" ht="13.9" customHeight="1" outlineLevel="1" x14ac:dyDescent="0.2">
      <c r="A69" s="729">
        <f ca="1">IF($H69="UNIDADE CONSTRUTIVA",OFFSET(A69,-1,0)+1,LARGE(A$3:A68,1))</f>
        <v>0</v>
      </c>
      <c r="B69" s="729">
        <f t="shared" ca="1" si="51"/>
        <v>2</v>
      </c>
      <c r="C69" s="729">
        <f t="shared" ca="1" si="52"/>
        <v>2</v>
      </c>
      <c r="D69" s="730">
        <f t="shared" ca="1" si="53"/>
        <v>1</v>
      </c>
      <c r="E69" s="730">
        <f t="shared" ca="1" si="54"/>
        <v>4</v>
      </c>
      <c r="G69" s="732"/>
      <c r="H69" s="733" t="s">
        <v>497</v>
      </c>
      <c r="I69" s="734" t="str">
        <f t="shared" ca="1" si="55"/>
        <v>02.002.001.004</v>
      </c>
      <c r="J69" s="1363" t="s">
        <v>661</v>
      </c>
      <c r="K69" s="736" t="s">
        <v>653</v>
      </c>
      <c r="L69" s="737">
        <f>'Obra '!$E$7</f>
        <v>43</v>
      </c>
      <c r="M69" s="737">
        <v>2134.3994606127458</v>
      </c>
      <c r="N69" s="737">
        <f t="shared" si="45"/>
        <v>91779.17680634807</v>
      </c>
      <c r="O69" s="738"/>
      <c r="P69" s="739" t="s">
        <v>2416</v>
      </c>
    </row>
    <row r="70" spans="1:16" s="209" customFormat="1" ht="13.9" customHeight="1" outlineLevel="1" x14ac:dyDescent="0.2">
      <c r="A70" s="729">
        <f ca="1">IF($H70="UNIDADE CONSTRUTIVA",OFFSET(A70,-1,0)+1,LARGE(A$3:A69,1))</f>
        <v>0</v>
      </c>
      <c r="B70" s="729">
        <f t="shared" ref="B70:B73" ca="1" si="56">IF(H70="UNIDADE CONSTRUTIVA",0,IF(H70="CÉLULA CONSTRUTIVA",OFFSET(B70,-1,0)+1,OFFSET(B70,-1,0)))</f>
        <v>2</v>
      </c>
      <c r="C70" s="729">
        <f t="shared" ref="C70:C73" ca="1" si="57">IF(H70="CÉLULA CONSTRUTIVA",0,IF(H70="ETAPA",OFFSET(C70,-1,0)+1,OFFSET(C70,-1,0)))</f>
        <v>2</v>
      </c>
      <c r="D70" s="730">
        <f t="shared" ref="D70:D73" ca="1" si="58">IF(H70="ETAPA",0,IF(H70="SUBETAPA",OFFSET(D70,-1,0)+1,OFFSET(D70,-1,0)))</f>
        <v>1</v>
      </c>
      <c r="E70" s="730">
        <f t="shared" ref="E70:E73" ca="1" si="59">IF(H70="Subetapa",0,IF(H70="serviço",OFFSET(E70,-1,0)+1,OFFSET(E70,-1,0)))</f>
        <v>5</v>
      </c>
      <c r="G70" s="732"/>
      <c r="H70" s="733" t="s">
        <v>497</v>
      </c>
      <c r="I70" s="734" t="str">
        <f t="shared" ref="I70:I73" ca="1" si="60"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>02.002.001.005</v>
      </c>
      <c r="J70" s="1363" t="s">
        <v>717</v>
      </c>
      <c r="K70" s="736" t="s">
        <v>653</v>
      </c>
      <c r="L70" s="737">
        <f>'Obra '!$E$7</f>
        <v>43</v>
      </c>
      <c r="M70" s="737">
        <v>3569.5104283437245</v>
      </c>
      <c r="N70" s="737">
        <f t="shared" si="45"/>
        <v>153488.94841878014</v>
      </c>
      <c r="O70" s="738"/>
      <c r="P70" s="739" t="s">
        <v>2416</v>
      </c>
    </row>
    <row r="71" spans="1:16" s="209" customFormat="1" ht="13.9" customHeight="1" x14ac:dyDescent="0.2">
      <c r="A71" s="729">
        <f ca="1">IF($H71="UNIDADE CONSTRUTIVA",OFFSET(A71,-1,0)+1,LARGE(A$3:A70,1))</f>
        <v>0</v>
      </c>
      <c r="B71" s="729">
        <f t="shared" ca="1" si="56"/>
        <v>2</v>
      </c>
      <c r="C71" s="729">
        <f t="shared" ca="1" si="57"/>
        <v>2</v>
      </c>
      <c r="D71" s="730">
        <f t="shared" ca="1" si="58"/>
        <v>2</v>
      </c>
      <c r="E71" s="730">
        <f t="shared" ca="1" si="59"/>
        <v>0</v>
      </c>
      <c r="G71" s="732"/>
      <c r="H71" s="733" t="s">
        <v>496</v>
      </c>
      <c r="I71" s="734" t="str">
        <f t="shared" ca="1" si="60"/>
        <v>02.002.002</v>
      </c>
      <c r="J71" s="1363" t="s">
        <v>897</v>
      </c>
      <c r="K71" s="736"/>
      <c r="L71" s="737"/>
      <c r="M71" s="737"/>
      <c r="N71" s="737">
        <f t="shared" ca="1" si="45"/>
        <v>91752.540000000008</v>
      </c>
      <c r="O71" s="738"/>
      <c r="P71" s="739"/>
    </row>
    <row r="72" spans="1:16" s="209" customFormat="1" ht="13.9" customHeight="1" outlineLevel="1" x14ac:dyDescent="0.2">
      <c r="A72" s="729">
        <f ca="1">IF($H72="UNIDADE CONSTRUTIVA",OFFSET(A72,-1,0)+1,LARGE(A$3:A71,1))</f>
        <v>0</v>
      </c>
      <c r="B72" s="729">
        <f t="shared" ca="1" si="56"/>
        <v>2</v>
      </c>
      <c r="C72" s="729">
        <f t="shared" ca="1" si="57"/>
        <v>2</v>
      </c>
      <c r="D72" s="730">
        <f t="shared" ca="1" si="58"/>
        <v>2</v>
      </c>
      <c r="E72" s="730">
        <f t="shared" ca="1" si="59"/>
        <v>1</v>
      </c>
      <c r="G72" s="732"/>
      <c r="H72" s="733" t="s">
        <v>497</v>
      </c>
      <c r="I72" s="734" t="str">
        <f t="shared" ca="1" si="60"/>
        <v>02.002.002.001</v>
      </c>
      <c r="J72" s="1363" t="s">
        <v>1082</v>
      </c>
      <c r="K72" s="736" t="s">
        <v>15</v>
      </c>
      <c r="L72" s="737">
        <f>'Obra '!E8</f>
        <v>2133.7800000000002</v>
      </c>
      <c r="M72" s="737">
        <v>5.5</v>
      </c>
      <c r="N72" s="737">
        <f t="shared" ref="N72:N100" si="61">IF(H72="Serviço",M72*L72,IF(H72="CÉLULA CONSTRUTIVA",SUMIFS($N$8:$N$397,$B$8:$B$397,B72,$H$8:$H$397,"Serviço"),IF(H72="ETAPA",SUMIFS($N$8:$N$397,$B$8:$B$397,B72,$C$8:$C$397,C72,$H$8:$H$397,"Serviço"),IF(H72="SUBETAPA",SUMIFS($N$8:$N$397,$B$8:$B$397,B72,$C$8:$C$397,C72,$D$8:$D$397,D72,$H$8:$H$397,"Serviço"),0))))</f>
        <v>11735.79</v>
      </c>
      <c r="O72" s="738" t="s">
        <v>678</v>
      </c>
      <c r="P72" s="739" t="s">
        <v>2416</v>
      </c>
    </row>
    <row r="73" spans="1:16" s="209" customFormat="1" ht="13.9" customHeight="1" outlineLevel="1" x14ac:dyDescent="0.2">
      <c r="A73" s="729">
        <f ca="1">IF($H73="UNIDADE CONSTRUTIVA",OFFSET(A73,-1,0)+1,LARGE(A$3:A72,1))</f>
        <v>0</v>
      </c>
      <c r="B73" s="729">
        <f t="shared" ca="1" si="56"/>
        <v>2</v>
      </c>
      <c r="C73" s="729">
        <f t="shared" ca="1" si="57"/>
        <v>2</v>
      </c>
      <c r="D73" s="730">
        <f t="shared" ca="1" si="58"/>
        <v>2</v>
      </c>
      <c r="E73" s="730">
        <f t="shared" ca="1" si="59"/>
        <v>2</v>
      </c>
      <c r="G73" s="732"/>
      <c r="H73" s="733" t="s">
        <v>497</v>
      </c>
      <c r="I73" s="734" t="str">
        <f t="shared" ca="1" si="60"/>
        <v>02.002.002.002</v>
      </c>
      <c r="J73" s="1363" t="s">
        <v>718</v>
      </c>
      <c r="K73" s="736" t="s">
        <v>15</v>
      </c>
      <c r="L73" s="737">
        <f>'Obra '!E8/4</f>
        <v>533.44500000000005</v>
      </c>
      <c r="M73" s="737">
        <v>150</v>
      </c>
      <c r="N73" s="737">
        <f t="shared" si="61"/>
        <v>80016.750000000015</v>
      </c>
      <c r="O73" s="738" t="s">
        <v>678</v>
      </c>
      <c r="P73" s="739" t="s">
        <v>2416</v>
      </c>
    </row>
    <row r="74" spans="1:16" s="209" customFormat="1" ht="13.9" customHeight="1" x14ac:dyDescent="0.2">
      <c r="A74" s="729">
        <f ca="1">IF($H74="UNIDADE CONSTRUTIVA",OFFSET(A74,-1,0)+1,LARGE(A$3:A69,1))</f>
        <v>0</v>
      </c>
      <c r="B74" s="729">
        <f t="shared" ca="1" si="51"/>
        <v>2</v>
      </c>
      <c r="C74" s="729">
        <f t="shared" ca="1" si="52"/>
        <v>2</v>
      </c>
      <c r="D74" s="730">
        <f t="shared" ca="1" si="53"/>
        <v>3</v>
      </c>
      <c r="E74" s="730">
        <f t="shared" ca="1" si="54"/>
        <v>0</v>
      </c>
      <c r="G74" s="732"/>
      <c r="H74" s="733" t="s">
        <v>496</v>
      </c>
      <c r="I74" s="734" t="str">
        <f t="shared" ca="1" si="55"/>
        <v>02.002.003</v>
      </c>
      <c r="J74" s="1363" t="s">
        <v>720</v>
      </c>
      <c r="K74" s="736"/>
      <c r="L74" s="737"/>
      <c r="M74" s="737"/>
      <c r="N74" s="737">
        <f t="shared" ca="1" si="61"/>
        <v>409785.33009356487</v>
      </c>
      <c r="O74" s="738"/>
      <c r="P74" s="739"/>
    </row>
    <row r="75" spans="1:16" s="209" customFormat="1" ht="13.9" customHeight="1" outlineLevel="1" x14ac:dyDescent="0.2">
      <c r="A75" s="729">
        <f ca="1">IF($H75="UNIDADE CONSTRUTIVA",OFFSET(A75,-1,0)+1,LARGE(A$3:A74,1))</f>
        <v>0</v>
      </c>
      <c r="B75" s="729">
        <f t="shared" ca="1" si="51"/>
        <v>2</v>
      </c>
      <c r="C75" s="729">
        <f t="shared" ca="1" si="52"/>
        <v>2</v>
      </c>
      <c r="D75" s="730">
        <f t="shared" ca="1" si="53"/>
        <v>3</v>
      </c>
      <c r="E75" s="730">
        <f t="shared" ca="1" si="54"/>
        <v>1</v>
      </c>
      <c r="G75" s="732"/>
      <c r="H75" s="733" t="s">
        <v>497</v>
      </c>
      <c r="I75" s="734" t="str">
        <f t="shared" ca="1" si="55"/>
        <v>02.002.003.001</v>
      </c>
      <c r="J75" s="1363" t="s">
        <v>662</v>
      </c>
      <c r="K75" s="736" t="s">
        <v>653</v>
      </c>
      <c r="L75" s="737">
        <f>'Obra '!$E$7</f>
        <v>43</v>
      </c>
      <c r="M75" s="737">
        <v>1863.2542860672829</v>
      </c>
      <c r="N75" s="737">
        <f t="shared" si="61"/>
        <v>80119.934300893161</v>
      </c>
      <c r="O75" s="738"/>
      <c r="P75" s="739" t="s">
        <v>2416</v>
      </c>
    </row>
    <row r="76" spans="1:16" s="209" customFormat="1" ht="13.9" customHeight="1" outlineLevel="1" x14ac:dyDescent="0.2">
      <c r="A76" s="729">
        <f ca="1">IF($H76="UNIDADE CONSTRUTIVA",OFFSET(A76,-1,0)+1,LARGE(A$3:A75,1))</f>
        <v>0</v>
      </c>
      <c r="B76" s="729">
        <f t="shared" ca="1" si="51"/>
        <v>2</v>
      </c>
      <c r="C76" s="729">
        <f t="shared" ca="1" si="52"/>
        <v>2</v>
      </c>
      <c r="D76" s="730">
        <f t="shared" ca="1" si="53"/>
        <v>3</v>
      </c>
      <c r="E76" s="730">
        <f t="shared" ca="1" si="54"/>
        <v>2</v>
      </c>
      <c r="G76" s="732"/>
      <c r="H76" s="733" t="s">
        <v>497</v>
      </c>
      <c r="I76" s="734" t="str">
        <f t="shared" ca="1" si="55"/>
        <v>02.002.003.002</v>
      </c>
      <c r="J76" s="1363" t="s">
        <v>663</v>
      </c>
      <c r="K76" s="736" t="s">
        <v>653</v>
      </c>
      <c r="L76" s="737">
        <f>'Obra '!$E$7</f>
        <v>43</v>
      </c>
      <c r="M76" s="737">
        <v>3340.5382078825915</v>
      </c>
      <c r="N76" s="737">
        <f t="shared" si="61"/>
        <v>143643.14293895144</v>
      </c>
      <c r="O76" s="738"/>
      <c r="P76" s="739" t="s">
        <v>2416</v>
      </c>
    </row>
    <row r="77" spans="1:16" s="209" customFormat="1" ht="13.9" customHeight="1" outlineLevel="1" x14ac:dyDescent="0.2">
      <c r="A77" s="729">
        <f ca="1">IF($H77="UNIDADE CONSTRUTIVA",OFFSET(A77,-1,0)+1,LARGE(A$3:A76,1))</f>
        <v>0</v>
      </c>
      <c r="B77" s="729">
        <f t="shared" ca="1" si="51"/>
        <v>2</v>
      </c>
      <c r="C77" s="729">
        <f t="shared" ca="1" si="52"/>
        <v>2</v>
      </c>
      <c r="D77" s="730">
        <f t="shared" ca="1" si="53"/>
        <v>3</v>
      </c>
      <c r="E77" s="730">
        <f t="shared" ca="1" si="54"/>
        <v>3</v>
      </c>
      <c r="G77" s="732"/>
      <c r="H77" s="733" t="s">
        <v>497</v>
      </c>
      <c r="I77" s="734" t="str">
        <f t="shared" ca="1" si="55"/>
        <v>02.002.003.003</v>
      </c>
      <c r="J77" s="1363" t="s">
        <v>664</v>
      </c>
      <c r="K77" s="736" t="s">
        <v>653</v>
      </c>
      <c r="L77" s="737">
        <f>'Obra '!$E$7</f>
        <v>43</v>
      </c>
      <c r="M77" s="737">
        <v>572.34855184729145</v>
      </c>
      <c r="N77" s="737">
        <f t="shared" si="61"/>
        <v>24610.987729433531</v>
      </c>
      <c r="O77" s="738"/>
      <c r="P77" s="739" t="s">
        <v>2416</v>
      </c>
    </row>
    <row r="78" spans="1:16" s="209" customFormat="1" ht="13.9" customHeight="1" outlineLevel="1" x14ac:dyDescent="0.2">
      <c r="A78" s="729">
        <f ca="1">IF($H78="UNIDADE CONSTRUTIVA",OFFSET(A78,-1,0)+1,LARGE(A$3:A77,1))</f>
        <v>0</v>
      </c>
      <c r="B78" s="729">
        <f t="shared" ca="1" si="51"/>
        <v>2</v>
      </c>
      <c r="C78" s="729">
        <f t="shared" ca="1" si="52"/>
        <v>2</v>
      </c>
      <c r="D78" s="730">
        <f t="shared" ca="1" si="53"/>
        <v>3</v>
      </c>
      <c r="E78" s="730">
        <f t="shared" ca="1" si="54"/>
        <v>4</v>
      </c>
      <c r="G78" s="732"/>
      <c r="H78" s="733" t="s">
        <v>497</v>
      </c>
      <c r="I78" s="734" t="str">
        <f t="shared" ca="1" si="55"/>
        <v>02.002.003.004</v>
      </c>
      <c r="J78" s="1363" t="s">
        <v>665</v>
      </c>
      <c r="K78" s="736" t="s">
        <v>653</v>
      </c>
      <c r="L78" s="737">
        <f>'Obra '!$E$7</f>
        <v>43</v>
      </c>
      <c r="M78" s="737">
        <v>188.82473662633959</v>
      </c>
      <c r="N78" s="737">
        <f t="shared" si="61"/>
        <v>8119.4636749326019</v>
      </c>
      <c r="O78" s="738"/>
      <c r="P78" s="739" t="s">
        <v>2416</v>
      </c>
    </row>
    <row r="79" spans="1:16" s="209" customFormat="1" ht="13.9" customHeight="1" outlineLevel="1" x14ac:dyDescent="0.2">
      <c r="A79" s="729">
        <f ca="1">IF($H79="UNIDADE CONSTRUTIVA",OFFSET(A79,-1,0)+1,LARGE(A$3:A78,1))</f>
        <v>0</v>
      </c>
      <c r="B79" s="729">
        <f t="shared" ca="1" si="51"/>
        <v>2</v>
      </c>
      <c r="C79" s="729">
        <f t="shared" ca="1" si="52"/>
        <v>2</v>
      </c>
      <c r="D79" s="730">
        <f t="shared" ca="1" si="53"/>
        <v>3</v>
      </c>
      <c r="E79" s="730">
        <f t="shared" ca="1" si="54"/>
        <v>5</v>
      </c>
      <c r="G79" s="732"/>
      <c r="H79" s="733" t="s">
        <v>497</v>
      </c>
      <c r="I79" s="734" t="str">
        <f t="shared" ca="1" si="55"/>
        <v>02.002.003.005</v>
      </c>
      <c r="J79" s="1363" t="s">
        <v>666</v>
      </c>
      <c r="K79" s="736" t="s">
        <v>653</v>
      </c>
      <c r="L79" s="737">
        <f>'Obra '!$E$7</f>
        <v>43</v>
      </c>
      <c r="M79" s="737">
        <v>133.76756321822739</v>
      </c>
      <c r="N79" s="737">
        <f t="shared" si="61"/>
        <v>5752.0052183837779</v>
      </c>
      <c r="O79" s="738"/>
      <c r="P79" s="739" t="s">
        <v>2416</v>
      </c>
    </row>
    <row r="80" spans="1:16" s="209" customFormat="1" ht="13.9" customHeight="1" outlineLevel="1" x14ac:dyDescent="0.2">
      <c r="A80" s="729">
        <f ca="1">IF($H80="UNIDADE CONSTRUTIVA",OFFSET(A80,-1,0)+1,LARGE(A$3:A79,1))</f>
        <v>0</v>
      </c>
      <c r="B80" s="729">
        <f t="shared" ca="1" si="51"/>
        <v>2</v>
      </c>
      <c r="C80" s="729">
        <f t="shared" ca="1" si="52"/>
        <v>2</v>
      </c>
      <c r="D80" s="730">
        <f t="shared" ca="1" si="53"/>
        <v>3</v>
      </c>
      <c r="E80" s="730">
        <f t="shared" ca="1" si="54"/>
        <v>6</v>
      </c>
      <c r="G80" s="732"/>
      <c r="H80" s="733" t="s">
        <v>497</v>
      </c>
      <c r="I80" s="734" t="str">
        <f t="shared" ca="1" si="55"/>
        <v>02.002.003.006</v>
      </c>
      <c r="J80" s="1363" t="s">
        <v>667</v>
      </c>
      <c r="K80" s="736" t="s">
        <v>653</v>
      </c>
      <c r="L80" s="737">
        <f>'Obra '!$E$7</f>
        <v>43</v>
      </c>
      <c r="M80" s="737">
        <v>548.3809733701014</v>
      </c>
      <c r="N80" s="737">
        <f t="shared" si="61"/>
        <v>23580.381854914362</v>
      </c>
      <c r="O80" s="738"/>
      <c r="P80" s="739" t="s">
        <v>2416</v>
      </c>
    </row>
    <row r="81" spans="1:16" s="209" customFormat="1" ht="13.9" customHeight="1" outlineLevel="1" x14ac:dyDescent="0.2">
      <c r="A81" s="729">
        <f ca="1">IF($H81="UNIDADE CONSTRUTIVA",OFFSET(A81,-1,0)+1,LARGE(A$3:A80,1))</f>
        <v>0</v>
      </c>
      <c r="B81" s="729">
        <f t="shared" ca="1" si="51"/>
        <v>2</v>
      </c>
      <c r="C81" s="729">
        <f t="shared" ca="1" si="52"/>
        <v>2</v>
      </c>
      <c r="D81" s="730">
        <f t="shared" ca="1" si="53"/>
        <v>3</v>
      </c>
      <c r="E81" s="730">
        <f t="shared" ca="1" si="54"/>
        <v>7</v>
      </c>
      <c r="G81" s="732"/>
      <c r="H81" s="733" t="s">
        <v>497</v>
      </c>
      <c r="I81" s="734" t="str">
        <f t="shared" ca="1" si="55"/>
        <v>02.002.003.007</v>
      </c>
      <c r="J81" s="1363" t="s">
        <v>668</v>
      </c>
      <c r="K81" s="736" t="s">
        <v>653</v>
      </c>
      <c r="L81" s="737">
        <f>'Obra '!$E$7</f>
        <v>43</v>
      </c>
      <c r="M81" s="737">
        <v>693.93386800312612</v>
      </c>
      <c r="N81" s="737">
        <f t="shared" si="61"/>
        <v>29839.156324134423</v>
      </c>
      <c r="O81" s="738"/>
      <c r="P81" s="739" t="s">
        <v>2416</v>
      </c>
    </row>
    <row r="82" spans="1:16" s="209" customFormat="1" ht="13.9" customHeight="1" outlineLevel="1" x14ac:dyDescent="0.2">
      <c r="A82" s="729">
        <f ca="1">IF($H82="UNIDADE CONSTRUTIVA",OFFSET(A82,-1,0)+1,LARGE(A$3:A81,1))</f>
        <v>0</v>
      </c>
      <c r="B82" s="729">
        <f t="shared" ca="1" si="51"/>
        <v>2</v>
      </c>
      <c r="C82" s="729">
        <f t="shared" ca="1" si="52"/>
        <v>2</v>
      </c>
      <c r="D82" s="730">
        <f t="shared" ca="1" si="53"/>
        <v>3</v>
      </c>
      <c r="E82" s="730">
        <f t="shared" ca="1" si="54"/>
        <v>8</v>
      </c>
      <c r="G82" s="732"/>
      <c r="H82" s="733" t="s">
        <v>497</v>
      </c>
      <c r="I82" s="734" t="str">
        <f t="shared" ca="1" si="55"/>
        <v>02.002.003.008</v>
      </c>
      <c r="J82" s="1363" t="s">
        <v>669</v>
      </c>
      <c r="K82" s="736" t="s">
        <v>653</v>
      </c>
      <c r="L82" s="737">
        <f>'Obra '!$E$7</f>
        <v>43</v>
      </c>
      <c r="M82" s="737">
        <v>540.19761592969428</v>
      </c>
      <c r="N82" s="737">
        <f t="shared" si="61"/>
        <v>23228.497484976855</v>
      </c>
      <c r="O82" s="738"/>
      <c r="P82" s="739" t="s">
        <v>2416</v>
      </c>
    </row>
    <row r="83" spans="1:16" s="209" customFormat="1" ht="13.9" customHeight="1" outlineLevel="1" x14ac:dyDescent="0.2">
      <c r="A83" s="729">
        <f ca="1">IF($H83="UNIDADE CONSTRUTIVA",OFFSET(A83,-1,0)+1,LARGE(A$3:A82,1))</f>
        <v>0</v>
      </c>
      <c r="B83" s="729">
        <f t="shared" ca="1" si="51"/>
        <v>2</v>
      </c>
      <c r="C83" s="729">
        <f t="shared" ca="1" si="52"/>
        <v>2</v>
      </c>
      <c r="D83" s="730">
        <f t="shared" ca="1" si="53"/>
        <v>3</v>
      </c>
      <c r="E83" s="730">
        <f t="shared" ca="1" si="54"/>
        <v>9</v>
      </c>
      <c r="G83" s="732"/>
      <c r="H83" s="733" t="s">
        <v>497</v>
      </c>
      <c r="I83" s="734" t="str">
        <f t="shared" ca="1" si="55"/>
        <v>02.002.003.009</v>
      </c>
      <c r="J83" s="1363" t="s">
        <v>670</v>
      </c>
      <c r="K83" s="736" t="s">
        <v>653</v>
      </c>
      <c r="L83" s="737">
        <f>'Obra '!$E$7</f>
        <v>43</v>
      </c>
      <c r="M83" s="737">
        <v>661.8736414993158</v>
      </c>
      <c r="N83" s="737">
        <f t="shared" si="61"/>
        <v>28460.56658447058</v>
      </c>
      <c r="O83" s="738"/>
      <c r="P83" s="739" t="s">
        <v>2416</v>
      </c>
    </row>
    <row r="84" spans="1:16" s="209" customFormat="1" ht="13.9" customHeight="1" outlineLevel="1" x14ac:dyDescent="0.2">
      <c r="A84" s="729">
        <f ca="1">IF($H84="UNIDADE CONSTRUTIVA",OFFSET(A84,-1,0)+1,LARGE(A$3:A83,1))</f>
        <v>0</v>
      </c>
      <c r="B84" s="729">
        <f t="shared" ref="B84:B86" ca="1" si="62">IF(H84="UNIDADE CONSTRUTIVA",0,IF(H84="CÉLULA CONSTRUTIVA",OFFSET(B84,-1,0)+1,OFFSET(B84,-1,0)))</f>
        <v>2</v>
      </c>
      <c r="C84" s="729">
        <f t="shared" ref="C84:C86" ca="1" si="63">IF(H84="CÉLULA CONSTRUTIVA",0,IF(H84="ETAPA",OFFSET(C84,-1,0)+1,OFFSET(C84,-1,0)))</f>
        <v>2</v>
      </c>
      <c r="D84" s="730">
        <f t="shared" ref="D84:D86" ca="1" si="64">IF(H84="ETAPA",0,IF(H84="SUBETAPA",OFFSET(D84,-1,0)+1,OFFSET(D84,-1,0)))</f>
        <v>3</v>
      </c>
      <c r="E84" s="730">
        <f t="shared" ref="E84:E86" ca="1" si="65">IF(H84="Subetapa",0,IF(H84="serviço",OFFSET(E84,-1,0)+1,OFFSET(E84,-1,0)))</f>
        <v>10</v>
      </c>
      <c r="G84" s="732"/>
      <c r="H84" s="733" t="s">
        <v>497</v>
      </c>
      <c r="I84" s="734" t="str">
        <f t="shared" ref="I84:I86" ca="1" si="66"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>02.002.003.010</v>
      </c>
      <c r="J84" s="1363" t="s">
        <v>1079</v>
      </c>
      <c r="K84" s="736" t="s">
        <v>653</v>
      </c>
      <c r="L84" s="737">
        <f>'Obra '!$E$7</f>
        <v>43</v>
      </c>
      <c r="M84" s="737">
        <v>481.30895820403617</v>
      </c>
      <c r="N84" s="737">
        <f t="shared" si="61"/>
        <v>20696.285202773557</v>
      </c>
      <c r="O84" s="738"/>
      <c r="P84" s="739" t="s">
        <v>2416</v>
      </c>
    </row>
    <row r="85" spans="1:16" s="209" customFormat="1" ht="13.9" customHeight="1" outlineLevel="1" x14ac:dyDescent="0.2">
      <c r="A85" s="729">
        <f ca="1">IF($H85="UNIDADE CONSTRUTIVA",OFFSET(A85,-1,0)+1,LARGE(A$3:A84,1))</f>
        <v>0</v>
      </c>
      <c r="B85" s="729">
        <f t="shared" ca="1" si="62"/>
        <v>2</v>
      </c>
      <c r="C85" s="729">
        <f t="shared" ca="1" si="63"/>
        <v>2</v>
      </c>
      <c r="D85" s="730">
        <f t="shared" ca="1" si="64"/>
        <v>3</v>
      </c>
      <c r="E85" s="730">
        <f t="shared" ca="1" si="65"/>
        <v>11</v>
      </c>
      <c r="G85" s="732"/>
      <c r="H85" s="733" t="s">
        <v>497</v>
      </c>
      <c r="I85" s="734" t="str">
        <f t="shared" ca="1" si="66"/>
        <v>02.002.003.011</v>
      </c>
      <c r="J85" s="1363" t="s">
        <v>1080</v>
      </c>
      <c r="K85" s="736" t="s">
        <v>653</v>
      </c>
      <c r="L85" s="737">
        <f>'Obra '!$E$7</f>
        <v>43</v>
      </c>
      <c r="M85" s="737">
        <v>204.71871996800073</v>
      </c>
      <c r="N85" s="737">
        <f t="shared" si="61"/>
        <v>8802.9049586240308</v>
      </c>
      <c r="O85" s="738"/>
      <c r="P85" s="739" t="s">
        <v>2416</v>
      </c>
    </row>
    <row r="86" spans="1:16" s="209" customFormat="1" ht="13.9" customHeight="1" outlineLevel="1" x14ac:dyDescent="0.2">
      <c r="A86" s="729">
        <f ca="1">IF($H86="UNIDADE CONSTRUTIVA",OFFSET(A86,-1,0)+1,LARGE(A$3:A85,1))</f>
        <v>0</v>
      </c>
      <c r="B86" s="729">
        <f t="shared" ca="1" si="62"/>
        <v>2</v>
      </c>
      <c r="C86" s="729">
        <f t="shared" ca="1" si="63"/>
        <v>2</v>
      </c>
      <c r="D86" s="730">
        <f t="shared" ca="1" si="64"/>
        <v>3</v>
      </c>
      <c r="E86" s="730">
        <f t="shared" ca="1" si="65"/>
        <v>12</v>
      </c>
      <c r="G86" s="732"/>
      <c r="H86" s="733" t="s">
        <v>497</v>
      </c>
      <c r="I86" s="734" t="str">
        <f t="shared" ca="1" si="66"/>
        <v>02.002.003.012</v>
      </c>
      <c r="J86" s="1363" t="s">
        <v>1081</v>
      </c>
      <c r="K86" s="736" t="s">
        <v>653</v>
      </c>
      <c r="L86" s="737">
        <f>'Obra '!$E$7</f>
        <v>43</v>
      </c>
      <c r="M86" s="737">
        <v>300.74427490875655</v>
      </c>
      <c r="N86" s="737">
        <f t="shared" si="61"/>
        <v>12932.003821076532</v>
      </c>
      <c r="O86" s="738"/>
      <c r="P86" s="739" t="s">
        <v>2416</v>
      </c>
    </row>
    <row r="87" spans="1:16" s="209" customFormat="1" ht="13.9" customHeight="1" x14ac:dyDescent="0.2">
      <c r="A87" s="729">
        <f ca="1">IF($H87="UNIDADE CONSTRUTIVA",OFFSET(A87,-1,0)+1,LARGE(A$3:A83,1))</f>
        <v>0</v>
      </c>
      <c r="B87" s="729">
        <f t="shared" ca="1" si="51"/>
        <v>2</v>
      </c>
      <c r="C87" s="729">
        <f t="shared" ca="1" si="52"/>
        <v>2</v>
      </c>
      <c r="D87" s="730">
        <f t="shared" ca="1" si="53"/>
        <v>4</v>
      </c>
      <c r="E87" s="730">
        <f t="shared" ca="1" si="54"/>
        <v>0</v>
      </c>
      <c r="G87" s="732"/>
      <c r="H87" s="733" t="s">
        <v>496</v>
      </c>
      <c r="I87" s="734" t="str">
        <f t="shared" ca="1" si="55"/>
        <v>02.002.004</v>
      </c>
      <c r="J87" s="1363" t="s">
        <v>671</v>
      </c>
      <c r="K87" s="736"/>
      <c r="L87" s="737"/>
      <c r="M87" s="737"/>
      <c r="N87" s="737">
        <f t="shared" ca="1" si="61"/>
        <v>111713.63432</v>
      </c>
      <c r="O87" s="738"/>
      <c r="P87" s="739"/>
    </row>
    <row r="88" spans="1:16" s="209" customFormat="1" ht="13.9" customHeight="1" outlineLevel="1" x14ac:dyDescent="0.2">
      <c r="A88" s="729">
        <f ca="1">IF($H88="UNIDADE CONSTRUTIVA",OFFSET(A88,-1,0)+1,LARGE(A$3:A83,1))</f>
        <v>0</v>
      </c>
      <c r="B88" s="729">
        <f t="shared" ref="B88" ca="1" si="67">IF(H88="UNIDADE CONSTRUTIVA",0,IF(H88="CÉLULA CONSTRUTIVA",OFFSET(B88,-1,0)+1,OFFSET(B88,-1,0)))</f>
        <v>2</v>
      </c>
      <c r="C88" s="729">
        <f t="shared" ref="C88" ca="1" si="68">IF(H88="CÉLULA CONSTRUTIVA",0,IF(H88="ETAPA",OFFSET(C88,-1,0)+1,OFFSET(C88,-1,0)))</f>
        <v>2</v>
      </c>
      <c r="D88" s="730">
        <f t="shared" ref="D88" ca="1" si="69">IF(H88="ETAPA",0,IF(H88="SUBETAPA",OFFSET(D88,-1,0)+1,OFFSET(D88,-1,0)))</f>
        <v>4</v>
      </c>
      <c r="E88" s="730">
        <f t="shared" ref="E88" ca="1" si="70">IF(H88="Subetapa",0,IF(H88="serviço",OFFSET(E88,-1,0)+1,OFFSET(E88,-1,0)))</f>
        <v>1</v>
      </c>
      <c r="G88" s="732"/>
      <c r="H88" s="733" t="s">
        <v>497</v>
      </c>
      <c r="I88" s="734" t="str">
        <f t="shared" ref="I88" ca="1" si="71"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>02.002.004.001</v>
      </c>
      <c r="J88" s="1363" t="s">
        <v>719</v>
      </c>
      <c r="K88" s="736" t="s">
        <v>653</v>
      </c>
      <c r="L88" s="737">
        <v>17</v>
      </c>
      <c r="M88" s="737">
        <v>1950</v>
      </c>
      <c r="N88" s="737">
        <f t="shared" si="61"/>
        <v>33150</v>
      </c>
      <c r="O88" s="738" t="s">
        <v>1078</v>
      </c>
      <c r="P88" s="739" t="s">
        <v>2416</v>
      </c>
    </row>
    <row r="89" spans="1:16" s="209" customFormat="1" ht="13.9" customHeight="1" outlineLevel="1" x14ac:dyDescent="0.2">
      <c r="A89" s="729">
        <f ca="1">IF($H89="UNIDADE CONSTRUTIVA",OFFSET(A89,-1,0)+1,LARGE(A$3:A87,1))</f>
        <v>0</v>
      </c>
      <c r="B89" s="729">
        <f t="shared" ca="1" si="51"/>
        <v>2</v>
      </c>
      <c r="C89" s="729">
        <f t="shared" ca="1" si="52"/>
        <v>2</v>
      </c>
      <c r="D89" s="730">
        <f t="shared" ca="1" si="53"/>
        <v>4</v>
      </c>
      <c r="E89" s="730">
        <f t="shared" ca="1" si="54"/>
        <v>2</v>
      </c>
      <c r="G89" s="732"/>
      <c r="H89" s="733" t="s">
        <v>497</v>
      </c>
      <c r="I89" s="734" t="str">
        <f t="shared" ca="1" si="55"/>
        <v>02.002.004.002</v>
      </c>
      <c r="J89" s="1363" t="s">
        <v>657</v>
      </c>
      <c r="K89" s="736" t="s">
        <v>423</v>
      </c>
      <c r="L89" s="737">
        <v>1</v>
      </c>
      <c r="M89" s="737">
        <v>25030.457999999999</v>
      </c>
      <c r="N89" s="737">
        <f t="shared" si="61"/>
        <v>25030.457999999999</v>
      </c>
      <c r="O89" s="738"/>
      <c r="P89" s="739" t="s">
        <v>2416</v>
      </c>
    </row>
    <row r="90" spans="1:16" s="209" customFormat="1" ht="13.9" customHeight="1" outlineLevel="1" x14ac:dyDescent="0.2">
      <c r="A90" s="729">
        <f ca="1">IF($H90="UNIDADE CONSTRUTIVA",OFFSET(A90,-1,0)+1,LARGE(A$3:A89,1))</f>
        <v>0</v>
      </c>
      <c r="B90" s="729">
        <f t="shared" ca="1" si="51"/>
        <v>2</v>
      </c>
      <c r="C90" s="729">
        <f t="shared" ca="1" si="52"/>
        <v>2</v>
      </c>
      <c r="D90" s="730">
        <f t="shared" ca="1" si="53"/>
        <v>4</v>
      </c>
      <c r="E90" s="730">
        <f t="shared" ca="1" si="54"/>
        <v>3</v>
      </c>
      <c r="G90" s="732"/>
      <c r="H90" s="733" t="s">
        <v>497</v>
      </c>
      <c r="I90" s="734" t="str">
        <f t="shared" ca="1" si="55"/>
        <v>02.002.004.003</v>
      </c>
      <c r="J90" s="1363" t="s">
        <v>679</v>
      </c>
      <c r="K90" s="736" t="s">
        <v>653</v>
      </c>
      <c r="L90" s="737">
        <f>L88</f>
        <v>17</v>
      </c>
      <c r="M90" s="737">
        <v>980</v>
      </c>
      <c r="N90" s="737">
        <f t="shared" si="61"/>
        <v>16660</v>
      </c>
      <c r="O90" s="738"/>
      <c r="P90" s="739" t="s">
        <v>2416</v>
      </c>
    </row>
    <row r="91" spans="1:16" s="209" customFormat="1" ht="13.9" customHeight="1" outlineLevel="1" x14ac:dyDescent="0.2">
      <c r="A91" s="729">
        <f ca="1">IF($H91="UNIDADE CONSTRUTIVA",OFFSET(A91,-1,0)+1,LARGE(A$3:A90,1))</f>
        <v>0</v>
      </c>
      <c r="B91" s="729">
        <f t="shared" ca="1" si="51"/>
        <v>2</v>
      </c>
      <c r="C91" s="729">
        <f t="shared" ca="1" si="52"/>
        <v>2</v>
      </c>
      <c r="D91" s="730">
        <f t="shared" ca="1" si="53"/>
        <v>4</v>
      </c>
      <c r="E91" s="730">
        <f t="shared" ca="1" si="54"/>
        <v>4</v>
      </c>
      <c r="G91" s="732"/>
      <c r="H91" s="733" t="s">
        <v>497</v>
      </c>
      <c r="I91" s="734" t="str">
        <f t="shared" ca="1" si="55"/>
        <v>02.002.004.004</v>
      </c>
      <c r="J91" s="1363" t="s">
        <v>673</v>
      </c>
      <c r="K91" s="736" t="s">
        <v>423</v>
      </c>
      <c r="L91" s="737">
        <v>1</v>
      </c>
      <c r="M91" s="737">
        <v>14000</v>
      </c>
      <c r="N91" s="737">
        <f t="shared" si="61"/>
        <v>14000</v>
      </c>
      <c r="O91" s="738"/>
      <c r="P91" s="739" t="s">
        <v>2416</v>
      </c>
    </row>
    <row r="92" spans="1:16" s="209" customFormat="1" ht="13.9" customHeight="1" outlineLevel="1" x14ac:dyDescent="0.2">
      <c r="A92" s="729">
        <f ca="1">IF($H92="UNIDADE CONSTRUTIVA",OFFSET(A92,-1,0)+1,LARGE(A$3:A91,1))</f>
        <v>0</v>
      </c>
      <c r="B92" s="729">
        <f t="shared" ca="1" si="51"/>
        <v>2</v>
      </c>
      <c r="C92" s="729">
        <f t="shared" ca="1" si="52"/>
        <v>2</v>
      </c>
      <c r="D92" s="730">
        <f t="shared" ca="1" si="53"/>
        <v>4</v>
      </c>
      <c r="E92" s="730">
        <f t="shared" ca="1" si="54"/>
        <v>5</v>
      </c>
      <c r="G92" s="732"/>
      <c r="H92" s="733" t="s">
        <v>497</v>
      </c>
      <c r="I92" s="734" t="str">
        <f t="shared" ca="1" si="55"/>
        <v>02.002.004.005</v>
      </c>
      <c r="J92" s="1363" t="s">
        <v>680</v>
      </c>
      <c r="K92" s="736" t="s">
        <v>423</v>
      </c>
      <c r="L92" s="737">
        <v>1</v>
      </c>
      <c r="M92" s="737">
        <v>9500</v>
      </c>
      <c r="N92" s="737">
        <f t="shared" si="61"/>
        <v>9500</v>
      </c>
      <c r="O92" s="738"/>
      <c r="P92" s="739" t="s">
        <v>2416</v>
      </c>
    </row>
    <row r="93" spans="1:16" s="209" customFormat="1" ht="13.9" customHeight="1" outlineLevel="1" x14ac:dyDescent="0.2">
      <c r="A93" s="729">
        <f ca="1">IF($H93="UNIDADE CONSTRUTIVA",OFFSET(A93,-1,0)+1,LARGE(A$3:A92,1))</f>
        <v>0</v>
      </c>
      <c r="B93" s="729">
        <f t="shared" ca="1" si="51"/>
        <v>2</v>
      </c>
      <c r="C93" s="729">
        <f t="shared" ca="1" si="52"/>
        <v>2</v>
      </c>
      <c r="D93" s="730">
        <f t="shared" ca="1" si="53"/>
        <v>4</v>
      </c>
      <c r="E93" s="730">
        <f t="shared" ca="1" si="54"/>
        <v>6</v>
      </c>
      <c r="G93" s="732"/>
      <c r="H93" s="733" t="s">
        <v>497</v>
      </c>
      <c r="I93" s="734" t="str">
        <f t="shared" ca="1" si="55"/>
        <v>02.002.004.006</v>
      </c>
      <c r="J93" s="1363" t="s">
        <v>674</v>
      </c>
      <c r="K93" s="736" t="s">
        <v>1</v>
      </c>
      <c r="L93" s="737">
        <v>81.504000000000005</v>
      </c>
      <c r="M93" s="737">
        <v>164.08</v>
      </c>
      <c r="N93" s="737">
        <f t="shared" si="61"/>
        <v>13373.176320000002</v>
      </c>
      <c r="O93" s="738"/>
      <c r="P93" s="739" t="s">
        <v>2416</v>
      </c>
    </row>
    <row r="94" spans="1:16" s="209" customFormat="1" ht="13.9" customHeight="1" x14ac:dyDescent="0.2">
      <c r="A94" s="729">
        <f ca="1">IF($H94="UNIDADE CONSTRUTIVA",OFFSET(A94,-1,0)+1,LARGE(A$3:A93,1))</f>
        <v>0</v>
      </c>
      <c r="B94" s="729">
        <f t="shared" ca="1" si="51"/>
        <v>2</v>
      </c>
      <c r="C94" s="729">
        <f t="shared" ca="1" si="52"/>
        <v>2</v>
      </c>
      <c r="D94" s="730">
        <f t="shared" ca="1" si="53"/>
        <v>5</v>
      </c>
      <c r="E94" s="730">
        <f t="shared" ca="1" si="54"/>
        <v>0</v>
      </c>
      <c r="G94" s="732"/>
      <c r="H94" s="733" t="s">
        <v>496</v>
      </c>
      <c r="I94" s="734" t="str">
        <f t="shared" ca="1" si="55"/>
        <v>02.002.005</v>
      </c>
      <c r="J94" s="1363" t="s">
        <v>623</v>
      </c>
      <c r="K94" s="736"/>
      <c r="L94" s="737"/>
      <c r="M94" s="737"/>
      <c r="N94" s="737">
        <f t="shared" ca="1" si="61"/>
        <v>47636.34773713968</v>
      </c>
      <c r="O94" s="738"/>
      <c r="P94" s="739"/>
    </row>
    <row r="95" spans="1:16" s="209" customFormat="1" ht="13.9" customHeight="1" outlineLevel="1" x14ac:dyDescent="0.2">
      <c r="A95" s="729">
        <f ca="1">IF($H95="UNIDADE CONSTRUTIVA",OFFSET(A95,-1,0)+1,LARGE(A$3:A94,1))</f>
        <v>0</v>
      </c>
      <c r="B95" s="729">
        <f t="shared" ca="1" si="51"/>
        <v>2</v>
      </c>
      <c r="C95" s="729">
        <f t="shared" ca="1" si="52"/>
        <v>2</v>
      </c>
      <c r="D95" s="730">
        <f t="shared" ca="1" si="53"/>
        <v>5</v>
      </c>
      <c r="E95" s="730">
        <f t="shared" ca="1" si="54"/>
        <v>1</v>
      </c>
      <c r="G95" s="732"/>
      <c r="H95" s="733" t="s">
        <v>497</v>
      </c>
      <c r="I95" s="734" t="str">
        <f t="shared" ca="1" si="55"/>
        <v>02.002.005.001</v>
      </c>
      <c r="J95" s="1363" t="s">
        <v>675</v>
      </c>
      <c r="K95" s="736" t="s">
        <v>423</v>
      </c>
      <c r="L95" s="737">
        <v>1</v>
      </c>
      <c r="M95" s="737">
        <v>24815.472305960633</v>
      </c>
      <c r="N95" s="737">
        <f t="shared" si="61"/>
        <v>24815.472305960633</v>
      </c>
      <c r="O95" s="738"/>
      <c r="P95" s="739" t="s">
        <v>2416</v>
      </c>
    </row>
    <row r="96" spans="1:16" s="209" customFormat="1" ht="13.9" customHeight="1" outlineLevel="1" x14ac:dyDescent="0.2">
      <c r="A96" s="729">
        <f ca="1">IF($H96="UNIDADE CONSTRUTIVA",OFFSET(A96,-1,0)+1,LARGE(A$3:A95,1))</f>
        <v>0</v>
      </c>
      <c r="B96" s="729">
        <f t="shared" ca="1" si="51"/>
        <v>2</v>
      </c>
      <c r="C96" s="729">
        <f t="shared" ca="1" si="52"/>
        <v>2</v>
      </c>
      <c r="D96" s="730">
        <f t="shared" ca="1" si="53"/>
        <v>5</v>
      </c>
      <c r="E96" s="730">
        <f t="shared" ca="1" si="54"/>
        <v>2</v>
      </c>
      <c r="G96" s="732"/>
      <c r="H96" s="733" t="s">
        <v>497</v>
      </c>
      <c r="I96" s="734" t="str">
        <f t="shared" ca="1" si="55"/>
        <v>02.002.005.002</v>
      </c>
      <c r="J96" s="1363" t="s">
        <v>676</v>
      </c>
      <c r="K96" s="736" t="s">
        <v>423</v>
      </c>
      <c r="L96" s="737">
        <v>1</v>
      </c>
      <c r="M96" s="737">
        <v>22820.875431179047</v>
      </c>
      <c r="N96" s="737">
        <f t="shared" si="61"/>
        <v>22820.875431179047</v>
      </c>
      <c r="O96" s="738"/>
      <c r="P96" s="739" t="s">
        <v>2416</v>
      </c>
    </row>
    <row r="97" spans="1:17" s="209" customFormat="1" ht="13.9" customHeight="1" x14ac:dyDescent="0.2">
      <c r="A97" s="729">
        <f ca="1">IF($H97="UNIDADE CONSTRUTIVA",OFFSET(A97,-1,0)+1,LARGE(A$3:A96,1))</f>
        <v>0</v>
      </c>
      <c r="B97" s="729">
        <f t="shared" ca="1" si="51"/>
        <v>3</v>
      </c>
      <c r="C97" s="729">
        <f t="shared" ca="1" si="52"/>
        <v>0</v>
      </c>
      <c r="D97" s="730">
        <f t="shared" ca="1" si="53"/>
        <v>5</v>
      </c>
      <c r="E97" s="730">
        <f t="shared" ca="1" si="54"/>
        <v>2</v>
      </c>
      <c r="G97" s="732"/>
      <c r="H97" s="733" t="s">
        <v>494</v>
      </c>
      <c r="I97" s="734" t="str">
        <f t="shared" ca="1" si="55"/>
        <v>03</v>
      </c>
      <c r="J97" s="1363" t="s">
        <v>502</v>
      </c>
      <c r="K97" s="736"/>
      <c r="L97" s="737"/>
      <c r="M97" s="737"/>
      <c r="N97" s="737">
        <f t="shared" ca="1" si="61"/>
        <v>92299.233451851484</v>
      </c>
      <c r="O97" s="738"/>
      <c r="P97" s="739"/>
    </row>
    <row r="98" spans="1:17" s="209" customFormat="1" ht="13.9" customHeight="1" x14ac:dyDescent="0.2">
      <c r="A98" s="729">
        <f ca="1">IF($H98="UNIDADE CONSTRUTIVA",OFFSET(A98,-1,0)+1,LARGE(A$3:A97,1))</f>
        <v>0</v>
      </c>
      <c r="B98" s="729">
        <f t="shared" ca="1" si="51"/>
        <v>3</v>
      </c>
      <c r="C98" s="729">
        <f t="shared" ca="1" si="52"/>
        <v>1</v>
      </c>
      <c r="D98" s="730">
        <f t="shared" ca="1" si="53"/>
        <v>0</v>
      </c>
      <c r="E98" s="730">
        <f t="shared" ca="1" si="54"/>
        <v>2</v>
      </c>
      <c r="G98" s="732"/>
      <c r="H98" s="733" t="s">
        <v>495</v>
      </c>
      <c r="I98" s="734" t="str">
        <f t="shared" ca="1" si="55"/>
        <v>03.001</v>
      </c>
      <c r="J98" s="1363" t="s">
        <v>502</v>
      </c>
      <c r="K98" s="736"/>
      <c r="L98" s="737"/>
      <c r="M98" s="737"/>
      <c r="N98" s="737">
        <f t="shared" ca="1" si="61"/>
        <v>92299.233451851484</v>
      </c>
      <c r="O98" s="738"/>
      <c r="P98" s="739"/>
    </row>
    <row r="99" spans="1:17" s="209" customFormat="1" ht="13.9" customHeight="1" x14ac:dyDescent="0.2">
      <c r="A99" s="729">
        <f ca="1">IF($H99="UNIDADE CONSTRUTIVA",OFFSET(A99,-1,0)+1,LARGE(A$3:A98,1))</f>
        <v>0</v>
      </c>
      <c r="B99" s="729">
        <f t="shared" ca="1" si="51"/>
        <v>3</v>
      </c>
      <c r="C99" s="729">
        <f t="shared" ca="1" si="52"/>
        <v>1</v>
      </c>
      <c r="D99" s="730">
        <f t="shared" ca="1" si="53"/>
        <v>1</v>
      </c>
      <c r="E99" s="730">
        <f t="shared" ca="1" si="54"/>
        <v>0</v>
      </c>
      <c r="G99" s="732"/>
      <c r="H99" s="733" t="s">
        <v>496</v>
      </c>
      <c r="I99" s="734" t="str">
        <f t="shared" ca="1" si="55"/>
        <v>03.001.001</v>
      </c>
      <c r="J99" s="1363" t="s">
        <v>677</v>
      </c>
      <c r="K99" s="736"/>
      <c r="L99" s="737"/>
      <c r="M99" s="737"/>
      <c r="N99" s="737">
        <f t="shared" ca="1" si="61"/>
        <v>92299.233451851484</v>
      </c>
      <c r="O99" s="738"/>
      <c r="P99" s="739"/>
    </row>
    <row r="100" spans="1:17" s="209" customFormat="1" ht="13.9" customHeight="1" outlineLevel="1" x14ac:dyDescent="0.2">
      <c r="A100" s="729">
        <f ca="1">IF($H100="UNIDADE CONSTRUTIVA",OFFSET(A100,-1,0)+1,LARGE(A$3:A99,1))</f>
        <v>0</v>
      </c>
      <c r="B100" s="729">
        <f t="shared" ca="1" si="51"/>
        <v>3</v>
      </c>
      <c r="C100" s="729">
        <f t="shared" ca="1" si="52"/>
        <v>1</v>
      </c>
      <c r="D100" s="730">
        <f t="shared" ca="1" si="53"/>
        <v>1</v>
      </c>
      <c r="E100" s="730">
        <f t="shared" ca="1" si="54"/>
        <v>1</v>
      </c>
      <c r="G100" s="732"/>
      <c r="H100" s="733" t="s">
        <v>497</v>
      </c>
      <c r="I100" s="734" t="str">
        <f t="shared" ca="1" si="55"/>
        <v>03.001.001.001</v>
      </c>
      <c r="J100" s="1363" t="s">
        <v>2357</v>
      </c>
      <c r="K100" s="736" t="s">
        <v>653</v>
      </c>
      <c r="L100" s="737">
        <v>27</v>
      </c>
      <c r="M100" s="737">
        <v>3418.4901278463512</v>
      </c>
      <c r="N100" s="737">
        <f t="shared" si="61"/>
        <v>92299.233451851484</v>
      </c>
      <c r="O100" s="738"/>
      <c r="P100" s="739" t="s">
        <v>2416</v>
      </c>
    </row>
    <row r="101" spans="1:17" s="827" customFormat="1" ht="11.25" x14ac:dyDescent="0.2">
      <c r="A101" s="729">
        <f ca="1">IF($H101="UNIDADE CONSTRUTIVA",OFFSET(A101,-1,0)+1,LARGE(A$3:A100,1))</f>
        <v>0</v>
      </c>
      <c r="B101" s="729">
        <f t="shared" ca="1" si="51"/>
        <v>3</v>
      </c>
      <c r="C101" s="729">
        <f t="shared" ca="1" si="52"/>
        <v>1</v>
      </c>
      <c r="D101" s="730">
        <f t="shared" ca="1" si="53"/>
        <v>1</v>
      </c>
      <c r="E101" s="730">
        <f t="shared" ca="1" si="54"/>
        <v>1</v>
      </c>
      <c r="F101" s="825"/>
      <c r="G101" s="826"/>
      <c r="H101" s="826"/>
      <c r="I101" s="826"/>
      <c r="J101" s="1364" t="s">
        <v>10</v>
      </c>
      <c r="K101" s="824"/>
      <c r="L101" s="822"/>
      <c r="M101" s="822"/>
      <c r="N101" s="823">
        <f ca="1">N97+N50+N8</f>
        <v>3667981.1343704131</v>
      </c>
      <c r="O101" s="822"/>
      <c r="P101" s="824"/>
      <c r="Q101" s="825"/>
    </row>
    <row r="102" spans="1:17" s="148" customFormat="1" ht="14.1" customHeight="1" x14ac:dyDescent="0.2">
      <c r="A102" s="729">
        <f ca="1">IF($H102="UNIDADE CONSTRUTIVA",OFFSET(A102,-1,0)+1,LARGE(A$3:A101,1))</f>
        <v>0</v>
      </c>
      <c r="B102" s="729">
        <f t="shared" ca="1" si="51"/>
        <v>3</v>
      </c>
      <c r="C102" s="729">
        <f t="shared" ca="1" si="52"/>
        <v>1</v>
      </c>
      <c r="D102" s="730">
        <f t="shared" ca="1" si="53"/>
        <v>1</v>
      </c>
      <c r="E102" s="730">
        <f t="shared" ca="1" si="54"/>
        <v>1</v>
      </c>
      <c r="F102" s="209"/>
      <c r="J102" s="65"/>
      <c r="K102" s="146"/>
      <c r="L102" s="567"/>
      <c r="M102" s="841">
        <f ca="1">SUMIFS($N$7:$N$392,$H$7:$H$392,N102)</f>
        <v>3667981.1343704136</v>
      </c>
      <c r="N102" s="842" t="s">
        <v>494</v>
      </c>
      <c r="O102" s="635"/>
      <c r="P102" s="147"/>
      <c r="Q102" s="65"/>
    </row>
    <row r="103" spans="1:17" s="148" customFormat="1" ht="14.1" customHeight="1" x14ac:dyDescent="0.2">
      <c r="A103" s="729">
        <f ca="1">IF($H103="UNIDADE CONSTRUTIVA",OFFSET(A103,-1,0)+1,LARGE(A$3:A102,1))</f>
        <v>0</v>
      </c>
      <c r="B103" s="729">
        <f t="shared" ca="1" si="51"/>
        <v>3</v>
      </c>
      <c r="C103" s="729">
        <f t="shared" ca="1" si="52"/>
        <v>1</v>
      </c>
      <c r="D103" s="730">
        <f t="shared" ca="1" si="53"/>
        <v>1</v>
      </c>
      <c r="E103" s="730">
        <f t="shared" ca="1" si="54"/>
        <v>1</v>
      </c>
      <c r="F103" s="209"/>
      <c r="J103" s="65"/>
      <c r="K103" s="146"/>
      <c r="L103" s="567"/>
      <c r="M103" s="841">
        <f ca="1">SUMIFS($N$7:$N$392,$H$7:$H$392,N103)</f>
        <v>3667981.1343704131</v>
      </c>
      <c r="N103" s="842" t="s">
        <v>495</v>
      </c>
      <c r="O103" s="635"/>
      <c r="P103" s="147"/>
      <c r="Q103" s="65"/>
    </row>
    <row r="104" spans="1:17" s="148" customFormat="1" ht="14.1" customHeight="1" x14ac:dyDescent="0.2">
      <c r="A104" s="729">
        <f ca="1">IF($H104="UNIDADE CONSTRUTIVA",OFFSET(A104,-1,0)+1,LARGE(A$3:A103,1))</f>
        <v>0</v>
      </c>
      <c r="B104" s="729">
        <f t="shared" ca="1" si="51"/>
        <v>3</v>
      </c>
      <c r="C104" s="729">
        <f t="shared" ca="1" si="52"/>
        <v>1</v>
      </c>
      <c r="D104" s="730">
        <f t="shared" ca="1" si="53"/>
        <v>1</v>
      </c>
      <c r="E104" s="730">
        <f t="shared" ca="1" si="54"/>
        <v>1</v>
      </c>
      <c r="F104" s="209"/>
      <c r="J104" s="65"/>
      <c r="K104" s="146"/>
      <c r="L104" s="567"/>
      <c r="M104" s="841">
        <f ca="1">SUMIFS($N$7:$N$392,$H$7:$H$392,N104)</f>
        <v>3667981.1343704127</v>
      </c>
      <c r="N104" s="842" t="s">
        <v>496</v>
      </c>
      <c r="O104" s="635"/>
      <c r="P104" s="147"/>
      <c r="Q104" s="65"/>
    </row>
    <row r="105" spans="1:17" s="148" customFormat="1" ht="14.1" customHeight="1" x14ac:dyDescent="0.2">
      <c r="A105" s="729">
        <f ca="1">IF($H105="UNIDADE CONSTRUTIVA",OFFSET(A105,-1,0)+1,LARGE(A$3:A104,1))</f>
        <v>0</v>
      </c>
      <c r="B105" s="729">
        <f t="shared" ca="1" si="51"/>
        <v>3</v>
      </c>
      <c r="C105" s="729">
        <f t="shared" ca="1" si="52"/>
        <v>1</v>
      </c>
      <c r="D105" s="730">
        <f t="shared" ca="1" si="53"/>
        <v>1</v>
      </c>
      <c r="E105" s="730">
        <f t="shared" ca="1" si="54"/>
        <v>1</v>
      </c>
      <c r="F105" s="209"/>
      <c r="J105" s="65"/>
      <c r="K105" s="146"/>
      <c r="L105" s="567"/>
      <c r="M105" s="841">
        <f>SUMIFS($N$7:$N$392,$H$7:$H$392,N105)</f>
        <v>3667981.1343704131</v>
      </c>
      <c r="N105" s="842" t="s">
        <v>497</v>
      </c>
      <c r="O105" s="635"/>
      <c r="P105" s="147"/>
      <c r="Q105" s="65"/>
    </row>
    <row r="106" spans="1:17" s="148" customFormat="1" ht="14.1" customHeight="1" x14ac:dyDescent="0.2">
      <c r="A106" s="729">
        <f ca="1">IF($H106="UNIDADE CONSTRUTIVA",OFFSET(A106,-1,0)+1,LARGE(A$3:A105,1))</f>
        <v>0</v>
      </c>
      <c r="B106" s="729">
        <f t="shared" ca="1" si="51"/>
        <v>3</v>
      </c>
      <c r="C106" s="729">
        <f t="shared" ca="1" si="52"/>
        <v>1</v>
      </c>
      <c r="D106" s="730">
        <f t="shared" ca="1" si="53"/>
        <v>1</v>
      </c>
      <c r="E106" s="730">
        <f t="shared" ca="1" si="54"/>
        <v>1</v>
      </c>
      <c r="F106" s="209"/>
      <c r="J106" s="65"/>
      <c r="K106" s="146"/>
      <c r="L106" s="567"/>
      <c r="M106" s="1026">
        <f ca="1">M105+Ger_Executivo!N12</f>
        <v>4119246.010642413</v>
      </c>
      <c r="N106" s="843"/>
      <c r="O106" s="635"/>
      <c r="P106" s="147"/>
      <c r="Q106" s="65"/>
    </row>
    <row r="107" spans="1:17" s="148" customFormat="1" ht="14.1" customHeight="1" x14ac:dyDescent="0.2">
      <c r="A107" s="729">
        <f ca="1">IF($H107="UNIDADE CONSTRUTIVA",OFFSET(A107,-1,0)+1,LARGE(A$3:A106,1))</f>
        <v>0</v>
      </c>
      <c r="B107" s="729">
        <f t="shared" ca="1" si="51"/>
        <v>3</v>
      </c>
      <c r="C107" s="729">
        <f t="shared" ca="1" si="52"/>
        <v>1</v>
      </c>
      <c r="D107" s="730">
        <f t="shared" ca="1" si="53"/>
        <v>1</v>
      </c>
      <c r="E107" s="730">
        <f t="shared" ca="1" si="54"/>
        <v>1</v>
      </c>
      <c r="F107" s="209"/>
      <c r="J107" s="65"/>
      <c r="K107" s="146"/>
      <c r="L107" s="567"/>
      <c r="M107" s="1026"/>
      <c r="N107" s="721"/>
      <c r="O107" s="635"/>
      <c r="P107" s="147"/>
      <c r="Q107" s="65"/>
    </row>
    <row r="108" spans="1:17" s="148" customFormat="1" ht="14.1" customHeight="1" x14ac:dyDescent="0.2">
      <c r="A108" s="729">
        <f ca="1">IF($H108="UNIDADE CONSTRUTIVA",OFFSET(A108,-1,0)+1,LARGE(A$3:A107,1))</f>
        <v>0</v>
      </c>
      <c r="B108" s="729">
        <f t="shared" ca="1" si="51"/>
        <v>3</v>
      </c>
      <c r="C108" s="729">
        <f t="shared" ca="1" si="52"/>
        <v>1</v>
      </c>
      <c r="D108" s="730">
        <f t="shared" ca="1" si="53"/>
        <v>1</v>
      </c>
      <c r="E108" s="730">
        <f t="shared" ca="1" si="54"/>
        <v>1</v>
      </c>
      <c r="F108" s="209"/>
      <c r="J108" s="65"/>
      <c r="K108" s="146"/>
      <c r="L108" s="567"/>
      <c r="M108" s="567"/>
      <c r="N108" s="721"/>
      <c r="O108" s="635"/>
      <c r="P108" s="147"/>
      <c r="Q108" s="65"/>
    </row>
    <row r="109" spans="1:17" s="148" customFormat="1" ht="14.1" customHeight="1" x14ac:dyDescent="0.2">
      <c r="A109" s="729">
        <f ca="1">IF($H109="UNIDADE CONSTRUTIVA",OFFSET(A109,-1,0)+1,LARGE(A$3:A108,1))</f>
        <v>0</v>
      </c>
      <c r="B109" s="729">
        <f t="shared" ca="1" si="51"/>
        <v>3</v>
      </c>
      <c r="C109" s="729">
        <f t="shared" ca="1" si="52"/>
        <v>1</v>
      </c>
      <c r="D109" s="730">
        <f t="shared" ca="1" si="53"/>
        <v>1</v>
      </c>
      <c r="E109" s="730">
        <f t="shared" ca="1" si="54"/>
        <v>1</v>
      </c>
      <c r="F109" s="209"/>
      <c r="J109" s="65"/>
      <c r="K109" s="146"/>
      <c r="L109" s="567"/>
      <c r="M109" s="567"/>
      <c r="N109" s="721"/>
      <c r="O109" s="635"/>
      <c r="P109" s="147"/>
      <c r="Q109" s="65"/>
    </row>
    <row r="110" spans="1:17" s="148" customFormat="1" ht="14.1" customHeight="1" x14ac:dyDescent="0.2">
      <c r="A110" s="729">
        <f ca="1">IF($H110="UNIDADE CONSTRUTIVA",OFFSET(A110,-1,0)+1,LARGE(A$3:A109,1))</f>
        <v>0</v>
      </c>
      <c r="B110" s="729">
        <f t="shared" ca="1" si="51"/>
        <v>3</v>
      </c>
      <c r="C110" s="729">
        <f t="shared" ca="1" si="52"/>
        <v>1</v>
      </c>
      <c r="D110" s="730">
        <f t="shared" ca="1" si="53"/>
        <v>1</v>
      </c>
      <c r="E110" s="730">
        <f t="shared" ca="1" si="54"/>
        <v>1</v>
      </c>
      <c r="F110" s="209"/>
      <c r="J110" s="65"/>
      <c r="K110" s="146"/>
      <c r="L110" s="567"/>
      <c r="M110" s="567"/>
      <c r="N110" s="721"/>
      <c r="O110" s="635"/>
      <c r="P110" s="147"/>
      <c r="Q110" s="65"/>
    </row>
    <row r="111" spans="1:17" s="148" customFormat="1" ht="14.1" customHeight="1" x14ac:dyDescent="0.2">
      <c r="A111" s="729">
        <f ca="1">IF($H111="UNIDADE CONSTRUTIVA",OFFSET(A111,-1,0)+1,LARGE(A$3:A110,1))</f>
        <v>0</v>
      </c>
      <c r="B111" s="729">
        <f t="shared" ca="1" si="51"/>
        <v>3</v>
      </c>
      <c r="C111" s="729">
        <f t="shared" ca="1" si="52"/>
        <v>1</v>
      </c>
      <c r="D111" s="730">
        <f t="shared" ca="1" si="53"/>
        <v>1</v>
      </c>
      <c r="E111" s="730">
        <f t="shared" ca="1" si="54"/>
        <v>1</v>
      </c>
      <c r="F111" s="209"/>
      <c r="J111" s="65"/>
      <c r="K111" s="146"/>
      <c r="L111" s="567"/>
      <c r="M111" s="567"/>
      <c r="N111" s="721"/>
      <c r="O111" s="635"/>
      <c r="P111" s="147"/>
      <c r="Q111" s="65"/>
    </row>
    <row r="112" spans="1:17" s="148" customFormat="1" ht="14.1" customHeight="1" x14ac:dyDescent="0.2">
      <c r="A112" s="729">
        <f ca="1">IF($H112="UNIDADE CONSTRUTIVA",OFFSET(A112,-1,0)+1,LARGE(A$3:A111,1))</f>
        <v>0</v>
      </c>
      <c r="B112" s="729">
        <f t="shared" ca="1" si="51"/>
        <v>3</v>
      </c>
      <c r="C112" s="729">
        <f t="shared" ca="1" si="52"/>
        <v>1</v>
      </c>
      <c r="D112" s="730">
        <f t="shared" ca="1" si="53"/>
        <v>1</v>
      </c>
      <c r="E112" s="730">
        <f t="shared" ca="1" si="54"/>
        <v>1</v>
      </c>
      <c r="F112" s="209"/>
      <c r="J112" s="65"/>
      <c r="K112" s="146"/>
      <c r="L112" s="567"/>
      <c r="M112" s="567"/>
      <c r="N112" s="721"/>
      <c r="O112" s="635"/>
      <c r="P112" s="147"/>
      <c r="Q112" s="65"/>
    </row>
    <row r="113" spans="1:17" s="148" customFormat="1" ht="14.1" customHeight="1" x14ac:dyDescent="0.2">
      <c r="A113" s="729">
        <f ca="1">IF($H113="UNIDADE CONSTRUTIVA",OFFSET(A113,-1,0)+1,LARGE(A$3:A112,1))</f>
        <v>0</v>
      </c>
      <c r="B113" s="729">
        <f t="shared" ca="1" si="51"/>
        <v>3</v>
      </c>
      <c r="C113" s="729">
        <f t="shared" ca="1" si="52"/>
        <v>1</v>
      </c>
      <c r="D113" s="730">
        <f t="shared" ca="1" si="53"/>
        <v>1</v>
      </c>
      <c r="E113" s="730">
        <f t="shared" ca="1" si="54"/>
        <v>1</v>
      </c>
      <c r="F113" s="209"/>
      <c r="J113" s="65"/>
      <c r="K113" s="146"/>
      <c r="L113" s="567"/>
      <c r="M113" s="567"/>
      <c r="N113" s="721"/>
      <c r="O113" s="635"/>
      <c r="P113" s="147"/>
      <c r="Q113" s="65"/>
    </row>
    <row r="114" spans="1:17" s="148" customFormat="1" ht="14.1" customHeight="1" x14ac:dyDescent="0.2">
      <c r="A114" s="729">
        <f ca="1">IF($H114="UNIDADE CONSTRUTIVA",OFFSET(A114,-1,0)+1,LARGE(A$3:A113,1))</f>
        <v>0</v>
      </c>
      <c r="B114" s="729">
        <f t="shared" ca="1" si="51"/>
        <v>3</v>
      </c>
      <c r="C114" s="729">
        <f t="shared" ca="1" si="52"/>
        <v>1</v>
      </c>
      <c r="D114" s="730">
        <f t="shared" ca="1" si="53"/>
        <v>1</v>
      </c>
      <c r="E114" s="730">
        <f t="shared" ca="1" si="54"/>
        <v>1</v>
      </c>
      <c r="F114" s="209"/>
      <c r="J114" s="65"/>
      <c r="K114" s="146"/>
      <c r="L114" s="567"/>
      <c r="M114" s="567"/>
      <c r="N114" s="721"/>
      <c r="O114" s="635"/>
      <c r="P114" s="147"/>
      <c r="Q114" s="65"/>
    </row>
    <row r="115" spans="1:17" s="148" customFormat="1" ht="14.1" customHeight="1" x14ac:dyDescent="0.2">
      <c r="A115" s="729">
        <f ca="1">IF($H115="UNIDADE CONSTRUTIVA",OFFSET(A115,-1,0)+1,LARGE(A$3:A114,1))</f>
        <v>0</v>
      </c>
      <c r="B115" s="729">
        <f t="shared" ca="1" si="51"/>
        <v>3</v>
      </c>
      <c r="C115" s="729">
        <f t="shared" ca="1" si="52"/>
        <v>1</v>
      </c>
      <c r="D115" s="730">
        <f t="shared" ca="1" si="53"/>
        <v>1</v>
      </c>
      <c r="E115" s="730">
        <f t="shared" ca="1" si="54"/>
        <v>1</v>
      </c>
      <c r="F115" s="209"/>
      <c r="J115" s="65"/>
      <c r="K115" s="146"/>
      <c r="L115" s="567"/>
      <c r="M115" s="567"/>
      <c r="N115" s="721"/>
      <c r="O115" s="635"/>
      <c r="P115" s="147"/>
      <c r="Q115" s="65"/>
    </row>
    <row r="116" spans="1:17" s="148" customFormat="1" ht="14.1" customHeight="1" x14ac:dyDescent="0.2">
      <c r="A116" s="729">
        <f ca="1">IF($H116="UNIDADE CONSTRUTIVA",OFFSET(A116,-1,0)+1,LARGE(A$3:A115,1))</f>
        <v>0</v>
      </c>
      <c r="B116" s="729">
        <f t="shared" ca="1" si="51"/>
        <v>3</v>
      </c>
      <c r="C116" s="729">
        <f t="shared" ca="1" si="52"/>
        <v>1</v>
      </c>
      <c r="D116" s="730">
        <f t="shared" ca="1" si="53"/>
        <v>1</v>
      </c>
      <c r="E116" s="730">
        <f t="shared" ca="1" si="54"/>
        <v>1</v>
      </c>
      <c r="F116" s="209"/>
      <c r="J116" s="65"/>
      <c r="K116" s="146"/>
      <c r="L116" s="567"/>
      <c r="M116" s="567"/>
      <c r="N116" s="721"/>
      <c r="O116" s="635"/>
      <c r="P116" s="147"/>
      <c r="Q116" s="65"/>
    </row>
    <row r="117" spans="1:17" s="148" customFormat="1" ht="14.1" customHeight="1" x14ac:dyDescent="0.2">
      <c r="A117" s="729">
        <f ca="1">IF($H117="UNIDADE CONSTRUTIVA",OFFSET(A117,-1,0)+1,LARGE(A$3:A116,1))</f>
        <v>0</v>
      </c>
      <c r="B117" s="729">
        <f t="shared" ref="B117:B180" ca="1" si="72">IF(H117="UNIDADE CONSTRUTIVA",0,IF(H117="CÉLULA CONSTRUTIVA",OFFSET(B117,-1,0)+1,OFFSET(B117,-1,0)))</f>
        <v>3</v>
      </c>
      <c r="C117" s="729">
        <f t="shared" ref="C117:C180" ca="1" si="73">IF(H117="CÉLULA CONSTRUTIVA",0,IF(H117="ETAPA",OFFSET(C117,-1,0)+1,OFFSET(C117,-1,0)))</f>
        <v>1</v>
      </c>
      <c r="D117" s="730">
        <f t="shared" ref="D117:D180" ca="1" si="74">IF(H117="ETAPA",0,IF(H117="SUBETAPA",OFFSET(D117,-1,0)+1,OFFSET(D117,-1,0)))</f>
        <v>1</v>
      </c>
      <c r="E117" s="730">
        <f t="shared" ref="E117:E180" ca="1" si="75">IF(H117="Subetapa",0,IF(H117="serviço",OFFSET(E117,-1,0)+1,OFFSET(E117,-1,0)))</f>
        <v>1</v>
      </c>
      <c r="F117" s="209"/>
      <c r="J117" s="65"/>
      <c r="K117" s="146"/>
      <c r="L117" s="567"/>
      <c r="M117" s="567"/>
      <c r="N117" s="721"/>
      <c r="O117" s="635"/>
      <c r="P117" s="147"/>
      <c r="Q117" s="65"/>
    </row>
    <row r="118" spans="1:17" s="148" customFormat="1" ht="14.1" customHeight="1" x14ac:dyDescent="0.2">
      <c r="A118" s="729">
        <f ca="1">IF($H118="UNIDADE CONSTRUTIVA",OFFSET(A118,-1,0)+1,LARGE(A$3:A117,1))</f>
        <v>0</v>
      </c>
      <c r="B118" s="729">
        <f t="shared" ca="1" si="72"/>
        <v>3</v>
      </c>
      <c r="C118" s="729">
        <f t="shared" ca="1" si="73"/>
        <v>1</v>
      </c>
      <c r="D118" s="730">
        <f t="shared" ca="1" si="74"/>
        <v>1</v>
      </c>
      <c r="E118" s="730">
        <f t="shared" ca="1" si="75"/>
        <v>1</v>
      </c>
      <c r="F118" s="209"/>
      <c r="J118" s="65"/>
      <c r="K118" s="146"/>
      <c r="L118" s="567"/>
      <c r="M118" s="567"/>
      <c r="N118" s="721"/>
      <c r="O118" s="635"/>
      <c r="P118" s="147"/>
      <c r="Q118" s="65"/>
    </row>
    <row r="119" spans="1:17" s="148" customFormat="1" ht="14.1" customHeight="1" x14ac:dyDescent="0.2">
      <c r="A119" s="729">
        <f ca="1">IF($H119="UNIDADE CONSTRUTIVA",OFFSET(A119,-1,0)+1,LARGE(A$3:A118,1))</f>
        <v>0</v>
      </c>
      <c r="B119" s="729">
        <f t="shared" ca="1" si="72"/>
        <v>3</v>
      </c>
      <c r="C119" s="729">
        <f t="shared" ca="1" si="73"/>
        <v>1</v>
      </c>
      <c r="D119" s="730">
        <f t="shared" ca="1" si="74"/>
        <v>1</v>
      </c>
      <c r="E119" s="730">
        <f t="shared" ca="1" si="75"/>
        <v>1</v>
      </c>
      <c r="F119" s="209"/>
      <c r="J119" s="65"/>
      <c r="K119" s="146"/>
      <c r="L119" s="567"/>
      <c r="M119" s="567"/>
      <c r="N119" s="721"/>
      <c r="O119" s="635"/>
      <c r="P119" s="147"/>
      <c r="Q119" s="65"/>
    </row>
    <row r="120" spans="1:17" s="148" customFormat="1" ht="14.1" customHeight="1" x14ac:dyDescent="0.2">
      <c r="A120" s="729">
        <f ca="1">IF($H120="UNIDADE CONSTRUTIVA",OFFSET(A120,-1,0)+1,LARGE(A$3:A119,1))</f>
        <v>0</v>
      </c>
      <c r="B120" s="729">
        <f t="shared" ca="1" si="72"/>
        <v>3</v>
      </c>
      <c r="C120" s="729">
        <f t="shared" ca="1" si="73"/>
        <v>1</v>
      </c>
      <c r="D120" s="730">
        <f t="shared" ca="1" si="74"/>
        <v>1</v>
      </c>
      <c r="E120" s="730">
        <f t="shared" ca="1" si="75"/>
        <v>1</v>
      </c>
      <c r="F120" s="209"/>
      <c r="J120" s="65"/>
      <c r="K120" s="146"/>
      <c r="L120" s="567"/>
      <c r="M120" s="567"/>
      <c r="N120" s="721"/>
      <c r="O120" s="635"/>
      <c r="P120" s="147"/>
      <c r="Q120" s="65"/>
    </row>
    <row r="121" spans="1:17" s="148" customFormat="1" ht="14.1" customHeight="1" x14ac:dyDescent="0.2">
      <c r="A121" s="729">
        <f ca="1">IF($H121="UNIDADE CONSTRUTIVA",OFFSET(A121,-1,0)+1,LARGE(A$3:A120,1))</f>
        <v>0</v>
      </c>
      <c r="B121" s="729">
        <f t="shared" ca="1" si="72"/>
        <v>3</v>
      </c>
      <c r="C121" s="729">
        <f t="shared" ca="1" si="73"/>
        <v>1</v>
      </c>
      <c r="D121" s="730">
        <f t="shared" ca="1" si="74"/>
        <v>1</v>
      </c>
      <c r="E121" s="730">
        <f t="shared" ca="1" si="75"/>
        <v>1</v>
      </c>
      <c r="F121" s="209"/>
      <c r="J121" s="65"/>
      <c r="K121" s="146"/>
      <c r="L121" s="567"/>
      <c r="M121" s="567"/>
      <c r="N121" s="721"/>
      <c r="O121" s="635"/>
      <c r="P121" s="147"/>
      <c r="Q121" s="65"/>
    </row>
    <row r="122" spans="1:17" s="148" customFormat="1" ht="14.1" customHeight="1" x14ac:dyDescent="0.2">
      <c r="A122" s="729">
        <f ca="1">IF($H122="UNIDADE CONSTRUTIVA",OFFSET(A122,-1,0)+1,LARGE(A$3:A121,1))</f>
        <v>0</v>
      </c>
      <c r="B122" s="729">
        <f t="shared" ca="1" si="72"/>
        <v>3</v>
      </c>
      <c r="C122" s="729">
        <f t="shared" ca="1" si="73"/>
        <v>1</v>
      </c>
      <c r="D122" s="730">
        <f t="shared" ca="1" si="74"/>
        <v>1</v>
      </c>
      <c r="E122" s="730">
        <f t="shared" ca="1" si="75"/>
        <v>1</v>
      </c>
      <c r="F122" s="209"/>
      <c r="J122" s="65"/>
      <c r="K122" s="146"/>
      <c r="L122" s="567"/>
      <c r="M122" s="567"/>
      <c r="N122" s="721"/>
      <c r="O122" s="635"/>
      <c r="P122" s="147"/>
      <c r="Q122" s="65"/>
    </row>
    <row r="123" spans="1:17" s="148" customFormat="1" ht="14.1" customHeight="1" x14ac:dyDescent="0.2">
      <c r="A123" s="729">
        <f ca="1">IF($H123="UNIDADE CONSTRUTIVA",OFFSET(A123,-1,0)+1,LARGE(A$3:A122,1))</f>
        <v>0</v>
      </c>
      <c r="B123" s="729">
        <f t="shared" ca="1" si="72"/>
        <v>3</v>
      </c>
      <c r="C123" s="729">
        <f t="shared" ca="1" si="73"/>
        <v>1</v>
      </c>
      <c r="D123" s="730">
        <f t="shared" ca="1" si="74"/>
        <v>1</v>
      </c>
      <c r="E123" s="730">
        <f t="shared" ca="1" si="75"/>
        <v>1</v>
      </c>
      <c r="F123" s="209"/>
      <c r="J123" s="65"/>
      <c r="K123" s="146"/>
      <c r="L123" s="567"/>
      <c r="M123" s="567"/>
      <c r="N123" s="721"/>
      <c r="O123" s="635"/>
      <c r="P123" s="147"/>
      <c r="Q123" s="65"/>
    </row>
    <row r="124" spans="1:17" s="148" customFormat="1" ht="14.1" customHeight="1" x14ac:dyDescent="0.2">
      <c r="A124" s="729">
        <f ca="1">IF($H124="UNIDADE CONSTRUTIVA",OFFSET(A124,-1,0)+1,LARGE(A$3:A123,1))</f>
        <v>0</v>
      </c>
      <c r="B124" s="729">
        <f t="shared" ca="1" si="72"/>
        <v>3</v>
      </c>
      <c r="C124" s="729">
        <f t="shared" ca="1" si="73"/>
        <v>1</v>
      </c>
      <c r="D124" s="730">
        <f t="shared" ca="1" si="74"/>
        <v>1</v>
      </c>
      <c r="E124" s="730">
        <f t="shared" ca="1" si="75"/>
        <v>1</v>
      </c>
      <c r="F124" s="209"/>
      <c r="J124" s="65"/>
      <c r="K124" s="146"/>
      <c r="L124" s="567"/>
      <c r="M124" s="567"/>
      <c r="N124" s="721"/>
      <c r="O124" s="635"/>
      <c r="P124" s="147"/>
      <c r="Q124" s="65"/>
    </row>
    <row r="125" spans="1:17" s="148" customFormat="1" ht="14.1" customHeight="1" x14ac:dyDescent="0.2">
      <c r="A125" s="729">
        <f ca="1">IF($H125="UNIDADE CONSTRUTIVA",OFFSET(A125,-1,0)+1,LARGE(A$3:A124,1))</f>
        <v>0</v>
      </c>
      <c r="B125" s="729">
        <f t="shared" ca="1" si="72"/>
        <v>3</v>
      </c>
      <c r="C125" s="729">
        <f t="shared" ca="1" si="73"/>
        <v>1</v>
      </c>
      <c r="D125" s="730">
        <f t="shared" ca="1" si="74"/>
        <v>1</v>
      </c>
      <c r="E125" s="730">
        <f t="shared" ca="1" si="75"/>
        <v>1</v>
      </c>
      <c r="F125" s="209"/>
      <c r="J125" s="65"/>
      <c r="K125" s="146"/>
      <c r="L125" s="567"/>
      <c r="M125" s="567"/>
      <c r="N125" s="721"/>
      <c r="O125" s="635"/>
      <c r="P125" s="147"/>
      <c r="Q125" s="65"/>
    </row>
    <row r="126" spans="1:17" s="148" customFormat="1" ht="14.1" customHeight="1" x14ac:dyDescent="0.2">
      <c r="A126" s="729">
        <f ca="1">IF($H126="UNIDADE CONSTRUTIVA",OFFSET(A126,-1,0)+1,LARGE(A$3:A125,1))</f>
        <v>0</v>
      </c>
      <c r="B126" s="729">
        <f t="shared" ca="1" si="72"/>
        <v>3</v>
      </c>
      <c r="C126" s="729">
        <f t="shared" ca="1" si="73"/>
        <v>1</v>
      </c>
      <c r="D126" s="730">
        <f t="shared" ca="1" si="74"/>
        <v>1</v>
      </c>
      <c r="E126" s="730">
        <f t="shared" ca="1" si="75"/>
        <v>1</v>
      </c>
      <c r="F126" s="209"/>
      <c r="J126" s="65"/>
      <c r="K126" s="146"/>
      <c r="L126" s="567"/>
      <c r="M126" s="567"/>
      <c r="N126" s="721"/>
      <c r="O126" s="635"/>
      <c r="P126" s="147"/>
      <c r="Q126" s="65"/>
    </row>
    <row r="127" spans="1:17" s="148" customFormat="1" ht="14.1" customHeight="1" x14ac:dyDescent="0.2">
      <c r="A127" s="729">
        <f ca="1">IF($H127="UNIDADE CONSTRUTIVA",OFFSET(A127,-1,0)+1,LARGE(A$3:A126,1))</f>
        <v>0</v>
      </c>
      <c r="B127" s="729">
        <f t="shared" ca="1" si="72"/>
        <v>3</v>
      </c>
      <c r="C127" s="729">
        <f t="shared" ca="1" si="73"/>
        <v>1</v>
      </c>
      <c r="D127" s="730">
        <f t="shared" ca="1" si="74"/>
        <v>1</v>
      </c>
      <c r="E127" s="730">
        <f t="shared" ca="1" si="75"/>
        <v>1</v>
      </c>
      <c r="F127" s="209"/>
      <c r="J127" s="65"/>
      <c r="K127" s="146"/>
      <c r="L127" s="567"/>
      <c r="M127" s="567"/>
      <c r="N127" s="721"/>
      <c r="O127" s="635"/>
      <c r="P127" s="147"/>
      <c r="Q127" s="65"/>
    </row>
    <row r="128" spans="1:17" s="148" customFormat="1" ht="14.1" customHeight="1" x14ac:dyDescent="0.2">
      <c r="A128" s="729">
        <f ca="1">IF($H128="UNIDADE CONSTRUTIVA",OFFSET(A128,-1,0)+1,LARGE(A$3:A127,1))</f>
        <v>0</v>
      </c>
      <c r="B128" s="729">
        <f t="shared" ca="1" si="72"/>
        <v>3</v>
      </c>
      <c r="C128" s="729">
        <f t="shared" ca="1" si="73"/>
        <v>1</v>
      </c>
      <c r="D128" s="730">
        <f t="shared" ca="1" si="74"/>
        <v>1</v>
      </c>
      <c r="E128" s="730">
        <f t="shared" ca="1" si="75"/>
        <v>1</v>
      </c>
      <c r="F128" s="209"/>
      <c r="J128" s="65"/>
      <c r="K128" s="146"/>
      <c r="L128" s="567"/>
      <c r="M128" s="567"/>
      <c r="N128" s="721"/>
      <c r="O128" s="635"/>
      <c r="P128" s="147"/>
      <c r="Q128" s="65"/>
    </row>
    <row r="129" spans="1:17" s="148" customFormat="1" ht="14.1" customHeight="1" x14ac:dyDescent="0.2">
      <c r="A129" s="729">
        <f ca="1">IF($H129="UNIDADE CONSTRUTIVA",OFFSET(A129,-1,0)+1,LARGE(A$3:A128,1))</f>
        <v>0</v>
      </c>
      <c r="B129" s="729">
        <f t="shared" ca="1" si="72"/>
        <v>3</v>
      </c>
      <c r="C129" s="729">
        <f t="shared" ca="1" si="73"/>
        <v>1</v>
      </c>
      <c r="D129" s="730">
        <f t="shared" ca="1" si="74"/>
        <v>1</v>
      </c>
      <c r="E129" s="730">
        <f t="shared" ca="1" si="75"/>
        <v>1</v>
      </c>
      <c r="F129" s="209"/>
      <c r="J129" s="65"/>
      <c r="K129" s="146"/>
      <c r="L129" s="567"/>
      <c r="M129" s="567"/>
      <c r="N129" s="721"/>
      <c r="O129" s="635"/>
      <c r="P129" s="147"/>
      <c r="Q129" s="65"/>
    </row>
    <row r="130" spans="1:17" s="148" customFormat="1" ht="14.1" customHeight="1" x14ac:dyDescent="0.2">
      <c r="A130" s="729">
        <f ca="1">IF($H130="UNIDADE CONSTRUTIVA",OFFSET(A130,-1,0)+1,LARGE(A$3:A129,1))</f>
        <v>0</v>
      </c>
      <c r="B130" s="729">
        <f t="shared" ca="1" si="72"/>
        <v>3</v>
      </c>
      <c r="C130" s="729">
        <f t="shared" ca="1" si="73"/>
        <v>1</v>
      </c>
      <c r="D130" s="730">
        <f t="shared" ca="1" si="74"/>
        <v>1</v>
      </c>
      <c r="E130" s="730">
        <f t="shared" ca="1" si="75"/>
        <v>1</v>
      </c>
      <c r="F130" s="209"/>
      <c r="J130" s="65"/>
      <c r="K130" s="146"/>
      <c r="L130" s="567"/>
      <c r="M130" s="567"/>
      <c r="N130" s="721"/>
      <c r="O130" s="635"/>
      <c r="P130" s="147"/>
      <c r="Q130" s="65"/>
    </row>
    <row r="131" spans="1:17" s="148" customFormat="1" ht="14.1" customHeight="1" x14ac:dyDescent="0.2">
      <c r="A131" s="729">
        <f ca="1">IF($H131="UNIDADE CONSTRUTIVA",OFFSET(A131,-1,0)+1,LARGE(A$3:A130,1))</f>
        <v>0</v>
      </c>
      <c r="B131" s="729">
        <f t="shared" ca="1" si="72"/>
        <v>3</v>
      </c>
      <c r="C131" s="729">
        <f t="shared" ca="1" si="73"/>
        <v>1</v>
      </c>
      <c r="D131" s="730">
        <f t="shared" ca="1" si="74"/>
        <v>1</v>
      </c>
      <c r="E131" s="730">
        <f t="shared" ca="1" si="75"/>
        <v>1</v>
      </c>
      <c r="F131" s="209"/>
      <c r="J131" s="65"/>
      <c r="K131" s="146"/>
      <c r="L131" s="567"/>
      <c r="M131" s="567"/>
      <c r="N131" s="721"/>
      <c r="O131" s="635"/>
      <c r="P131" s="147"/>
      <c r="Q131" s="65"/>
    </row>
    <row r="132" spans="1:17" s="148" customFormat="1" ht="14.1" customHeight="1" x14ac:dyDescent="0.2">
      <c r="A132" s="729">
        <f ca="1">IF($H132="UNIDADE CONSTRUTIVA",OFFSET(A132,-1,0)+1,LARGE(A$3:A131,1))</f>
        <v>0</v>
      </c>
      <c r="B132" s="729">
        <f t="shared" ca="1" si="72"/>
        <v>3</v>
      </c>
      <c r="C132" s="729">
        <f t="shared" ca="1" si="73"/>
        <v>1</v>
      </c>
      <c r="D132" s="730">
        <f t="shared" ca="1" si="74"/>
        <v>1</v>
      </c>
      <c r="E132" s="730">
        <f t="shared" ca="1" si="75"/>
        <v>1</v>
      </c>
      <c r="F132" s="209"/>
      <c r="J132" s="65"/>
      <c r="K132" s="146"/>
      <c r="L132" s="567"/>
      <c r="M132" s="567"/>
      <c r="N132" s="721"/>
      <c r="O132" s="635"/>
      <c r="P132" s="147"/>
      <c r="Q132" s="65"/>
    </row>
    <row r="133" spans="1:17" s="148" customFormat="1" ht="14.1" customHeight="1" x14ac:dyDescent="0.2">
      <c r="A133" s="729">
        <f ca="1">IF($H133="UNIDADE CONSTRUTIVA",OFFSET(A133,-1,0)+1,LARGE(A$3:A132,1))</f>
        <v>0</v>
      </c>
      <c r="B133" s="729">
        <f t="shared" ca="1" si="72"/>
        <v>3</v>
      </c>
      <c r="C133" s="729">
        <f t="shared" ca="1" si="73"/>
        <v>1</v>
      </c>
      <c r="D133" s="730">
        <f t="shared" ca="1" si="74"/>
        <v>1</v>
      </c>
      <c r="E133" s="730">
        <f t="shared" ca="1" si="75"/>
        <v>1</v>
      </c>
      <c r="F133" s="209"/>
      <c r="J133" s="65"/>
      <c r="K133" s="146"/>
      <c r="L133" s="567"/>
      <c r="M133" s="567"/>
      <c r="N133" s="721"/>
      <c r="O133" s="635"/>
      <c r="P133" s="147"/>
      <c r="Q133" s="65"/>
    </row>
    <row r="134" spans="1:17" s="148" customFormat="1" ht="14.1" customHeight="1" x14ac:dyDescent="0.2">
      <c r="A134" s="729">
        <f ca="1">IF($H134="UNIDADE CONSTRUTIVA",OFFSET(A134,-1,0)+1,LARGE(A$3:A133,1))</f>
        <v>0</v>
      </c>
      <c r="B134" s="729">
        <f t="shared" ca="1" si="72"/>
        <v>3</v>
      </c>
      <c r="C134" s="729">
        <f t="shared" ca="1" si="73"/>
        <v>1</v>
      </c>
      <c r="D134" s="730">
        <f t="shared" ca="1" si="74"/>
        <v>1</v>
      </c>
      <c r="E134" s="730">
        <f t="shared" ca="1" si="75"/>
        <v>1</v>
      </c>
      <c r="F134" s="209"/>
      <c r="J134" s="65"/>
      <c r="K134" s="146"/>
      <c r="L134" s="567"/>
      <c r="M134" s="567"/>
      <c r="N134" s="721"/>
      <c r="O134" s="635"/>
      <c r="P134" s="147"/>
      <c r="Q134" s="65"/>
    </row>
    <row r="135" spans="1:17" s="148" customFormat="1" ht="14.1" customHeight="1" x14ac:dyDescent="0.2">
      <c r="A135" s="729">
        <f ca="1">IF($H135="UNIDADE CONSTRUTIVA",OFFSET(A135,-1,0)+1,LARGE(A$3:A134,1))</f>
        <v>0</v>
      </c>
      <c r="B135" s="729">
        <f t="shared" ca="1" si="72"/>
        <v>3</v>
      </c>
      <c r="C135" s="729">
        <f t="shared" ca="1" si="73"/>
        <v>1</v>
      </c>
      <c r="D135" s="730">
        <f t="shared" ca="1" si="74"/>
        <v>1</v>
      </c>
      <c r="E135" s="730">
        <f t="shared" ca="1" si="75"/>
        <v>1</v>
      </c>
      <c r="F135" s="209"/>
      <c r="J135" s="65"/>
      <c r="K135" s="146"/>
      <c r="L135" s="567"/>
      <c r="M135" s="567"/>
      <c r="N135" s="721"/>
      <c r="O135" s="635"/>
      <c r="P135" s="147"/>
      <c r="Q135" s="65"/>
    </row>
    <row r="136" spans="1:17" s="148" customFormat="1" ht="14.1" customHeight="1" x14ac:dyDescent="0.2">
      <c r="A136" s="729">
        <f ca="1">IF($H136="UNIDADE CONSTRUTIVA",OFFSET(A136,-1,0)+1,LARGE(A$3:A135,1))</f>
        <v>0</v>
      </c>
      <c r="B136" s="729">
        <f t="shared" ca="1" si="72"/>
        <v>3</v>
      </c>
      <c r="C136" s="729">
        <f t="shared" ca="1" si="73"/>
        <v>1</v>
      </c>
      <c r="D136" s="730">
        <f t="shared" ca="1" si="74"/>
        <v>1</v>
      </c>
      <c r="E136" s="730">
        <f t="shared" ca="1" si="75"/>
        <v>1</v>
      </c>
      <c r="F136" s="209"/>
      <c r="J136" s="65"/>
      <c r="K136" s="146"/>
      <c r="L136" s="567"/>
      <c r="M136" s="567"/>
      <c r="N136" s="721"/>
      <c r="O136" s="635"/>
      <c r="P136" s="147"/>
      <c r="Q136" s="65"/>
    </row>
    <row r="137" spans="1:17" s="148" customFormat="1" ht="14.1" customHeight="1" x14ac:dyDescent="0.2">
      <c r="A137" s="729">
        <f ca="1">IF($H137="UNIDADE CONSTRUTIVA",OFFSET(A137,-1,0)+1,LARGE(A$3:A136,1))</f>
        <v>0</v>
      </c>
      <c r="B137" s="729">
        <f t="shared" ca="1" si="72"/>
        <v>3</v>
      </c>
      <c r="C137" s="729">
        <f t="shared" ca="1" si="73"/>
        <v>1</v>
      </c>
      <c r="D137" s="730">
        <f t="shared" ca="1" si="74"/>
        <v>1</v>
      </c>
      <c r="E137" s="730">
        <f t="shared" ca="1" si="75"/>
        <v>1</v>
      </c>
      <c r="F137" s="209"/>
      <c r="J137" s="65"/>
      <c r="K137" s="146"/>
      <c r="L137" s="567"/>
      <c r="M137" s="567"/>
      <c r="N137" s="721"/>
      <c r="O137" s="635"/>
      <c r="P137" s="147"/>
      <c r="Q137" s="65"/>
    </row>
    <row r="138" spans="1:17" s="148" customFormat="1" ht="14.1" customHeight="1" x14ac:dyDescent="0.2">
      <c r="A138" s="729">
        <f ca="1">IF($H138="UNIDADE CONSTRUTIVA",OFFSET(A138,-1,0)+1,LARGE(A$3:A137,1))</f>
        <v>0</v>
      </c>
      <c r="B138" s="729">
        <f t="shared" ca="1" si="72"/>
        <v>3</v>
      </c>
      <c r="C138" s="729">
        <f t="shared" ca="1" si="73"/>
        <v>1</v>
      </c>
      <c r="D138" s="730">
        <f t="shared" ca="1" si="74"/>
        <v>1</v>
      </c>
      <c r="E138" s="730">
        <f t="shared" ca="1" si="75"/>
        <v>1</v>
      </c>
      <c r="F138" s="209"/>
      <c r="J138" s="65"/>
      <c r="K138" s="146"/>
      <c r="L138" s="567"/>
      <c r="M138" s="567"/>
      <c r="N138" s="721"/>
      <c r="O138" s="635"/>
      <c r="P138" s="147"/>
      <c r="Q138" s="65"/>
    </row>
    <row r="139" spans="1:17" s="148" customFormat="1" ht="14.1" customHeight="1" x14ac:dyDescent="0.2">
      <c r="A139" s="729">
        <f ca="1">IF($H139="UNIDADE CONSTRUTIVA",OFFSET(A139,-1,0)+1,LARGE(A$3:A138,1))</f>
        <v>0</v>
      </c>
      <c r="B139" s="729">
        <f t="shared" ca="1" si="72"/>
        <v>3</v>
      </c>
      <c r="C139" s="729">
        <f t="shared" ca="1" si="73"/>
        <v>1</v>
      </c>
      <c r="D139" s="730">
        <f t="shared" ca="1" si="74"/>
        <v>1</v>
      </c>
      <c r="E139" s="730">
        <f t="shared" ca="1" si="75"/>
        <v>1</v>
      </c>
      <c r="F139" s="209"/>
      <c r="J139" s="65"/>
      <c r="K139" s="146"/>
      <c r="L139" s="567"/>
      <c r="M139" s="567"/>
      <c r="N139" s="721"/>
      <c r="O139" s="635"/>
      <c r="P139" s="147"/>
      <c r="Q139" s="65"/>
    </row>
    <row r="140" spans="1:17" s="148" customFormat="1" ht="14.1" customHeight="1" x14ac:dyDescent="0.2">
      <c r="A140" s="729">
        <f ca="1">IF($H140="UNIDADE CONSTRUTIVA",OFFSET(A140,-1,0)+1,LARGE(A$3:A139,1))</f>
        <v>0</v>
      </c>
      <c r="B140" s="729">
        <f t="shared" ca="1" si="72"/>
        <v>3</v>
      </c>
      <c r="C140" s="729">
        <f t="shared" ca="1" si="73"/>
        <v>1</v>
      </c>
      <c r="D140" s="730">
        <f t="shared" ca="1" si="74"/>
        <v>1</v>
      </c>
      <c r="E140" s="730">
        <f t="shared" ca="1" si="75"/>
        <v>1</v>
      </c>
      <c r="F140" s="209"/>
      <c r="J140" s="65"/>
      <c r="K140" s="146"/>
      <c r="L140" s="567"/>
      <c r="M140" s="567"/>
      <c r="N140" s="721"/>
      <c r="O140" s="635"/>
      <c r="P140" s="147"/>
      <c r="Q140" s="65"/>
    </row>
    <row r="141" spans="1:17" s="148" customFormat="1" ht="14.1" customHeight="1" x14ac:dyDescent="0.2">
      <c r="A141" s="729">
        <f ca="1">IF($H141="UNIDADE CONSTRUTIVA",OFFSET(A141,-1,0)+1,LARGE(A$3:A140,1))</f>
        <v>0</v>
      </c>
      <c r="B141" s="729">
        <f t="shared" ca="1" si="72"/>
        <v>3</v>
      </c>
      <c r="C141" s="729">
        <f t="shared" ca="1" si="73"/>
        <v>1</v>
      </c>
      <c r="D141" s="730">
        <f t="shared" ca="1" si="74"/>
        <v>1</v>
      </c>
      <c r="E141" s="730">
        <f t="shared" ca="1" si="75"/>
        <v>1</v>
      </c>
      <c r="F141" s="209"/>
      <c r="J141" s="65"/>
      <c r="K141" s="146"/>
      <c r="L141" s="567"/>
      <c r="M141" s="567"/>
      <c r="N141" s="721"/>
      <c r="O141" s="635"/>
      <c r="P141" s="147"/>
      <c r="Q141" s="65"/>
    </row>
    <row r="142" spans="1:17" s="148" customFormat="1" ht="14.1" customHeight="1" x14ac:dyDescent="0.2">
      <c r="A142" s="729">
        <f ca="1">IF($H142="UNIDADE CONSTRUTIVA",OFFSET(A142,-1,0)+1,LARGE(A$3:A141,1))</f>
        <v>0</v>
      </c>
      <c r="B142" s="729">
        <f t="shared" ca="1" si="72"/>
        <v>3</v>
      </c>
      <c r="C142" s="729">
        <f t="shared" ca="1" si="73"/>
        <v>1</v>
      </c>
      <c r="D142" s="730">
        <f t="shared" ca="1" si="74"/>
        <v>1</v>
      </c>
      <c r="E142" s="730">
        <f t="shared" ca="1" si="75"/>
        <v>1</v>
      </c>
      <c r="F142" s="209"/>
      <c r="J142" s="65"/>
      <c r="K142" s="146"/>
      <c r="L142" s="567"/>
      <c r="M142" s="567"/>
      <c r="N142" s="721"/>
      <c r="O142" s="635"/>
      <c r="P142" s="147"/>
      <c r="Q142" s="65"/>
    </row>
    <row r="143" spans="1:17" s="148" customFormat="1" ht="14.1" customHeight="1" x14ac:dyDescent="0.2">
      <c r="A143" s="729">
        <f ca="1">IF($H143="UNIDADE CONSTRUTIVA",OFFSET(A143,-1,0)+1,LARGE(A$3:A142,1))</f>
        <v>0</v>
      </c>
      <c r="B143" s="729">
        <f t="shared" ca="1" si="72"/>
        <v>3</v>
      </c>
      <c r="C143" s="729">
        <f t="shared" ca="1" si="73"/>
        <v>1</v>
      </c>
      <c r="D143" s="730">
        <f t="shared" ca="1" si="74"/>
        <v>1</v>
      </c>
      <c r="E143" s="730">
        <f t="shared" ca="1" si="75"/>
        <v>1</v>
      </c>
      <c r="F143" s="209"/>
      <c r="J143" s="65"/>
      <c r="K143" s="146"/>
      <c r="L143" s="567"/>
      <c r="M143" s="567"/>
      <c r="N143" s="721"/>
      <c r="O143" s="635"/>
      <c r="P143" s="147"/>
      <c r="Q143" s="65"/>
    </row>
    <row r="144" spans="1:17" s="148" customFormat="1" ht="14.1" customHeight="1" x14ac:dyDescent="0.2">
      <c r="A144" s="729">
        <f ca="1">IF($H144="UNIDADE CONSTRUTIVA",OFFSET(A144,-1,0)+1,LARGE(A$3:A143,1))</f>
        <v>0</v>
      </c>
      <c r="B144" s="729">
        <f t="shared" ca="1" si="72"/>
        <v>3</v>
      </c>
      <c r="C144" s="729">
        <f t="shared" ca="1" si="73"/>
        <v>1</v>
      </c>
      <c r="D144" s="730">
        <f t="shared" ca="1" si="74"/>
        <v>1</v>
      </c>
      <c r="E144" s="730">
        <f t="shared" ca="1" si="75"/>
        <v>1</v>
      </c>
      <c r="F144" s="209"/>
      <c r="J144" s="65"/>
      <c r="K144" s="146"/>
      <c r="L144" s="567"/>
      <c r="M144" s="567"/>
      <c r="N144" s="721"/>
      <c r="O144" s="635"/>
      <c r="P144" s="147"/>
      <c r="Q144" s="65"/>
    </row>
    <row r="145" spans="1:17" s="148" customFormat="1" ht="14.1" customHeight="1" x14ac:dyDescent="0.2">
      <c r="A145" s="729">
        <f ca="1">IF($H145="UNIDADE CONSTRUTIVA",OFFSET(A145,-1,0)+1,LARGE(A$3:A144,1))</f>
        <v>0</v>
      </c>
      <c r="B145" s="729">
        <f t="shared" ca="1" si="72"/>
        <v>3</v>
      </c>
      <c r="C145" s="729">
        <f t="shared" ca="1" si="73"/>
        <v>1</v>
      </c>
      <c r="D145" s="730">
        <f t="shared" ca="1" si="74"/>
        <v>1</v>
      </c>
      <c r="E145" s="730">
        <f t="shared" ca="1" si="75"/>
        <v>1</v>
      </c>
      <c r="F145" s="209"/>
      <c r="J145" s="65"/>
      <c r="K145" s="146"/>
      <c r="L145" s="567"/>
      <c r="M145" s="567"/>
      <c r="N145" s="721"/>
      <c r="O145" s="635"/>
      <c r="P145" s="147"/>
      <c r="Q145" s="65"/>
    </row>
    <row r="146" spans="1:17" s="148" customFormat="1" ht="14.1" customHeight="1" x14ac:dyDescent="0.2">
      <c r="A146" s="729">
        <f ca="1">IF($H146="UNIDADE CONSTRUTIVA",OFFSET(A146,-1,0)+1,LARGE(A$3:A145,1))</f>
        <v>0</v>
      </c>
      <c r="B146" s="729">
        <f t="shared" ca="1" si="72"/>
        <v>3</v>
      </c>
      <c r="C146" s="729">
        <f t="shared" ca="1" si="73"/>
        <v>1</v>
      </c>
      <c r="D146" s="730">
        <f t="shared" ca="1" si="74"/>
        <v>1</v>
      </c>
      <c r="E146" s="730">
        <f t="shared" ca="1" si="75"/>
        <v>1</v>
      </c>
      <c r="F146" s="209"/>
      <c r="J146" s="65"/>
      <c r="K146" s="146"/>
      <c r="L146" s="567"/>
      <c r="M146" s="567"/>
      <c r="N146" s="721"/>
      <c r="O146" s="635"/>
      <c r="P146" s="147"/>
      <c r="Q146" s="65"/>
    </row>
    <row r="147" spans="1:17" s="148" customFormat="1" ht="14.1" customHeight="1" x14ac:dyDescent="0.2">
      <c r="A147" s="729">
        <f ca="1">IF($H147="UNIDADE CONSTRUTIVA",OFFSET(A147,-1,0)+1,LARGE(A$3:A146,1))</f>
        <v>0</v>
      </c>
      <c r="B147" s="729">
        <f t="shared" ca="1" si="72"/>
        <v>3</v>
      </c>
      <c r="C147" s="729">
        <f t="shared" ca="1" si="73"/>
        <v>1</v>
      </c>
      <c r="D147" s="730">
        <f t="shared" ca="1" si="74"/>
        <v>1</v>
      </c>
      <c r="E147" s="730">
        <f t="shared" ca="1" si="75"/>
        <v>1</v>
      </c>
      <c r="F147" s="209"/>
      <c r="J147" s="65"/>
      <c r="K147" s="146"/>
      <c r="L147" s="567"/>
      <c r="M147" s="567"/>
      <c r="N147" s="721"/>
      <c r="O147" s="635"/>
      <c r="P147" s="147"/>
      <c r="Q147" s="65"/>
    </row>
    <row r="148" spans="1:17" s="148" customFormat="1" ht="14.1" customHeight="1" x14ac:dyDescent="0.2">
      <c r="A148" s="729">
        <f ca="1">IF($H148="UNIDADE CONSTRUTIVA",OFFSET(A148,-1,0)+1,LARGE(A$3:A147,1))</f>
        <v>0</v>
      </c>
      <c r="B148" s="729">
        <f t="shared" ca="1" si="72"/>
        <v>3</v>
      </c>
      <c r="C148" s="729">
        <f t="shared" ca="1" si="73"/>
        <v>1</v>
      </c>
      <c r="D148" s="730">
        <f t="shared" ca="1" si="74"/>
        <v>1</v>
      </c>
      <c r="E148" s="730">
        <f t="shared" ca="1" si="75"/>
        <v>1</v>
      </c>
      <c r="F148" s="209"/>
      <c r="J148" s="65"/>
      <c r="K148" s="146"/>
      <c r="L148" s="567"/>
      <c r="M148" s="567"/>
      <c r="N148" s="721"/>
      <c r="O148" s="635"/>
      <c r="P148" s="147"/>
      <c r="Q148" s="65"/>
    </row>
    <row r="149" spans="1:17" s="148" customFormat="1" ht="14.1" customHeight="1" x14ac:dyDescent="0.2">
      <c r="A149" s="729">
        <f ca="1">IF($H149="UNIDADE CONSTRUTIVA",OFFSET(A149,-1,0)+1,LARGE(A$3:A148,1))</f>
        <v>0</v>
      </c>
      <c r="B149" s="729">
        <f t="shared" ca="1" si="72"/>
        <v>3</v>
      </c>
      <c r="C149" s="729">
        <f t="shared" ca="1" si="73"/>
        <v>1</v>
      </c>
      <c r="D149" s="730">
        <f t="shared" ca="1" si="74"/>
        <v>1</v>
      </c>
      <c r="E149" s="730">
        <f t="shared" ca="1" si="75"/>
        <v>1</v>
      </c>
      <c r="F149" s="209"/>
      <c r="J149" s="65"/>
      <c r="K149" s="146"/>
      <c r="L149" s="567"/>
      <c r="M149" s="567"/>
      <c r="N149" s="721"/>
      <c r="O149" s="635"/>
      <c r="P149" s="147"/>
      <c r="Q149" s="65"/>
    </row>
    <row r="150" spans="1:17" s="148" customFormat="1" ht="14.1" customHeight="1" x14ac:dyDescent="0.2">
      <c r="A150" s="729">
        <f ca="1">IF($H150="UNIDADE CONSTRUTIVA",OFFSET(A150,-1,0)+1,LARGE(A$3:A149,1))</f>
        <v>0</v>
      </c>
      <c r="B150" s="729">
        <f t="shared" ca="1" si="72"/>
        <v>3</v>
      </c>
      <c r="C150" s="729">
        <f t="shared" ca="1" si="73"/>
        <v>1</v>
      </c>
      <c r="D150" s="730">
        <f t="shared" ca="1" si="74"/>
        <v>1</v>
      </c>
      <c r="E150" s="730">
        <f t="shared" ca="1" si="75"/>
        <v>1</v>
      </c>
      <c r="F150" s="209"/>
      <c r="J150" s="65"/>
      <c r="K150" s="146"/>
      <c r="L150" s="567"/>
      <c r="M150" s="567"/>
      <c r="N150" s="721"/>
      <c r="O150" s="635"/>
      <c r="P150" s="147"/>
      <c r="Q150" s="65"/>
    </row>
    <row r="151" spans="1:17" s="148" customFormat="1" ht="14.1" customHeight="1" x14ac:dyDescent="0.2">
      <c r="A151" s="729">
        <f ca="1">IF($H151="UNIDADE CONSTRUTIVA",OFFSET(A151,-1,0)+1,LARGE(A$3:A150,1))</f>
        <v>0</v>
      </c>
      <c r="B151" s="729">
        <f t="shared" ca="1" si="72"/>
        <v>3</v>
      </c>
      <c r="C151" s="729">
        <f t="shared" ca="1" si="73"/>
        <v>1</v>
      </c>
      <c r="D151" s="730">
        <f t="shared" ca="1" si="74"/>
        <v>1</v>
      </c>
      <c r="E151" s="730">
        <f t="shared" ca="1" si="75"/>
        <v>1</v>
      </c>
      <c r="F151" s="209"/>
      <c r="J151" s="65"/>
      <c r="K151" s="146"/>
      <c r="L151" s="567"/>
      <c r="M151" s="567"/>
      <c r="N151" s="721"/>
      <c r="O151" s="635"/>
      <c r="P151" s="147"/>
      <c r="Q151" s="65"/>
    </row>
    <row r="152" spans="1:17" s="148" customFormat="1" ht="14.1" customHeight="1" x14ac:dyDescent="0.2">
      <c r="A152" s="729">
        <f ca="1">IF($H152="UNIDADE CONSTRUTIVA",OFFSET(A152,-1,0)+1,LARGE(A$3:A151,1))</f>
        <v>0</v>
      </c>
      <c r="B152" s="729">
        <f t="shared" ca="1" si="72"/>
        <v>3</v>
      </c>
      <c r="C152" s="729">
        <f t="shared" ca="1" si="73"/>
        <v>1</v>
      </c>
      <c r="D152" s="730">
        <f t="shared" ca="1" si="74"/>
        <v>1</v>
      </c>
      <c r="E152" s="730">
        <f t="shared" ca="1" si="75"/>
        <v>1</v>
      </c>
      <c r="F152" s="209"/>
      <c r="J152" s="65"/>
      <c r="K152" s="146"/>
      <c r="L152" s="567"/>
      <c r="M152" s="567"/>
      <c r="N152" s="721"/>
      <c r="O152" s="635"/>
      <c r="P152" s="147"/>
      <c r="Q152" s="65"/>
    </row>
    <row r="153" spans="1:17" s="148" customFormat="1" ht="14.1" customHeight="1" x14ac:dyDescent="0.2">
      <c r="A153" s="729">
        <f ca="1">IF($H153="UNIDADE CONSTRUTIVA",OFFSET(A153,-1,0)+1,LARGE(A$3:A152,1))</f>
        <v>0</v>
      </c>
      <c r="B153" s="729">
        <f t="shared" ca="1" si="72"/>
        <v>3</v>
      </c>
      <c r="C153" s="729">
        <f t="shared" ca="1" si="73"/>
        <v>1</v>
      </c>
      <c r="D153" s="730">
        <f t="shared" ca="1" si="74"/>
        <v>1</v>
      </c>
      <c r="E153" s="730">
        <f t="shared" ca="1" si="75"/>
        <v>1</v>
      </c>
      <c r="F153" s="209"/>
      <c r="J153" s="65"/>
      <c r="K153" s="146"/>
      <c r="L153" s="567"/>
      <c r="M153" s="567"/>
      <c r="N153" s="721"/>
      <c r="O153" s="635"/>
      <c r="P153" s="147"/>
      <c r="Q153" s="65"/>
    </row>
    <row r="154" spans="1:17" s="148" customFormat="1" ht="14.1" customHeight="1" x14ac:dyDescent="0.2">
      <c r="A154" s="729">
        <f ca="1">IF($H154="UNIDADE CONSTRUTIVA",OFFSET(A154,-1,0)+1,LARGE(A$3:A153,1))</f>
        <v>0</v>
      </c>
      <c r="B154" s="729">
        <f t="shared" ca="1" si="72"/>
        <v>3</v>
      </c>
      <c r="C154" s="729">
        <f t="shared" ca="1" si="73"/>
        <v>1</v>
      </c>
      <c r="D154" s="730">
        <f t="shared" ca="1" si="74"/>
        <v>1</v>
      </c>
      <c r="E154" s="730">
        <f t="shared" ca="1" si="75"/>
        <v>1</v>
      </c>
      <c r="F154" s="209"/>
      <c r="J154" s="65"/>
      <c r="K154" s="146"/>
      <c r="L154" s="567"/>
      <c r="M154" s="567"/>
      <c r="N154" s="721"/>
      <c r="O154" s="635"/>
      <c r="P154" s="147"/>
      <c r="Q154" s="65"/>
    </row>
    <row r="155" spans="1:17" s="148" customFormat="1" ht="14.1" customHeight="1" x14ac:dyDescent="0.2">
      <c r="A155" s="729">
        <f ca="1">IF($H155="UNIDADE CONSTRUTIVA",OFFSET(A155,-1,0)+1,LARGE(A$3:A154,1))</f>
        <v>0</v>
      </c>
      <c r="B155" s="729">
        <f t="shared" ca="1" si="72"/>
        <v>3</v>
      </c>
      <c r="C155" s="729">
        <f t="shared" ca="1" si="73"/>
        <v>1</v>
      </c>
      <c r="D155" s="730">
        <f t="shared" ca="1" si="74"/>
        <v>1</v>
      </c>
      <c r="E155" s="730">
        <f t="shared" ca="1" si="75"/>
        <v>1</v>
      </c>
      <c r="F155" s="209"/>
      <c r="J155" s="65"/>
      <c r="K155" s="146"/>
      <c r="L155" s="567"/>
      <c r="M155" s="567"/>
      <c r="N155" s="721"/>
      <c r="O155" s="635"/>
      <c r="P155" s="147"/>
      <c r="Q155" s="65"/>
    </row>
    <row r="156" spans="1:17" s="148" customFormat="1" ht="14.1" customHeight="1" x14ac:dyDescent="0.2">
      <c r="A156" s="729">
        <f ca="1">IF($H156="UNIDADE CONSTRUTIVA",OFFSET(A156,-1,0)+1,LARGE(A$3:A155,1))</f>
        <v>0</v>
      </c>
      <c r="B156" s="729">
        <f t="shared" ca="1" si="72"/>
        <v>3</v>
      </c>
      <c r="C156" s="729">
        <f t="shared" ca="1" si="73"/>
        <v>1</v>
      </c>
      <c r="D156" s="730">
        <f t="shared" ca="1" si="74"/>
        <v>1</v>
      </c>
      <c r="E156" s="730">
        <f t="shared" ca="1" si="75"/>
        <v>1</v>
      </c>
      <c r="F156" s="209"/>
      <c r="J156" s="65"/>
      <c r="K156" s="146"/>
      <c r="L156" s="567"/>
      <c r="M156" s="567"/>
      <c r="N156" s="721"/>
      <c r="O156" s="635"/>
      <c r="P156" s="147"/>
      <c r="Q156" s="65"/>
    </row>
    <row r="157" spans="1:17" s="148" customFormat="1" ht="14.1" customHeight="1" x14ac:dyDescent="0.2">
      <c r="A157" s="729">
        <f ca="1">IF($H157="UNIDADE CONSTRUTIVA",OFFSET(A157,-1,0)+1,LARGE(A$3:A156,1))</f>
        <v>0</v>
      </c>
      <c r="B157" s="729">
        <f t="shared" ca="1" si="72"/>
        <v>3</v>
      </c>
      <c r="C157" s="729">
        <f t="shared" ca="1" si="73"/>
        <v>1</v>
      </c>
      <c r="D157" s="730">
        <f t="shared" ca="1" si="74"/>
        <v>1</v>
      </c>
      <c r="E157" s="730">
        <f t="shared" ca="1" si="75"/>
        <v>1</v>
      </c>
      <c r="F157" s="209"/>
      <c r="J157" s="65"/>
      <c r="K157" s="146"/>
      <c r="L157" s="567"/>
      <c r="M157" s="567"/>
      <c r="N157" s="721"/>
      <c r="O157" s="635"/>
      <c r="P157" s="147"/>
      <c r="Q157" s="65"/>
    </row>
    <row r="158" spans="1:17" s="148" customFormat="1" ht="14.1" customHeight="1" x14ac:dyDescent="0.2">
      <c r="A158" s="729">
        <f ca="1">IF($H158="UNIDADE CONSTRUTIVA",OFFSET(A158,-1,0)+1,LARGE(A$3:A157,1))</f>
        <v>0</v>
      </c>
      <c r="B158" s="729">
        <f t="shared" ca="1" si="72"/>
        <v>3</v>
      </c>
      <c r="C158" s="729">
        <f t="shared" ca="1" si="73"/>
        <v>1</v>
      </c>
      <c r="D158" s="730">
        <f t="shared" ca="1" si="74"/>
        <v>1</v>
      </c>
      <c r="E158" s="730">
        <f t="shared" ca="1" si="75"/>
        <v>1</v>
      </c>
      <c r="F158" s="209"/>
      <c r="J158" s="65"/>
      <c r="K158" s="146"/>
      <c r="L158" s="567"/>
      <c r="M158" s="567"/>
      <c r="N158" s="721"/>
      <c r="O158" s="635"/>
      <c r="P158" s="147"/>
      <c r="Q158" s="65"/>
    </row>
    <row r="159" spans="1:17" s="148" customFormat="1" ht="14.1" customHeight="1" x14ac:dyDescent="0.2">
      <c r="A159" s="729">
        <f ca="1">IF($H159="UNIDADE CONSTRUTIVA",OFFSET(A159,-1,0)+1,LARGE(A$3:A158,1))</f>
        <v>0</v>
      </c>
      <c r="B159" s="729">
        <f t="shared" ca="1" si="72"/>
        <v>3</v>
      </c>
      <c r="C159" s="729">
        <f t="shared" ca="1" si="73"/>
        <v>1</v>
      </c>
      <c r="D159" s="730">
        <f t="shared" ca="1" si="74"/>
        <v>1</v>
      </c>
      <c r="E159" s="730">
        <f t="shared" ca="1" si="75"/>
        <v>1</v>
      </c>
      <c r="F159" s="209"/>
      <c r="J159" s="65"/>
      <c r="K159" s="146"/>
      <c r="L159" s="567"/>
      <c r="M159" s="567"/>
      <c r="N159" s="721"/>
      <c r="O159" s="635"/>
      <c r="P159" s="147"/>
      <c r="Q159" s="65"/>
    </row>
    <row r="160" spans="1:17" s="148" customFormat="1" ht="14.1" customHeight="1" x14ac:dyDescent="0.2">
      <c r="A160" s="729">
        <f ca="1">IF($H160="UNIDADE CONSTRUTIVA",OFFSET(A160,-1,0)+1,LARGE(A$3:A159,1))</f>
        <v>0</v>
      </c>
      <c r="B160" s="729">
        <f t="shared" ca="1" si="72"/>
        <v>3</v>
      </c>
      <c r="C160" s="729">
        <f t="shared" ca="1" si="73"/>
        <v>1</v>
      </c>
      <c r="D160" s="730">
        <f t="shared" ca="1" si="74"/>
        <v>1</v>
      </c>
      <c r="E160" s="730">
        <f t="shared" ca="1" si="75"/>
        <v>1</v>
      </c>
      <c r="F160" s="209"/>
      <c r="J160" s="65"/>
      <c r="K160" s="146"/>
      <c r="L160" s="567"/>
      <c r="M160" s="567"/>
      <c r="N160" s="721"/>
      <c r="O160" s="635"/>
      <c r="P160" s="147"/>
      <c r="Q160" s="65"/>
    </row>
    <row r="161" spans="1:17" s="148" customFormat="1" ht="14.1" customHeight="1" x14ac:dyDescent="0.2">
      <c r="A161" s="729">
        <f ca="1">IF($H161="UNIDADE CONSTRUTIVA",OFFSET(A161,-1,0)+1,LARGE(A$3:A160,1))</f>
        <v>0</v>
      </c>
      <c r="B161" s="729">
        <f t="shared" ca="1" si="72"/>
        <v>3</v>
      </c>
      <c r="C161" s="729">
        <f t="shared" ca="1" si="73"/>
        <v>1</v>
      </c>
      <c r="D161" s="730">
        <f t="shared" ca="1" si="74"/>
        <v>1</v>
      </c>
      <c r="E161" s="730">
        <f t="shared" ca="1" si="75"/>
        <v>1</v>
      </c>
      <c r="F161" s="209"/>
      <c r="J161" s="65"/>
      <c r="K161" s="146"/>
      <c r="L161" s="567"/>
      <c r="M161" s="567"/>
      <c r="N161" s="721"/>
      <c r="O161" s="635"/>
      <c r="P161" s="147"/>
      <c r="Q161" s="65"/>
    </row>
    <row r="162" spans="1:17" s="148" customFormat="1" ht="14.1" customHeight="1" x14ac:dyDescent="0.2">
      <c r="A162" s="729">
        <f ca="1">IF($H162="UNIDADE CONSTRUTIVA",OFFSET(A162,-1,0)+1,LARGE(A$3:A161,1))</f>
        <v>0</v>
      </c>
      <c r="B162" s="729">
        <f t="shared" ca="1" si="72"/>
        <v>3</v>
      </c>
      <c r="C162" s="729">
        <f t="shared" ca="1" si="73"/>
        <v>1</v>
      </c>
      <c r="D162" s="730">
        <f t="shared" ca="1" si="74"/>
        <v>1</v>
      </c>
      <c r="E162" s="730">
        <f t="shared" ca="1" si="75"/>
        <v>1</v>
      </c>
      <c r="F162" s="209"/>
      <c r="J162" s="65"/>
      <c r="K162" s="146"/>
      <c r="L162" s="567"/>
      <c r="M162" s="567"/>
      <c r="N162" s="721"/>
      <c r="O162" s="635"/>
      <c r="P162" s="147"/>
      <c r="Q162" s="65"/>
    </row>
    <row r="163" spans="1:17" s="148" customFormat="1" ht="14.1" customHeight="1" x14ac:dyDescent="0.2">
      <c r="A163" s="729">
        <f ca="1">IF($H163="UNIDADE CONSTRUTIVA",OFFSET(A163,-1,0)+1,LARGE(A$3:A162,1))</f>
        <v>0</v>
      </c>
      <c r="B163" s="729">
        <f t="shared" ca="1" si="72"/>
        <v>3</v>
      </c>
      <c r="C163" s="729">
        <f t="shared" ca="1" si="73"/>
        <v>1</v>
      </c>
      <c r="D163" s="730">
        <f t="shared" ca="1" si="74"/>
        <v>1</v>
      </c>
      <c r="E163" s="730">
        <f t="shared" ca="1" si="75"/>
        <v>1</v>
      </c>
      <c r="F163" s="209"/>
      <c r="J163" s="65"/>
      <c r="K163" s="146"/>
      <c r="L163" s="567"/>
      <c r="M163" s="567"/>
      <c r="N163" s="721"/>
      <c r="O163" s="635"/>
      <c r="P163" s="147"/>
      <c r="Q163" s="65"/>
    </row>
    <row r="164" spans="1:17" s="148" customFormat="1" ht="14.1" customHeight="1" x14ac:dyDescent="0.2">
      <c r="A164" s="729">
        <f ca="1">IF($H164="UNIDADE CONSTRUTIVA",OFFSET(A164,-1,0)+1,LARGE(A$3:A163,1))</f>
        <v>0</v>
      </c>
      <c r="B164" s="729">
        <f t="shared" ca="1" si="72"/>
        <v>3</v>
      </c>
      <c r="C164" s="729">
        <f t="shared" ca="1" si="73"/>
        <v>1</v>
      </c>
      <c r="D164" s="730">
        <f t="shared" ca="1" si="74"/>
        <v>1</v>
      </c>
      <c r="E164" s="730">
        <f t="shared" ca="1" si="75"/>
        <v>1</v>
      </c>
      <c r="F164" s="209"/>
      <c r="J164" s="65"/>
      <c r="K164" s="146"/>
      <c r="L164" s="567"/>
      <c r="M164" s="567"/>
      <c r="N164" s="721"/>
      <c r="O164" s="635"/>
      <c r="P164" s="147"/>
      <c r="Q164" s="65"/>
    </row>
    <row r="165" spans="1:17" s="148" customFormat="1" ht="14.1" customHeight="1" x14ac:dyDescent="0.2">
      <c r="A165" s="729">
        <f ca="1">IF($H165="UNIDADE CONSTRUTIVA",OFFSET(A165,-1,0)+1,LARGE(A$3:A164,1))</f>
        <v>0</v>
      </c>
      <c r="B165" s="729">
        <f t="shared" ca="1" si="72"/>
        <v>3</v>
      </c>
      <c r="C165" s="729">
        <f t="shared" ca="1" si="73"/>
        <v>1</v>
      </c>
      <c r="D165" s="730">
        <f t="shared" ca="1" si="74"/>
        <v>1</v>
      </c>
      <c r="E165" s="730">
        <f t="shared" ca="1" si="75"/>
        <v>1</v>
      </c>
      <c r="F165" s="209"/>
      <c r="J165" s="65"/>
      <c r="K165" s="146"/>
      <c r="L165" s="567"/>
      <c r="M165" s="567"/>
      <c r="N165" s="721"/>
      <c r="O165" s="635"/>
      <c r="P165" s="147"/>
      <c r="Q165" s="65"/>
    </row>
    <row r="166" spans="1:17" s="148" customFormat="1" ht="14.1" customHeight="1" x14ac:dyDescent="0.2">
      <c r="A166" s="729">
        <f ca="1">IF($H166="UNIDADE CONSTRUTIVA",OFFSET(A166,-1,0)+1,LARGE(A$3:A165,1))</f>
        <v>0</v>
      </c>
      <c r="B166" s="729">
        <f t="shared" ca="1" si="72"/>
        <v>3</v>
      </c>
      <c r="C166" s="729">
        <f t="shared" ca="1" si="73"/>
        <v>1</v>
      </c>
      <c r="D166" s="730">
        <f t="shared" ca="1" si="74"/>
        <v>1</v>
      </c>
      <c r="E166" s="730">
        <f t="shared" ca="1" si="75"/>
        <v>1</v>
      </c>
      <c r="F166" s="209"/>
      <c r="J166" s="65"/>
      <c r="K166" s="146"/>
      <c r="L166" s="567"/>
      <c r="M166" s="567"/>
      <c r="N166" s="721"/>
      <c r="O166" s="635"/>
      <c r="P166" s="147"/>
      <c r="Q166" s="65"/>
    </row>
    <row r="167" spans="1:17" s="148" customFormat="1" ht="14.1" customHeight="1" x14ac:dyDescent="0.2">
      <c r="A167" s="729">
        <f ca="1">IF($H167="UNIDADE CONSTRUTIVA",OFFSET(A167,-1,0)+1,LARGE(A$3:A166,1))</f>
        <v>0</v>
      </c>
      <c r="B167" s="729">
        <f t="shared" ca="1" si="72"/>
        <v>3</v>
      </c>
      <c r="C167" s="729">
        <f t="shared" ca="1" si="73"/>
        <v>1</v>
      </c>
      <c r="D167" s="730">
        <f t="shared" ca="1" si="74"/>
        <v>1</v>
      </c>
      <c r="E167" s="730">
        <f t="shared" ca="1" si="75"/>
        <v>1</v>
      </c>
      <c r="F167" s="209"/>
      <c r="J167" s="65"/>
      <c r="K167" s="146"/>
      <c r="L167" s="567"/>
      <c r="M167" s="567"/>
      <c r="N167" s="721"/>
      <c r="O167" s="635"/>
      <c r="P167" s="147"/>
      <c r="Q167" s="65"/>
    </row>
    <row r="168" spans="1:17" s="148" customFormat="1" ht="14.1" customHeight="1" x14ac:dyDescent="0.2">
      <c r="A168" s="729">
        <f ca="1">IF($H168="UNIDADE CONSTRUTIVA",OFFSET(A168,-1,0)+1,LARGE(A$3:A167,1))</f>
        <v>0</v>
      </c>
      <c r="B168" s="729">
        <f t="shared" ca="1" si="72"/>
        <v>3</v>
      </c>
      <c r="C168" s="729">
        <f t="shared" ca="1" si="73"/>
        <v>1</v>
      </c>
      <c r="D168" s="730">
        <f t="shared" ca="1" si="74"/>
        <v>1</v>
      </c>
      <c r="E168" s="730">
        <f t="shared" ca="1" si="75"/>
        <v>1</v>
      </c>
      <c r="F168" s="209"/>
      <c r="J168" s="65"/>
      <c r="K168" s="146"/>
      <c r="L168" s="567"/>
      <c r="M168" s="567"/>
      <c r="N168" s="721"/>
      <c r="O168" s="635"/>
      <c r="P168" s="147"/>
      <c r="Q168" s="65"/>
    </row>
    <row r="169" spans="1:17" s="148" customFormat="1" ht="14.1" customHeight="1" x14ac:dyDescent="0.2">
      <c r="A169" s="729">
        <f ca="1">IF($H169="UNIDADE CONSTRUTIVA",OFFSET(A169,-1,0)+1,LARGE(A$3:A168,1))</f>
        <v>0</v>
      </c>
      <c r="B169" s="729">
        <f t="shared" ca="1" si="72"/>
        <v>3</v>
      </c>
      <c r="C169" s="729">
        <f t="shared" ca="1" si="73"/>
        <v>1</v>
      </c>
      <c r="D169" s="730">
        <f t="shared" ca="1" si="74"/>
        <v>1</v>
      </c>
      <c r="E169" s="730">
        <f t="shared" ca="1" si="75"/>
        <v>1</v>
      </c>
      <c r="F169" s="209"/>
      <c r="J169" s="65"/>
      <c r="K169" s="146"/>
      <c r="L169" s="567"/>
      <c r="M169" s="567"/>
      <c r="N169" s="721"/>
      <c r="O169" s="635"/>
      <c r="P169" s="147"/>
      <c r="Q169" s="65"/>
    </row>
    <row r="170" spans="1:17" s="148" customFormat="1" ht="14.1" customHeight="1" x14ac:dyDescent="0.2">
      <c r="A170" s="729">
        <f ca="1">IF($H170="UNIDADE CONSTRUTIVA",OFFSET(A170,-1,0)+1,LARGE(A$3:A169,1))</f>
        <v>0</v>
      </c>
      <c r="B170" s="729">
        <f t="shared" ca="1" si="72"/>
        <v>3</v>
      </c>
      <c r="C170" s="729">
        <f t="shared" ca="1" si="73"/>
        <v>1</v>
      </c>
      <c r="D170" s="730">
        <f t="shared" ca="1" si="74"/>
        <v>1</v>
      </c>
      <c r="E170" s="730">
        <f t="shared" ca="1" si="75"/>
        <v>1</v>
      </c>
      <c r="F170" s="209"/>
      <c r="J170" s="65"/>
      <c r="K170" s="146"/>
      <c r="L170" s="567"/>
      <c r="M170" s="567"/>
      <c r="N170" s="721"/>
      <c r="O170" s="635"/>
      <c r="P170" s="147"/>
      <c r="Q170" s="65"/>
    </row>
    <row r="171" spans="1:17" s="148" customFormat="1" ht="14.1" customHeight="1" x14ac:dyDescent="0.2">
      <c r="A171" s="729">
        <f ca="1">IF($H171="UNIDADE CONSTRUTIVA",OFFSET(A171,-1,0)+1,LARGE(A$3:A170,1))</f>
        <v>0</v>
      </c>
      <c r="B171" s="729">
        <f t="shared" ca="1" si="72"/>
        <v>3</v>
      </c>
      <c r="C171" s="729">
        <f t="shared" ca="1" si="73"/>
        <v>1</v>
      </c>
      <c r="D171" s="730">
        <f t="shared" ca="1" si="74"/>
        <v>1</v>
      </c>
      <c r="E171" s="730">
        <f t="shared" ca="1" si="75"/>
        <v>1</v>
      </c>
      <c r="F171" s="209"/>
      <c r="J171" s="65"/>
      <c r="K171" s="146"/>
      <c r="L171" s="567"/>
      <c r="M171" s="567"/>
      <c r="N171" s="721"/>
      <c r="O171" s="635"/>
      <c r="P171" s="147"/>
      <c r="Q171" s="65"/>
    </row>
    <row r="172" spans="1:17" s="148" customFormat="1" ht="14.1" customHeight="1" x14ac:dyDescent="0.2">
      <c r="A172" s="729">
        <f ca="1">IF($H172="UNIDADE CONSTRUTIVA",OFFSET(A172,-1,0)+1,LARGE(A$3:A171,1))</f>
        <v>0</v>
      </c>
      <c r="B172" s="729">
        <f t="shared" ca="1" si="72"/>
        <v>3</v>
      </c>
      <c r="C172" s="729">
        <f t="shared" ca="1" si="73"/>
        <v>1</v>
      </c>
      <c r="D172" s="730">
        <f t="shared" ca="1" si="74"/>
        <v>1</v>
      </c>
      <c r="E172" s="730">
        <f t="shared" ca="1" si="75"/>
        <v>1</v>
      </c>
      <c r="F172" s="209"/>
      <c r="J172" s="65"/>
      <c r="K172" s="146"/>
      <c r="L172" s="567"/>
      <c r="M172" s="567"/>
      <c r="N172" s="721"/>
      <c r="O172" s="635"/>
      <c r="P172" s="147"/>
      <c r="Q172" s="65"/>
    </row>
    <row r="173" spans="1:17" s="148" customFormat="1" ht="14.1" customHeight="1" x14ac:dyDescent="0.2">
      <c r="A173" s="729">
        <f ca="1">IF($H173="UNIDADE CONSTRUTIVA",OFFSET(A173,-1,0)+1,LARGE(A$3:A172,1))</f>
        <v>0</v>
      </c>
      <c r="B173" s="729">
        <f t="shared" ca="1" si="72"/>
        <v>3</v>
      </c>
      <c r="C173" s="729">
        <f t="shared" ca="1" si="73"/>
        <v>1</v>
      </c>
      <c r="D173" s="730">
        <f t="shared" ca="1" si="74"/>
        <v>1</v>
      </c>
      <c r="E173" s="730">
        <f t="shared" ca="1" si="75"/>
        <v>1</v>
      </c>
      <c r="F173" s="209"/>
      <c r="J173" s="65"/>
      <c r="K173" s="146"/>
      <c r="L173" s="567"/>
      <c r="M173" s="567"/>
      <c r="N173" s="721"/>
      <c r="O173" s="635"/>
      <c r="P173" s="147"/>
      <c r="Q173" s="65"/>
    </row>
    <row r="174" spans="1:17" s="148" customFormat="1" ht="14.1" customHeight="1" x14ac:dyDescent="0.2">
      <c r="A174" s="729">
        <f ca="1">IF($H174="UNIDADE CONSTRUTIVA",OFFSET(A174,-1,0)+1,LARGE(A$3:A173,1))</f>
        <v>0</v>
      </c>
      <c r="B174" s="729">
        <f t="shared" ca="1" si="72"/>
        <v>3</v>
      </c>
      <c r="C174" s="729">
        <f t="shared" ca="1" si="73"/>
        <v>1</v>
      </c>
      <c r="D174" s="730">
        <f t="shared" ca="1" si="74"/>
        <v>1</v>
      </c>
      <c r="E174" s="730">
        <f t="shared" ca="1" si="75"/>
        <v>1</v>
      </c>
      <c r="F174" s="209"/>
      <c r="J174" s="65"/>
      <c r="K174" s="146"/>
      <c r="L174" s="567"/>
      <c r="M174" s="567"/>
      <c r="N174" s="721"/>
      <c r="O174" s="635"/>
      <c r="P174" s="147"/>
      <c r="Q174" s="65"/>
    </row>
    <row r="175" spans="1:17" s="148" customFormat="1" ht="14.1" customHeight="1" x14ac:dyDescent="0.2">
      <c r="A175" s="729">
        <f ca="1">IF($H175="UNIDADE CONSTRUTIVA",OFFSET(A175,-1,0)+1,LARGE(A$3:A174,1))</f>
        <v>0</v>
      </c>
      <c r="B175" s="729">
        <f t="shared" ca="1" si="72"/>
        <v>3</v>
      </c>
      <c r="C175" s="729">
        <f t="shared" ca="1" si="73"/>
        <v>1</v>
      </c>
      <c r="D175" s="730">
        <f t="shared" ca="1" si="74"/>
        <v>1</v>
      </c>
      <c r="E175" s="730">
        <f t="shared" ca="1" si="75"/>
        <v>1</v>
      </c>
      <c r="F175" s="209"/>
      <c r="J175" s="65"/>
      <c r="K175" s="146"/>
      <c r="L175" s="567"/>
      <c r="M175" s="567"/>
      <c r="N175" s="721"/>
      <c r="O175" s="635"/>
      <c r="P175" s="147"/>
      <c r="Q175" s="65"/>
    </row>
    <row r="176" spans="1:17" s="148" customFormat="1" ht="14.1" customHeight="1" x14ac:dyDescent="0.2">
      <c r="A176" s="729">
        <f ca="1">IF($H176="UNIDADE CONSTRUTIVA",OFFSET(A176,-1,0)+1,LARGE(A$3:A175,1))</f>
        <v>0</v>
      </c>
      <c r="B176" s="729">
        <f t="shared" ca="1" si="72"/>
        <v>3</v>
      </c>
      <c r="C176" s="729">
        <f t="shared" ca="1" si="73"/>
        <v>1</v>
      </c>
      <c r="D176" s="730">
        <f t="shared" ca="1" si="74"/>
        <v>1</v>
      </c>
      <c r="E176" s="730">
        <f t="shared" ca="1" si="75"/>
        <v>1</v>
      </c>
      <c r="F176" s="209"/>
      <c r="J176" s="65"/>
      <c r="K176" s="146"/>
      <c r="L176" s="567"/>
      <c r="M176" s="567"/>
      <c r="N176" s="721"/>
      <c r="O176" s="635"/>
      <c r="P176" s="147"/>
      <c r="Q176" s="65"/>
    </row>
    <row r="177" spans="1:17" s="148" customFormat="1" ht="14.1" customHeight="1" x14ac:dyDescent="0.2">
      <c r="A177" s="729">
        <f ca="1">IF($H177="UNIDADE CONSTRUTIVA",OFFSET(A177,-1,0)+1,LARGE(A$3:A176,1))</f>
        <v>0</v>
      </c>
      <c r="B177" s="729">
        <f t="shared" ca="1" si="72"/>
        <v>3</v>
      </c>
      <c r="C177" s="729">
        <f t="shared" ca="1" si="73"/>
        <v>1</v>
      </c>
      <c r="D177" s="730">
        <f t="shared" ca="1" si="74"/>
        <v>1</v>
      </c>
      <c r="E177" s="730">
        <f t="shared" ca="1" si="75"/>
        <v>1</v>
      </c>
      <c r="F177" s="209"/>
      <c r="J177" s="65"/>
      <c r="K177" s="146"/>
      <c r="L177" s="567"/>
      <c r="M177" s="567"/>
      <c r="N177" s="721"/>
      <c r="O177" s="635"/>
      <c r="P177" s="147"/>
      <c r="Q177" s="65"/>
    </row>
    <row r="178" spans="1:17" s="148" customFormat="1" ht="14.1" customHeight="1" x14ac:dyDescent="0.2">
      <c r="A178" s="729">
        <f ca="1">IF($H178="UNIDADE CONSTRUTIVA",OFFSET(A178,-1,0)+1,LARGE(A$3:A177,1))</f>
        <v>0</v>
      </c>
      <c r="B178" s="729">
        <f t="shared" ca="1" si="72"/>
        <v>3</v>
      </c>
      <c r="C178" s="729">
        <f t="shared" ca="1" si="73"/>
        <v>1</v>
      </c>
      <c r="D178" s="730">
        <f t="shared" ca="1" si="74"/>
        <v>1</v>
      </c>
      <c r="E178" s="730">
        <f t="shared" ca="1" si="75"/>
        <v>1</v>
      </c>
      <c r="F178" s="209"/>
      <c r="J178" s="65"/>
      <c r="K178" s="146"/>
      <c r="L178" s="567"/>
      <c r="M178" s="567"/>
      <c r="N178" s="721"/>
      <c r="O178" s="635"/>
      <c r="P178" s="147"/>
      <c r="Q178" s="65"/>
    </row>
    <row r="179" spans="1:17" s="148" customFormat="1" ht="14.1" customHeight="1" x14ac:dyDescent="0.2">
      <c r="A179" s="729">
        <f ca="1">IF($H179="UNIDADE CONSTRUTIVA",OFFSET(A179,-1,0)+1,LARGE(A$3:A178,1))</f>
        <v>0</v>
      </c>
      <c r="B179" s="729">
        <f t="shared" ca="1" si="72"/>
        <v>3</v>
      </c>
      <c r="C179" s="729">
        <f t="shared" ca="1" si="73"/>
        <v>1</v>
      </c>
      <c r="D179" s="730">
        <f t="shared" ca="1" si="74"/>
        <v>1</v>
      </c>
      <c r="E179" s="730">
        <f t="shared" ca="1" si="75"/>
        <v>1</v>
      </c>
      <c r="F179" s="209"/>
      <c r="J179" s="65"/>
      <c r="K179" s="146"/>
      <c r="L179" s="567"/>
      <c r="M179" s="567"/>
      <c r="N179" s="721"/>
      <c r="O179" s="635"/>
      <c r="P179" s="147"/>
      <c r="Q179" s="65"/>
    </row>
    <row r="180" spans="1:17" s="148" customFormat="1" ht="14.1" customHeight="1" x14ac:dyDescent="0.2">
      <c r="A180" s="729">
        <f ca="1">IF($H180="UNIDADE CONSTRUTIVA",OFFSET(A180,-1,0)+1,LARGE(A$3:A179,1))</f>
        <v>0</v>
      </c>
      <c r="B180" s="729">
        <f t="shared" ca="1" si="72"/>
        <v>3</v>
      </c>
      <c r="C180" s="729">
        <f t="shared" ca="1" si="73"/>
        <v>1</v>
      </c>
      <c r="D180" s="730">
        <f t="shared" ca="1" si="74"/>
        <v>1</v>
      </c>
      <c r="E180" s="730">
        <f t="shared" ca="1" si="75"/>
        <v>1</v>
      </c>
      <c r="F180" s="209"/>
      <c r="J180" s="65"/>
      <c r="K180" s="146"/>
      <c r="L180" s="567"/>
      <c r="M180" s="567"/>
      <c r="N180" s="721"/>
      <c r="O180" s="635"/>
      <c r="P180" s="147"/>
      <c r="Q180" s="65"/>
    </row>
    <row r="181" spans="1:17" s="148" customFormat="1" ht="14.1" customHeight="1" x14ac:dyDescent="0.2">
      <c r="A181" s="729">
        <f ca="1">IF($H181="UNIDADE CONSTRUTIVA",OFFSET(A181,-1,0)+1,LARGE(A$3:A180,1))</f>
        <v>0</v>
      </c>
      <c r="B181" s="729">
        <f t="shared" ref="B181:B244" ca="1" si="76">IF(H181="UNIDADE CONSTRUTIVA",0,IF(H181="CÉLULA CONSTRUTIVA",OFFSET(B181,-1,0)+1,OFFSET(B181,-1,0)))</f>
        <v>3</v>
      </c>
      <c r="C181" s="729">
        <f t="shared" ref="C181:C244" ca="1" si="77">IF(H181="CÉLULA CONSTRUTIVA",0,IF(H181="ETAPA",OFFSET(C181,-1,0)+1,OFFSET(C181,-1,0)))</f>
        <v>1</v>
      </c>
      <c r="D181" s="730">
        <f t="shared" ref="D181:D244" ca="1" si="78">IF(H181="ETAPA",0,IF(H181="SUBETAPA",OFFSET(D181,-1,0)+1,OFFSET(D181,-1,0)))</f>
        <v>1</v>
      </c>
      <c r="E181" s="730">
        <f t="shared" ref="E181:E244" ca="1" si="79">IF(H181="Subetapa",0,IF(H181="serviço",OFFSET(E181,-1,0)+1,OFFSET(E181,-1,0)))</f>
        <v>1</v>
      </c>
      <c r="F181" s="209"/>
      <c r="J181" s="65"/>
      <c r="K181" s="146"/>
      <c r="L181" s="567"/>
      <c r="M181" s="567"/>
      <c r="N181" s="721"/>
      <c r="O181" s="635"/>
      <c r="P181" s="147"/>
      <c r="Q181" s="65"/>
    </row>
    <row r="182" spans="1:17" s="148" customFormat="1" ht="14.1" customHeight="1" x14ac:dyDescent="0.2">
      <c r="A182" s="729">
        <f ca="1">IF($H182="UNIDADE CONSTRUTIVA",OFFSET(A182,-1,0)+1,LARGE(A$3:A181,1))</f>
        <v>0</v>
      </c>
      <c r="B182" s="729">
        <f t="shared" ca="1" si="76"/>
        <v>3</v>
      </c>
      <c r="C182" s="729">
        <f t="shared" ca="1" si="77"/>
        <v>1</v>
      </c>
      <c r="D182" s="730">
        <f t="shared" ca="1" si="78"/>
        <v>1</v>
      </c>
      <c r="E182" s="730">
        <f t="shared" ca="1" si="79"/>
        <v>1</v>
      </c>
      <c r="F182" s="209"/>
      <c r="J182" s="65"/>
      <c r="K182" s="146"/>
      <c r="L182" s="567"/>
      <c r="M182" s="567"/>
      <c r="N182" s="721"/>
      <c r="O182" s="635"/>
      <c r="P182" s="147"/>
      <c r="Q182" s="65"/>
    </row>
    <row r="183" spans="1:17" s="148" customFormat="1" ht="14.1" customHeight="1" x14ac:dyDescent="0.2">
      <c r="A183" s="729">
        <f ca="1">IF($H183="UNIDADE CONSTRUTIVA",OFFSET(A183,-1,0)+1,LARGE(A$3:A182,1))</f>
        <v>0</v>
      </c>
      <c r="B183" s="729">
        <f t="shared" ca="1" si="76"/>
        <v>3</v>
      </c>
      <c r="C183" s="729">
        <f t="shared" ca="1" si="77"/>
        <v>1</v>
      </c>
      <c r="D183" s="730">
        <f t="shared" ca="1" si="78"/>
        <v>1</v>
      </c>
      <c r="E183" s="730">
        <f t="shared" ca="1" si="79"/>
        <v>1</v>
      </c>
      <c r="F183" s="209"/>
      <c r="J183" s="65"/>
      <c r="K183" s="146"/>
      <c r="L183" s="567"/>
      <c r="M183" s="567"/>
      <c r="N183" s="721"/>
      <c r="O183" s="635"/>
      <c r="P183" s="147"/>
      <c r="Q183" s="65"/>
    </row>
    <row r="184" spans="1:17" s="148" customFormat="1" ht="14.1" customHeight="1" x14ac:dyDescent="0.2">
      <c r="A184" s="729">
        <f ca="1">IF($H184="UNIDADE CONSTRUTIVA",OFFSET(A184,-1,0)+1,LARGE(A$3:A183,1))</f>
        <v>0</v>
      </c>
      <c r="B184" s="729">
        <f t="shared" ca="1" si="76"/>
        <v>3</v>
      </c>
      <c r="C184" s="729">
        <f t="shared" ca="1" si="77"/>
        <v>1</v>
      </c>
      <c r="D184" s="730">
        <f t="shared" ca="1" si="78"/>
        <v>1</v>
      </c>
      <c r="E184" s="730">
        <f t="shared" ca="1" si="79"/>
        <v>1</v>
      </c>
      <c r="F184" s="209"/>
      <c r="J184" s="65"/>
      <c r="K184" s="146"/>
      <c r="L184" s="567"/>
      <c r="M184" s="567"/>
      <c r="N184" s="721"/>
      <c r="O184" s="635"/>
      <c r="P184" s="147"/>
      <c r="Q184" s="65"/>
    </row>
    <row r="185" spans="1:17" s="148" customFormat="1" ht="14.1" customHeight="1" x14ac:dyDescent="0.2">
      <c r="A185" s="729">
        <f ca="1">IF($H185="UNIDADE CONSTRUTIVA",OFFSET(A185,-1,0)+1,LARGE(A$3:A184,1))</f>
        <v>0</v>
      </c>
      <c r="B185" s="729">
        <f t="shared" ca="1" si="76"/>
        <v>3</v>
      </c>
      <c r="C185" s="729">
        <f t="shared" ca="1" si="77"/>
        <v>1</v>
      </c>
      <c r="D185" s="730">
        <f t="shared" ca="1" si="78"/>
        <v>1</v>
      </c>
      <c r="E185" s="730">
        <f t="shared" ca="1" si="79"/>
        <v>1</v>
      </c>
      <c r="F185" s="209"/>
      <c r="J185" s="65"/>
      <c r="K185" s="146"/>
      <c r="L185" s="567"/>
      <c r="M185" s="567"/>
      <c r="N185" s="721"/>
      <c r="O185" s="635"/>
      <c r="P185" s="147"/>
      <c r="Q185" s="65"/>
    </row>
    <row r="186" spans="1:17" s="148" customFormat="1" ht="14.1" customHeight="1" x14ac:dyDescent="0.2">
      <c r="A186" s="729">
        <f ca="1">IF($H186="UNIDADE CONSTRUTIVA",OFFSET(A186,-1,0)+1,LARGE(A$3:A185,1))</f>
        <v>0</v>
      </c>
      <c r="B186" s="729">
        <f t="shared" ca="1" si="76"/>
        <v>3</v>
      </c>
      <c r="C186" s="729">
        <f t="shared" ca="1" si="77"/>
        <v>1</v>
      </c>
      <c r="D186" s="730">
        <f t="shared" ca="1" si="78"/>
        <v>1</v>
      </c>
      <c r="E186" s="730">
        <f t="shared" ca="1" si="79"/>
        <v>1</v>
      </c>
      <c r="F186" s="209"/>
      <c r="J186" s="65"/>
      <c r="K186" s="146"/>
      <c r="L186" s="567"/>
      <c r="M186" s="567"/>
      <c r="N186" s="721"/>
      <c r="O186" s="635"/>
      <c r="P186" s="147"/>
      <c r="Q186" s="65"/>
    </row>
    <row r="187" spans="1:17" s="148" customFormat="1" ht="14.1" customHeight="1" x14ac:dyDescent="0.2">
      <c r="A187" s="729">
        <f ca="1">IF($H187="UNIDADE CONSTRUTIVA",OFFSET(A187,-1,0)+1,LARGE(A$3:A186,1))</f>
        <v>0</v>
      </c>
      <c r="B187" s="729">
        <f t="shared" ca="1" si="76"/>
        <v>3</v>
      </c>
      <c r="C187" s="729">
        <f t="shared" ca="1" si="77"/>
        <v>1</v>
      </c>
      <c r="D187" s="730">
        <f t="shared" ca="1" si="78"/>
        <v>1</v>
      </c>
      <c r="E187" s="730">
        <f t="shared" ca="1" si="79"/>
        <v>1</v>
      </c>
      <c r="F187" s="209"/>
      <c r="J187" s="65"/>
      <c r="K187" s="146"/>
      <c r="L187" s="567"/>
      <c r="M187" s="567"/>
      <c r="N187" s="721"/>
      <c r="O187" s="635"/>
      <c r="P187" s="147"/>
      <c r="Q187" s="65"/>
    </row>
    <row r="188" spans="1:17" s="148" customFormat="1" ht="14.1" customHeight="1" x14ac:dyDescent="0.2">
      <c r="A188" s="729">
        <f ca="1">IF($H188="UNIDADE CONSTRUTIVA",OFFSET(A188,-1,0)+1,LARGE(A$3:A187,1))</f>
        <v>0</v>
      </c>
      <c r="B188" s="729">
        <f t="shared" ca="1" si="76"/>
        <v>3</v>
      </c>
      <c r="C188" s="729">
        <f t="shared" ca="1" si="77"/>
        <v>1</v>
      </c>
      <c r="D188" s="730">
        <f t="shared" ca="1" si="78"/>
        <v>1</v>
      </c>
      <c r="E188" s="730">
        <f t="shared" ca="1" si="79"/>
        <v>1</v>
      </c>
      <c r="F188" s="209"/>
      <c r="J188" s="65"/>
      <c r="K188" s="146"/>
      <c r="L188" s="567"/>
      <c r="M188" s="567"/>
      <c r="N188" s="721"/>
      <c r="O188" s="635"/>
      <c r="P188" s="147"/>
      <c r="Q188" s="65"/>
    </row>
    <row r="189" spans="1:17" s="148" customFormat="1" ht="14.1" customHeight="1" x14ac:dyDescent="0.2">
      <c r="A189" s="729">
        <f ca="1">IF($H189="UNIDADE CONSTRUTIVA",OFFSET(A189,-1,0)+1,LARGE(A$3:A188,1))</f>
        <v>0</v>
      </c>
      <c r="B189" s="729">
        <f t="shared" ca="1" si="76"/>
        <v>3</v>
      </c>
      <c r="C189" s="729">
        <f t="shared" ca="1" si="77"/>
        <v>1</v>
      </c>
      <c r="D189" s="730">
        <f t="shared" ca="1" si="78"/>
        <v>1</v>
      </c>
      <c r="E189" s="730">
        <f t="shared" ca="1" si="79"/>
        <v>1</v>
      </c>
      <c r="F189" s="209"/>
      <c r="J189" s="65"/>
      <c r="K189" s="146"/>
      <c r="L189" s="567"/>
      <c r="M189" s="567"/>
      <c r="N189" s="721"/>
      <c r="O189" s="635"/>
      <c r="P189" s="147"/>
      <c r="Q189" s="65"/>
    </row>
    <row r="190" spans="1:17" s="148" customFormat="1" ht="14.1" customHeight="1" x14ac:dyDescent="0.2">
      <c r="A190" s="729">
        <f ca="1">IF($H190="UNIDADE CONSTRUTIVA",OFFSET(A190,-1,0)+1,LARGE(A$3:A189,1))</f>
        <v>0</v>
      </c>
      <c r="B190" s="729">
        <f t="shared" ca="1" si="76"/>
        <v>3</v>
      </c>
      <c r="C190" s="729">
        <f t="shared" ca="1" si="77"/>
        <v>1</v>
      </c>
      <c r="D190" s="730">
        <f t="shared" ca="1" si="78"/>
        <v>1</v>
      </c>
      <c r="E190" s="730">
        <f t="shared" ca="1" si="79"/>
        <v>1</v>
      </c>
      <c r="F190" s="209"/>
      <c r="J190" s="65"/>
      <c r="K190" s="146"/>
      <c r="L190" s="567"/>
      <c r="M190" s="567"/>
      <c r="N190" s="721"/>
      <c r="O190" s="635"/>
      <c r="P190" s="147"/>
      <c r="Q190" s="65"/>
    </row>
    <row r="191" spans="1:17" s="148" customFormat="1" ht="14.1" customHeight="1" x14ac:dyDescent="0.2">
      <c r="A191" s="729">
        <f ca="1">IF($H191="UNIDADE CONSTRUTIVA",OFFSET(A191,-1,0)+1,LARGE(A$3:A190,1))</f>
        <v>0</v>
      </c>
      <c r="B191" s="729">
        <f t="shared" ca="1" si="76"/>
        <v>3</v>
      </c>
      <c r="C191" s="729">
        <f t="shared" ca="1" si="77"/>
        <v>1</v>
      </c>
      <c r="D191" s="730">
        <f t="shared" ca="1" si="78"/>
        <v>1</v>
      </c>
      <c r="E191" s="730">
        <f t="shared" ca="1" si="79"/>
        <v>1</v>
      </c>
      <c r="F191" s="209"/>
      <c r="J191" s="65"/>
      <c r="K191" s="146"/>
      <c r="L191" s="567"/>
      <c r="M191" s="567"/>
      <c r="N191" s="721"/>
      <c r="O191" s="635"/>
      <c r="P191" s="147"/>
      <c r="Q191" s="65"/>
    </row>
    <row r="192" spans="1:17" s="148" customFormat="1" ht="14.1" customHeight="1" x14ac:dyDescent="0.2">
      <c r="A192" s="729">
        <f ca="1">IF($H192="UNIDADE CONSTRUTIVA",OFFSET(A192,-1,0)+1,LARGE(A$3:A191,1))</f>
        <v>0</v>
      </c>
      <c r="B192" s="729">
        <f t="shared" ca="1" si="76"/>
        <v>3</v>
      </c>
      <c r="C192" s="729">
        <f t="shared" ca="1" si="77"/>
        <v>1</v>
      </c>
      <c r="D192" s="730">
        <f t="shared" ca="1" si="78"/>
        <v>1</v>
      </c>
      <c r="E192" s="730">
        <f t="shared" ca="1" si="79"/>
        <v>1</v>
      </c>
      <c r="F192" s="209"/>
      <c r="J192" s="65"/>
      <c r="K192" s="146"/>
      <c r="L192" s="567"/>
      <c r="M192" s="567"/>
      <c r="N192" s="721"/>
      <c r="O192" s="635"/>
      <c r="P192" s="147"/>
      <c r="Q192" s="65"/>
    </row>
    <row r="193" spans="1:17" s="148" customFormat="1" ht="14.1" customHeight="1" x14ac:dyDescent="0.2">
      <c r="A193" s="729">
        <f ca="1">IF($H193="UNIDADE CONSTRUTIVA",OFFSET(A193,-1,0)+1,LARGE(A$3:A192,1))</f>
        <v>0</v>
      </c>
      <c r="B193" s="729">
        <f t="shared" ca="1" si="76"/>
        <v>3</v>
      </c>
      <c r="C193" s="729">
        <f t="shared" ca="1" si="77"/>
        <v>1</v>
      </c>
      <c r="D193" s="730">
        <f t="shared" ca="1" si="78"/>
        <v>1</v>
      </c>
      <c r="E193" s="730">
        <f t="shared" ca="1" si="79"/>
        <v>1</v>
      </c>
      <c r="F193" s="209"/>
      <c r="J193" s="65"/>
      <c r="K193" s="146"/>
      <c r="L193" s="567"/>
      <c r="M193" s="567"/>
      <c r="N193" s="721"/>
      <c r="O193" s="635"/>
      <c r="P193" s="147"/>
      <c r="Q193" s="65"/>
    </row>
    <row r="194" spans="1:17" s="148" customFormat="1" ht="14.1" customHeight="1" x14ac:dyDescent="0.2">
      <c r="A194" s="729">
        <f ca="1">IF($H194="UNIDADE CONSTRUTIVA",OFFSET(A194,-1,0)+1,LARGE(A$3:A193,1))</f>
        <v>0</v>
      </c>
      <c r="B194" s="729">
        <f t="shared" ca="1" si="76"/>
        <v>3</v>
      </c>
      <c r="C194" s="729">
        <f t="shared" ca="1" si="77"/>
        <v>1</v>
      </c>
      <c r="D194" s="730">
        <f t="shared" ca="1" si="78"/>
        <v>1</v>
      </c>
      <c r="E194" s="730">
        <f t="shared" ca="1" si="79"/>
        <v>1</v>
      </c>
      <c r="F194" s="209"/>
      <c r="J194" s="65"/>
      <c r="K194" s="146"/>
      <c r="L194" s="567"/>
      <c r="M194" s="567"/>
      <c r="N194" s="721"/>
      <c r="O194" s="635"/>
      <c r="P194" s="147"/>
      <c r="Q194" s="65"/>
    </row>
    <row r="195" spans="1:17" s="148" customFormat="1" ht="14.1" customHeight="1" x14ac:dyDescent="0.2">
      <c r="A195" s="729">
        <f ca="1">IF($H195="UNIDADE CONSTRUTIVA",OFFSET(A195,-1,0)+1,LARGE(A$3:A194,1))</f>
        <v>0</v>
      </c>
      <c r="B195" s="729">
        <f t="shared" ca="1" si="76"/>
        <v>3</v>
      </c>
      <c r="C195" s="729">
        <f t="shared" ca="1" si="77"/>
        <v>1</v>
      </c>
      <c r="D195" s="730">
        <f t="shared" ca="1" si="78"/>
        <v>1</v>
      </c>
      <c r="E195" s="730">
        <f t="shared" ca="1" si="79"/>
        <v>1</v>
      </c>
      <c r="F195" s="209"/>
      <c r="J195" s="65"/>
      <c r="K195" s="146"/>
      <c r="L195" s="567"/>
      <c r="M195" s="567"/>
      <c r="N195" s="721"/>
      <c r="O195" s="635"/>
      <c r="P195" s="147"/>
      <c r="Q195" s="65"/>
    </row>
    <row r="196" spans="1:17" s="148" customFormat="1" ht="14.1" customHeight="1" x14ac:dyDescent="0.2">
      <c r="A196" s="729">
        <f ca="1">IF($H196="UNIDADE CONSTRUTIVA",OFFSET(A196,-1,0)+1,LARGE(A$3:A195,1))</f>
        <v>0</v>
      </c>
      <c r="B196" s="729">
        <f t="shared" ca="1" si="76"/>
        <v>3</v>
      </c>
      <c r="C196" s="729">
        <f t="shared" ca="1" si="77"/>
        <v>1</v>
      </c>
      <c r="D196" s="730">
        <f t="shared" ca="1" si="78"/>
        <v>1</v>
      </c>
      <c r="E196" s="730">
        <f t="shared" ca="1" si="79"/>
        <v>1</v>
      </c>
      <c r="F196" s="209"/>
      <c r="J196" s="65"/>
      <c r="K196" s="146"/>
      <c r="L196" s="567"/>
      <c r="M196" s="567"/>
      <c r="N196" s="721"/>
      <c r="O196" s="635"/>
      <c r="P196" s="147"/>
      <c r="Q196" s="65"/>
    </row>
    <row r="197" spans="1:17" s="148" customFormat="1" ht="14.1" customHeight="1" x14ac:dyDescent="0.2">
      <c r="A197" s="729">
        <f ca="1">IF($H197="UNIDADE CONSTRUTIVA",OFFSET(A197,-1,0)+1,LARGE(A$3:A196,1))</f>
        <v>0</v>
      </c>
      <c r="B197" s="729">
        <f t="shared" ca="1" si="76"/>
        <v>3</v>
      </c>
      <c r="C197" s="729">
        <f t="shared" ca="1" si="77"/>
        <v>1</v>
      </c>
      <c r="D197" s="730">
        <f t="shared" ca="1" si="78"/>
        <v>1</v>
      </c>
      <c r="E197" s="730">
        <f t="shared" ca="1" si="79"/>
        <v>1</v>
      </c>
      <c r="F197" s="209"/>
      <c r="J197" s="65"/>
      <c r="K197" s="146"/>
      <c r="L197" s="567"/>
      <c r="M197" s="567"/>
      <c r="N197" s="721"/>
      <c r="O197" s="635"/>
      <c r="P197" s="147"/>
      <c r="Q197" s="65"/>
    </row>
    <row r="198" spans="1:17" s="148" customFormat="1" ht="14.1" customHeight="1" x14ac:dyDescent="0.2">
      <c r="A198" s="729">
        <f ca="1">IF($H198="UNIDADE CONSTRUTIVA",OFFSET(A198,-1,0)+1,LARGE(A$3:A197,1))</f>
        <v>0</v>
      </c>
      <c r="B198" s="729">
        <f t="shared" ca="1" si="76"/>
        <v>3</v>
      </c>
      <c r="C198" s="729">
        <f t="shared" ca="1" si="77"/>
        <v>1</v>
      </c>
      <c r="D198" s="730">
        <f t="shared" ca="1" si="78"/>
        <v>1</v>
      </c>
      <c r="E198" s="730">
        <f t="shared" ca="1" si="79"/>
        <v>1</v>
      </c>
      <c r="F198" s="209"/>
      <c r="J198" s="65"/>
      <c r="K198" s="146"/>
      <c r="L198" s="567"/>
      <c r="M198" s="567"/>
      <c r="N198" s="721"/>
      <c r="O198" s="635"/>
      <c r="P198" s="147"/>
      <c r="Q198" s="65"/>
    </row>
    <row r="199" spans="1:17" s="148" customFormat="1" ht="14.1" customHeight="1" x14ac:dyDescent="0.2">
      <c r="A199" s="729">
        <f ca="1">IF($H199="UNIDADE CONSTRUTIVA",OFFSET(A199,-1,0)+1,LARGE(A$3:A198,1))</f>
        <v>0</v>
      </c>
      <c r="B199" s="729">
        <f t="shared" ca="1" si="76"/>
        <v>3</v>
      </c>
      <c r="C199" s="729">
        <f t="shared" ca="1" si="77"/>
        <v>1</v>
      </c>
      <c r="D199" s="730">
        <f t="shared" ca="1" si="78"/>
        <v>1</v>
      </c>
      <c r="E199" s="730">
        <f t="shared" ca="1" si="79"/>
        <v>1</v>
      </c>
      <c r="F199" s="209"/>
      <c r="J199" s="65"/>
      <c r="K199" s="146"/>
      <c r="L199" s="567"/>
      <c r="M199" s="567"/>
      <c r="N199" s="721"/>
      <c r="O199" s="635"/>
      <c r="P199" s="147"/>
      <c r="Q199" s="65"/>
    </row>
    <row r="200" spans="1:17" s="148" customFormat="1" ht="14.1" customHeight="1" x14ac:dyDescent="0.2">
      <c r="A200" s="729">
        <f ca="1">IF($H200="UNIDADE CONSTRUTIVA",OFFSET(A200,-1,0)+1,LARGE(A$3:A199,1))</f>
        <v>0</v>
      </c>
      <c r="B200" s="729">
        <f t="shared" ca="1" si="76"/>
        <v>3</v>
      </c>
      <c r="C200" s="729">
        <f t="shared" ca="1" si="77"/>
        <v>1</v>
      </c>
      <c r="D200" s="730">
        <f t="shared" ca="1" si="78"/>
        <v>1</v>
      </c>
      <c r="E200" s="730">
        <f t="shared" ca="1" si="79"/>
        <v>1</v>
      </c>
      <c r="F200" s="209"/>
      <c r="J200" s="65"/>
      <c r="K200" s="146"/>
      <c r="L200" s="567"/>
      <c r="M200" s="567"/>
      <c r="N200" s="721"/>
      <c r="O200" s="635"/>
      <c r="P200" s="147"/>
      <c r="Q200" s="65"/>
    </row>
    <row r="201" spans="1:17" s="148" customFormat="1" ht="14.1" customHeight="1" x14ac:dyDescent="0.2">
      <c r="A201" s="729">
        <f ca="1">IF($H201="UNIDADE CONSTRUTIVA",OFFSET(A201,-1,0)+1,LARGE(A$3:A200,1))</f>
        <v>0</v>
      </c>
      <c r="B201" s="729">
        <f t="shared" ca="1" si="76"/>
        <v>3</v>
      </c>
      <c r="C201" s="729">
        <f t="shared" ca="1" si="77"/>
        <v>1</v>
      </c>
      <c r="D201" s="730">
        <f t="shared" ca="1" si="78"/>
        <v>1</v>
      </c>
      <c r="E201" s="730">
        <f t="shared" ca="1" si="79"/>
        <v>1</v>
      </c>
      <c r="F201" s="209"/>
      <c r="J201" s="65"/>
      <c r="K201" s="146"/>
      <c r="L201" s="567"/>
      <c r="M201" s="567"/>
      <c r="N201" s="721"/>
      <c r="O201" s="635"/>
      <c r="P201" s="147"/>
      <c r="Q201" s="65"/>
    </row>
    <row r="202" spans="1:17" s="148" customFormat="1" ht="14.1" customHeight="1" x14ac:dyDescent="0.2">
      <c r="A202" s="729">
        <f ca="1">IF($H202="UNIDADE CONSTRUTIVA",OFFSET(A202,-1,0)+1,LARGE(A$3:A201,1))</f>
        <v>0</v>
      </c>
      <c r="B202" s="729">
        <f t="shared" ca="1" si="76"/>
        <v>3</v>
      </c>
      <c r="C202" s="729">
        <f t="shared" ca="1" si="77"/>
        <v>1</v>
      </c>
      <c r="D202" s="730">
        <f t="shared" ca="1" si="78"/>
        <v>1</v>
      </c>
      <c r="E202" s="730">
        <f t="shared" ca="1" si="79"/>
        <v>1</v>
      </c>
      <c r="F202" s="209"/>
      <c r="J202" s="65"/>
      <c r="K202" s="146"/>
      <c r="L202" s="567"/>
      <c r="M202" s="567"/>
      <c r="N202" s="721"/>
      <c r="O202" s="635"/>
      <c r="P202" s="147"/>
      <c r="Q202" s="65"/>
    </row>
    <row r="203" spans="1:17" s="148" customFormat="1" ht="14.1" customHeight="1" x14ac:dyDescent="0.2">
      <c r="A203" s="729">
        <f ca="1">IF($H203="UNIDADE CONSTRUTIVA",OFFSET(A203,-1,0)+1,LARGE(A$3:A202,1))</f>
        <v>0</v>
      </c>
      <c r="B203" s="729">
        <f t="shared" ca="1" si="76"/>
        <v>3</v>
      </c>
      <c r="C203" s="729">
        <f t="shared" ca="1" si="77"/>
        <v>1</v>
      </c>
      <c r="D203" s="730">
        <f t="shared" ca="1" si="78"/>
        <v>1</v>
      </c>
      <c r="E203" s="730">
        <f t="shared" ca="1" si="79"/>
        <v>1</v>
      </c>
      <c r="F203" s="209"/>
      <c r="J203" s="65"/>
      <c r="K203" s="146"/>
      <c r="L203" s="567"/>
      <c r="M203" s="567"/>
      <c r="N203" s="721"/>
      <c r="O203" s="635"/>
      <c r="P203" s="147"/>
      <c r="Q203" s="65"/>
    </row>
    <row r="204" spans="1:17" s="148" customFormat="1" ht="14.1" customHeight="1" x14ac:dyDescent="0.2">
      <c r="A204" s="729">
        <f ca="1">IF($H204="UNIDADE CONSTRUTIVA",OFFSET(A204,-1,0)+1,LARGE(A$3:A203,1))</f>
        <v>0</v>
      </c>
      <c r="B204" s="729">
        <f t="shared" ca="1" si="76"/>
        <v>3</v>
      </c>
      <c r="C204" s="729">
        <f t="shared" ca="1" si="77"/>
        <v>1</v>
      </c>
      <c r="D204" s="730">
        <f t="shared" ca="1" si="78"/>
        <v>1</v>
      </c>
      <c r="E204" s="730">
        <f t="shared" ca="1" si="79"/>
        <v>1</v>
      </c>
      <c r="F204" s="209"/>
      <c r="J204" s="65"/>
      <c r="K204" s="146"/>
      <c r="L204" s="567"/>
      <c r="M204" s="567"/>
      <c r="N204" s="721"/>
      <c r="O204" s="635"/>
      <c r="P204" s="147"/>
      <c r="Q204" s="65"/>
    </row>
    <row r="205" spans="1:17" s="148" customFormat="1" ht="14.1" customHeight="1" x14ac:dyDescent="0.2">
      <c r="A205" s="729">
        <f ca="1">IF($H205="UNIDADE CONSTRUTIVA",OFFSET(A205,-1,0)+1,LARGE(A$3:A204,1))</f>
        <v>0</v>
      </c>
      <c r="B205" s="729">
        <f t="shared" ca="1" si="76"/>
        <v>3</v>
      </c>
      <c r="C205" s="729">
        <f t="shared" ca="1" si="77"/>
        <v>1</v>
      </c>
      <c r="D205" s="730">
        <f t="shared" ca="1" si="78"/>
        <v>1</v>
      </c>
      <c r="E205" s="730">
        <f t="shared" ca="1" si="79"/>
        <v>1</v>
      </c>
      <c r="F205" s="209"/>
      <c r="J205" s="65"/>
      <c r="K205" s="146"/>
      <c r="L205" s="567"/>
      <c r="M205" s="567"/>
      <c r="N205" s="721"/>
      <c r="O205" s="635"/>
      <c r="P205" s="147"/>
      <c r="Q205" s="65"/>
    </row>
    <row r="206" spans="1:17" s="148" customFormat="1" ht="14.1" customHeight="1" x14ac:dyDescent="0.2">
      <c r="A206" s="729">
        <f ca="1">IF($H206="UNIDADE CONSTRUTIVA",OFFSET(A206,-1,0)+1,LARGE(A$3:A205,1))</f>
        <v>0</v>
      </c>
      <c r="B206" s="729">
        <f t="shared" ca="1" si="76"/>
        <v>3</v>
      </c>
      <c r="C206" s="729">
        <f t="shared" ca="1" si="77"/>
        <v>1</v>
      </c>
      <c r="D206" s="730">
        <f t="shared" ca="1" si="78"/>
        <v>1</v>
      </c>
      <c r="E206" s="730">
        <f t="shared" ca="1" si="79"/>
        <v>1</v>
      </c>
      <c r="F206" s="209"/>
      <c r="J206" s="65"/>
      <c r="K206" s="146"/>
      <c r="L206" s="567"/>
      <c r="M206" s="567"/>
      <c r="N206" s="721"/>
      <c r="O206" s="635"/>
      <c r="P206" s="147"/>
      <c r="Q206" s="65"/>
    </row>
    <row r="207" spans="1:17" s="148" customFormat="1" ht="14.1" customHeight="1" x14ac:dyDescent="0.2">
      <c r="A207" s="729">
        <f ca="1">IF($H207="UNIDADE CONSTRUTIVA",OFFSET(A207,-1,0)+1,LARGE(A$3:A206,1))</f>
        <v>0</v>
      </c>
      <c r="B207" s="729">
        <f t="shared" ca="1" si="76"/>
        <v>3</v>
      </c>
      <c r="C207" s="729">
        <f t="shared" ca="1" si="77"/>
        <v>1</v>
      </c>
      <c r="D207" s="730">
        <f t="shared" ca="1" si="78"/>
        <v>1</v>
      </c>
      <c r="E207" s="730">
        <f t="shared" ca="1" si="79"/>
        <v>1</v>
      </c>
      <c r="F207" s="209"/>
      <c r="J207" s="65"/>
      <c r="K207" s="146"/>
      <c r="L207" s="567"/>
      <c r="M207" s="567"/>
      <c r="N207" s="721"/>
      <c r="O207" s="635"/>
      <c r="P207" s="147"/>
      <c r="Q207" s="65"/>
    </row>
    <row r="208" spans="1:17" s="148" customFormat="1" ht="14.1" customHeight="1" x14ac:dyDescent="0.2">
      <c r="A208" s="729">
        <f ca="1">IF($H208="UNIDADE CONSTRUTIVA",OFFSET(A208,-1,0)+1,LARGE(A$3:A207,1))</f>
        <v>0</v>
      </c>
      <c r="B208" s="729">
        <f t="shared" ca="1" si="76"/>
        <v>3</v>
      </c>
      <c r="C208" s="729">
        <f t="shared" ca="1" si="77"/>
        <v>1</v>
      </c>
      <c r="D208" s="730">
        <f t="shared" ca="1" si="78"/>
        <v>1</v>
      </c>
      <c r="E208" s="730">
        <f t="shared" ca="1" si="79"/>
        <v>1</v>
      </c>
      <c r="F208" s="209"/>
      <c r="J208" s="65"/>
      <c r="K208" s="146"/>
      <c r="L208" s="567"/>
      <c r="M208" s="567"/>
      <c r="N208" s="721"/>
      <c r="O208" s="635"/>
      <c r="P208" s="147"/>
      <c r="Q208" s="65"/>
    </row>
    <row r="209" spans="1:17" s="148" customFormat="1" ht="14.1" customHeight="1" x14ac:dyDescent="0.2">
      <c r="A209" s="729">
        <f ca="1">IF($H209="UNIDADE CONSTRUTIVA",OFFSET(A209,-1,0)+1,LARGE(A$3:A208,1))</f>
        <v>0</v>
      </c>
      <c r="B209" s="729">
        <f t="shared" ca="1" si="76"/>
        <v>3</v>
      </c>
      <c r="C209" s="729">
        <f t="shared" ca="1" si="77"/>
        <v>1</v>
      </c>
      <c r="D209" s="730">
        <f t="shared" ca="1" si="78"/>
        <v>1</v>
      </c>
      <c r="E209" s="730">
        <f t="shared" ca="1" si="79"/>
        <v>1</v>
      </c>
      <c r="F209" s="209"/>
      <c r="J209" s="65"/>
      <c r="K209" s="146"/>
      <c r="L209" s="567"/>
      <c r="M209" s="567"/>
      <c r="N209" s="721"/>
      <c r="O209" s="635"/>
      <c r="P209" s="147"/>
      <c r="Q209" s="65"/>
    </row>
    <row r="210" spans="1:17" s="148" customFormat="1" ht="14.1" customHeight="1" x14ac:dyDescent="0.2">
      <c r="A210" s="729">
        <f ca="1">IF($H210="UNIDADE CONSTRUTIVA",OFFSET(A210,-1,0)+1,LARGE(A$3:A209,1))</f>
        <v>0</v>
      </c>
      <c r="B210" s="729">
        <f t="shared" ca="1" si="76"/>
        <v>3</v>
      </c>
      <c r="C210" s="729">
        <f t="shared" ca="1" si="77"/>
        <v>1</v>
      </c>
      <c r="D210" s="730">
        <f t="shared" ca="1" si="78"/>
        <v>1</v>
      </c>
      <c r="E210" s="730">
        <f t="shared" ca="1" si="79"/>
        <v>1</v>
      </c>
      <c r="F210" s="209"/>
      <c r="J210" s="65"/>
      <c r="K210" s="146"/>
      <c r="L210" s="567"/>
      <c r="M210" s="567"/>
      <c r="N210" s="721"/>
      <c r="O210" s="635"/>
      <c r="P210" s="147"/>
      <c r="Q210" s="65"/>
    </row>
    <row r="211" spans="1:17" s="148" customFormat="1" ht="14.1" customHeight="1" x14ac:dyDescent="0.2">
      <c r="A211" s="729">
        <f ca="1">IF($H211="UNIDADE CONSTRUTIVA",OFFSET(A211,-1,0)+1,LARGE(A$3:A210,1))</f>
        <v>0</v>
      </c>
      <c r="B211" s="729">
        <f t="shared" ca="1" si="76"/>
        <v>3</v>
      </c>
      <c r="C211" s="729">
        <f t="shared" ca="1" si="77"/>
        <v>1</v>
      </c>
      <c r="D211" s="730">
        <f t="shared" ca="1" si="78"/>
        <v>1</v>
      </c>
      <c r="E211" s="730">
        <f t="shared" ca="1" si="79"/>
        <v>1</v>
      </c>
      <c r="F211" s="209"/>
      <c r="J211" s="65"/>
      <c r="K211" s="146"/>
      <c r="L211" s="567"/>
      <c r="M211" s="567"/>
      <c r="N211" s="721"/>
      <c r="O211" s="635"/>
      <c r="P211" s="147"/>
      <c r="Q211" s="65"/>
    </row>
    <row r="212" spans="1:17" s="148" customFormat="1" ht="14.1" customHeight="1" x14ac:dyDescent="0.2">
      <c r="A212" s="729">
        <f ca="1">IF($H212="UNIDADE CONSTRUTIVA",OFFSET(A212,-1,0)+1,LARGE(A$3:A211,1))</f>
        <v>0</v>
      </c>
      <c r="B212" s="729">
        <f t="shared" ca="1" si="76"/>
        <v>3</v>
      </c>
      <c r="C212" s="729">
        <f t="shared" ca="1" si="77"/>
        <v>1</v>
      </c>
      <c r="D212" s="730">
        <f t="shared" ca="1" si="78"/>
        <v>1</v>
      </c>
      <c r="E212" s="730">
        <f t="shared" ca="1" si="79"/>
        <v>1</v>
      </c>
      <c r="F212" s="209"/>
      <c r="J212" s="65"/>
      <c r="K212" s="146"/>
      <c r="L212" s="567"/>
      <c r="M212" s="567"/>
      <c r="N212" s="721"/>
      <c r="O212" s="635"/>
      <c r="P212" s="147"/>
      <c r="Q212" s="65"/>
    </row>
    <row r="213" spans="1:17" s="148" customFormat="1" ht="14.1" customHeight="1" x14ac:dyDescent="0.2">
      <c r="A213" s="729">
        <f ca="1">IF($H213="UNIDADE CONSTRUTIVA",OFFSET(A213,-1,0)+1,LARGE(A$3:A212,1))</f>
        <v>0</v>
      </c>
      <c r="B213" s="729">
        <f t="shared" ca="1" si="76"/>
        <v>3</v>
      </c>
      <c r="C213" s="729">
        <f t="shared" ca="1" si="77"/>
        <v>1</v>
      </c>
      <c r="D213" s="730">
        <f t="shared" ca="1" si="78"/>
        <v>1</v>
      </c>
      <c r="E213" s="730">
        <f t="shared" ca="1" si="79"/>
        <v>1</v>
      </c>
      <c r="F213" s="209"/>
      <c r="J213" s="65"/>
      <c r="K213" s="146"/>
      <c r="L213" s="567"/>
      <c r="M213" s="567"/>
      <c r="N213" s="721"/>
      <c r="O213" s="635"/>
      <c r="P213" s="147"/>
      <c r="Q213" s="65"/>
    </row>
    <row r="214" spans="1:17" s="148" customFormat="1" ht="14.1" customHeight="1" x14ac:dyDescent="0.2">
      <c r="A214" s="729">
        <f ca="1">IF($H214="UNIDADE CONSTRUTIVA",OFFSET(A214,-1,0)+1,LARGE(A$3:A213,1))</f>
        <v>0</v>
      </c>
      <c r="B214" s="729">
        <f t="shared" ca="1" si="76"/>
        <v>3</v>
      </c>
      <c r="C214" s="729">
        <f t="shared" ca="1" si="77"/>
        <v>1</v>
      </c>
      <c r="D214" s="730">
        <f t="shared" ca="1" si="78"/>
        <v>1</v>
      </c>
      <c r="E214" s="730">
        <f t="shared" ca="1" si="79"/>
        <v>1</v>
      </c>
      <c r="F214" s="209"/>
      <c r="J214" s="65"/>
      <c r="K214" s="146"/>
      <c r="L214" s="567"/>
      <c r="M214" s="567"/>
      <c r="N214" s="721"/>
      <c r="O214" s="635"/>
      <c r="P214" s="147"/>
      <c r="Q214" s="65"/>
    </row>
    <row r="215" spans="1:17" s="148" customFormat="1" ht="14.1" customHeight="1" x14ac:dyDescent="0.2">
      <c r="A215" s="729">
        <f ca="1">IF($H215="UNIDADE CONSTRUTIVA",OFFSET(A215,-1,0)+1,LARGE(A$3:A214,1))</f>
        <v>0</v>
      </c>
      <c r="B215" s="729">
        <f t="shared" ca="1" si="76"/>
        <v>3</v>
      </c>
      <c r="C215" s="729">
        <f t="shared" ca="1" si="77"/>
        <v>1</v>
      </c>
      <c r="D215" s="730">
        <f t="shared" ca="1" si="78"/>
        <v>1</v>
      </c>
      <c r="E215" s="730">
        <f t="shared" ca="1" si="79"/>
        <v>1</v>
      </c>
      <c r="F215" s="209"/>
      <c r="J215" s="65"/>
      <c r="K215" s="146"/>
      <c r="L215" s="567"/>
      <c r="M215" s="567"/>
      <c r="N215" s="721"/>
      <c r="O215" s="635"/>
      <c r="P215" s="147"/>
      <c r="Q215" s="65"/>
    </row>
    <row r="216" spans="1:17" s="148" customFormat="1" ht="14.1" customHeight="1" x14ac:dyDescent="0.2">
      <c r="A216" s="729">
        <f ca="1">IF($H216="UNIDADE CONSTRUTIVA",OFFSET(A216,-1,0)+1,LARGE(A$3:A215,1))</f>
        <v>0</v>
      </c>
      <c r="B216" s="729">
        <f t="shared" ca="1" si="76"/>
        <v>3</v>
      </c>
      <c r="C216" s="729">
        <f t="shared" ca="1" si="77"/>
        <v>1</v>
      </c>
      <c r="D216" s="730">
        <f t="shared" ca="1" si="78"/>
        <v>1</v>
      </c>
      <c r="E216" s="730">
        <f t="shared" ca="1" si="79"/>
        <v>1</v>
      </c>
      <c r="F216" s="209"/>
      <c r="J216" s="65"/>
      <c r="K216" s="146"/>
      <c r="L216" s="567"/>
      <c r="M216" s="567"/>
      <c r="N216" s="721"/>
      <c r="O216" s="635"/>
      <c r="P216" s="147"/>
      <c r="Q216" s="65"/>
    </row>
    <row r="217" spans="1:17" s="148" customFormat="1" ht="14.1" customHeight="1" x14ac:dyDescent="0.2">
      <c r="A217" s="729">
        <f ca="1">IF($H217="UNIDADE CONSTRUTIVA",OFFSET(A217,-1,0)+1,LARGE(A$3:A216,1))</f>
        <v>0</v>
      </c>
      <c r="B217" s="729">
        <f t="shared" ca="1" si="76"/>
        <v>3</v>
      </c>
      <c r="C217" s="729">
        <f t="shared" ca="1" si="77"/>
        <v>1</v>
      </c>
      <c r="D217" s="730">
        <f t="shared" ca="1" si="78"/>
        <v>1</v>
      </c>
      <c r="E217" s="730">
        <f t="shared" ca="1" si="79"/>
        <v>1</v>
      </c>
      <c r="F217" s="209"/>
      <c r="J217" s="65"/>
      <c r="K217" s="146"/>
      <c r="L217" s="567"/>
      <c r="M217" s="567"/>
      <c r="N217" s="721"/>
      <c r="O217" s="635"/>
      <c r="P217" s="147"/>
      <c r="Q217" s="65"/>
    </row>
    <row r="218" spans="1:17" s="148" customFormat="1" ht="14.1" customHeight="1" x14ac:dyDescent="0.2">
      <c r="A218" s="729">
        <f ca="1">IF($H218="UNIDADE CONSTRUTIVA",OFFSET(A218,-1,0)+1,LARGE(A$3:A217,1))</f>
        <v>0</v>
      </c>
      <c r="B218" s="729">
        <f t="shared" ca="1" si="76"/>
        <v>3</v>
      </c>
      <c r="C218" s="729">
        <f t="shared" ca="1" si="77"/>
        <v>1</v>
      </c>
      <c r="D218" s="730">
        <f t="shared" ca="1" si="78"/>
        <v>1</v>
      </c>
      <c r="E218" s="730">
        <f t="shared" ca="1" si="79"/>
        <v>1</v>
      </c>
      <c r="F218" s="209"/>
      <c r="J218" s="65"/>
      <c r="K218" s="146"/>
      <c r="L218" s="567"/>
      <c r="M218" s="567"/>
      <c r="N218" s="721"/>
      <c r="O218" s="635"/>
      <c r="P218" s="147"/>
      <c r="Q218" s="65"/>
    </row>
    <row r="219" spans="1:17" s="148" customFormat="1" ht="14.1" customHeight="1" x14ac:dyDescent="0.2">
      <c r="A219" s="729">
        <f ca="1">IF($H219="UNIDADE CONSTRUTIVA",OFFSET(A219,-1,0)+1,LARGE(A$3:A218,1))</f>
        <v>0</v>
      </c>
      <c r="B219" s="729">
        <f t="shared" ca="1" si="76"/>
        <v>3</v>
      </c>
      <c r="C219" s="729">
        <f t="shared" ca="1" si="77"/>
        <v>1</v>
      </c>
      <c r="D219" s="730">
        <f t="shared" ca="1" si="78"/>
        <v>1</v>
      </c>
      <c r="E219" s="730">
        <f t="shared" ca="1" si="79"/>
        <v>1</v>
      </c>
      <c r="F219" s="209"/>
      <c r="J219" s="65"/>
      <c r="K219" s="146"/>
      <c r="L219" s="567"/>
      <c r="M219" s="567"/>
      <c r="N219" s="721"/>
      <c r="O219" s="635"/>
      <c r="P219" s="147"/>
      <c r="Q219" s="65"/>
    </row>
    <row r="220" spans="1:17" s="148" customFormat="1" ht="14.1" customHeight="1" x14ac:dyDescent="0.2">
      <c r="A220" s="729">
        <f ca="1">IF($H220="UNIDADE CONSTRUTIVA",OFFSET(A220,-1,0)+1,LARGE(A$3:A219,1))</f>
        <v>0</v>
      </c>
      <c r="B220" s="729">
        <f t="shared" ca="1" si="76"/>
        <v>3</v>
      </c>
      <c r="C220" s="729">
        <f t="shared" ca="1" si="77"/>
        <v>1</v>
      </c>
      <c r="D220" s="730">
        <f t="shared" ca="1" si="78"/>
        <v>1</v>
      </c>
      <c r="E220" s="730">
        <f t="shared" ca="1" si="79"/>
        <v>1</v>
      </c>
      <c r="F220" s="209"/>
      <c r="J220" s="65"/>
      <c r="K220" s="146"/>
      <c r="L220" s="567"/>
      <c r="M220" s="567"/>
      <c r="N220" s="721"/>
      <c r="O220" s="635"/>
      <c r="P220" s="147"/>
      <c r="Q220" s="65"/>
    </row>
    <row r="221" spans="1:17" s="148" customFormat="1" ht="14.1" customHeight="1" x14ac:dyDescent="0.2">
      <c r="A221" s="729">
        <f ca="1">IF($H221="UNIDADE CONSTRUTIVA",OFFSET(A221,-1,0)+1,LARGE(A$3:A220,1))</f>
        <v>0</v>
      </c>
      <c r="B221" s="729">
        <f t="shared" ca="1" si="76"/>
        <v>3</v>
      </c>
      <c r="C221" s="729">
        <f t="shared" ca="1" si="77"/>
        <v>1</v>
      </c>
      <c r="D221" s="730">
        <f t="shared" ca="1" si="78"/>
        <v>1</v>
      </c>
      <c r="E221" s="730">
        <f t="shared" ca="1" si="79"/>
        <v>1</v>
      </c>
      <c r="F221" s="209"/>
      <c r="J221" s="65"/>
      <c r="K221" s="146"/>
      <c r="L221" s="567"/>
      <c r="M221" s="567"/>
      <c r="N221" s="721"/>
      <c r="O221" s="635"/>
      <c r="P221" s="147"/>
      <c r="Q221" s="65"/>
    </row>
    <row r="222" spans="1:17" s="148" customFormat="1" ht="14.1" customHeight="1" x14ac:dyDescent="0.2">
      <c r="A222" s="729">
        <f ca="1">IF($H222="UNIDADE CONSTRUTIVA",OFFSET(A222,-1,0)+1,LARGE(A$3:A221,1))</f>
        <v>0</v>
      </c>
      <c r="B222" s="729">
        <f t="shared" ca="1" si="76"/>
        <v>3</v>
      </c>
      <c r="C222" s="729">
        <f t="shared" ca="1" si="77"/>
        <v>1</v>
      </c>
      <c r="D222" s="730">
        <f t="shared" ca="1" si="78"/>
        <v>1</v>
      </c>
      <c r="E222" s="730">
        <f t="shared" ca="1" si="79"/>
        <v>1</v>
      </c>
      <c r="F222" s="209"/>
      <c r="J222" s="65"/>
      <c r="K222" s="146"/>
      <c r="L222" s="567"/>
      <c r="M222" s="567"/>
      <c r="N222" s="721"/>
      <c r="O222" s="635"/>
      <c r="P222" s="147"/>
      <c r="Q222" s="65"/>
    </row>
    <row r="223" spans="1:17" s="148" customFormat="1" ht="14.1" customHeight="1" x14ac:dyDescent="0.2">
      <c r="A223" s="729">
        <f ca="1">IF($H223="UNIDADE CONSTRUTIVA",OFFSET(A223,-1,0)+1,LARGE(A$3:A222,1))</f>
        <v>0</v>
      </c>
      <c r="B223" s="729">
        <f t="shared" ca="1" si="76"/>
        <v>3</v>
      </c>
      <c r="C223" s="729">
        <f t="shared" ca="1" si="77"/>
        <v>1</v>
      </c>
      <c r="D223" s="730">
        <f t="shared" ca="1" si="78"/>
        <v>1</v>
      </c>
      <c r="E223" s="730">
        <f t="shared" ca="1" si="79"/>
        <v>1</v>
      </c>
      <c r="F223" s="209"/>
      <c r="J223" s="65"/>
      <c r="K223" s="146"/>
      <c r="L223" s="567"/>
      <c r="M223" s="567"/>
      <c r="N223" s="721"/>
      <c r="O223" s="635"/>
      <c r="P223" s="147"/>
      <c r="Q223" s="65"/>
    </row>
    <row r="224" spans="1:17" s="148" customFormat="1" ht="14.1" customHeight="1" x14ac:dyDescent="0.2">
      <c r="A224" s="729">
        <f ca="1">IF($H224="UNIDADE CONSTRUTIVA",OFFSET(A224,-1,0)+1,LARGE(A$3:A223,1))</f>
        <v>0</v>
      </c>
      <c r="B224" s="729">
        <f t="shared" ca="1" si="76"/>
        <v>3</v>
      </c>
      <c r="C224" s="729">
        <f t="shared" ca="1" si="77"/>
        <v>1</v>
      </c>
      <c r="D224" s="730">
        <f t="shared" ca="1" si="78"/>
        <v>1</v>
      </c>
      <c r="E224" s="730">
        <f t="shared" ca="1" si="79"/>
        <v>1</v>
      </c>
      <c r="F224" s="209"/>
      <c r="J224" s="65"/>
      <c r="K224" s="146"/>
      <c r="L224" s="567"/>
      <c r="M224" s="567"/>
      <c r="N224" s="721"/>
      <c r="O224" s="635"/>
      <c r="P224" s="147"/>
      <c r="Q224" s="65"/>
    </row>
    <row r="225" spans="1:17" s="148" customFormat="1" ht="14.1" customHeight="1" x14ac:dyDescent="0.2">
      <c r="A225" s="729">
        <f ca="1">IF($H225="UNIDADE CONSTRUTIVA",OFFSET(A225,-1,0)+1,LARGE(A$3:A224,1))</f>
        <v>0</v>
      </c>
      <c r="B225" s="729">
        <f t="shared" ca="1" si="76"/>
        <v>3</v>
      </c>
      <c r="C225" s="729">
        <f t="shared" ca="1" si="77"/>
        <v>1</v>
      </c>
      <c r="D225" s="730">
        <f t="shared" ca="1" si="78"/>
        <v>1</v>
      </c>
      <c r="E225" s="730">
        <f t="shared" ca="1" si="79"/>
        <v>1</v>
      </c>
      <c r="F225" s="209"/>
      <c r="J225" s="65"/>
      <c r="K225" s="146"/>
      <c r="L225" s="567"/>
      <c r="M225" s="567"/>
      <c r="N225" s="721"/>
      <c r="O225" s="635"/>
      <c r="P225" s="147"/>
      <c r="Q225" s="65"/>
    </row>
    <row r="226" spans="1:17" s="148" customFormat="1" ht="14.1" customHeight="1" x14ac:dyDescent="0.2">
      <c r="A226" s="729">
        <f ca="1">IF($H226="UNIDADE CONSTRUTIVA",OFFSET(A226,-1,0)+1,LARGE(A$3:A225,1))</f>
        <v>0</v>
      </c>
      <c r="B226" s="729">
        <f t="shared" ca="1" si="76"/>
        <v>3</v>
      </c>
      <c r="C226" s="729">
        <f t="shared" ca="1" si="77"/>
        <v>1</v>
      </c>
      <c r="D226" s="730">
        <f t="shared" ca="1" si="78"/>
        <v>1</v>
      </c>
      <c r="E226" s="730">
        <f t="shared" ca="1" si="79"/>
        <v>1</v>
      </c>
      <c r="F226" s="209"/>
      <c r="J226" s="65"/>
      <c r="K226" s="146"/>
      <c r="L226" s="567"/>
      <c r="M226" s="567"/>
      <c r="N226" s="721"/>
      <c r="O226" s="635"/>
      <c r="P226" s="147"/>
      <c r="Q226" s="65"/>
    </row>
    <row r="227" spans="1:17" s="148" customFormat="1" ht="14.1" customHeight="1" x14ac:dyDescent="0.2">
      <c r="A227" s="729">
        <f ca="1">IF($H227="UNIDADE CONSTRUTIVA",OFFSET(A227,-1,0)+1,LARGE(A$3:A226,1))</f>
        <v>0</v>
      </c>
      <c r="B227" s="729">
        <f t="shared" ca="1" si="76"/>
        <v>3</v>
      </c>
      <c r="C227" s="729">
        <f t="shared" ca="1" si="77"/>
        <v>1</v>
      </c>
      <c r="D227" s="730">
        <f t="shared" ca="1" si="78"/>
        <v>1</v>
      </c>
      <c r="E227" s="730">
        <f t="shared" ca="1" si="79"/>
        <v>1</v>
      </c>
      <c r="F227" s="209"/>
      <c r="J227" s="65"/>
      <c r="K227" s="146"/>
      <c r="L227" s="567"/>
      <c r="M227" s="567"/>
      <c r="N227" s="721"/>
      <c r="O227" s="635"/>
      <c r="P227" s="147"/>
      <c r="Q227" s="65"/>
    </row>
    <row r="228" spans="1:17" s="148" customFormat="1" ht="14.1" customHeight="1" x14ac:dyDescent="0.2">
      <c r="A228" s="729">
        <f ca="1">IF($H228="UNIDADE CONSTRUTIVA",OFFSET(A228,-1,0)+1,LARGE(A$3:A227,1))</f>
        <v>0</v>
      </c>
      <c r="B228" s="729">
        <f t="shared" ca="1" si="76"/>
        <v>3</v>
      </c>
      <c r="C228" s="729">
        <f t="shared" ca="1" si="77"/>
        <v>1</v>
      </c>
      <c r="D228" s="730">
        <f t="shared" ca="1" si="78"/>
        <v>1</v>
      </c>
      <c r="E228" s="730">
        <f t="shared" ca="1" si="79"/>
        <v>1</v>
      </c>
      <c r="F228" s="209"/>
      <c r="J228" s="65"/>
      <c r="K228" s="146"/>
      <c r="L228" s="567"/>
      <c r="M228" s="567"/>
      <c r="N228" s="721"/>
      <c r="O228" s="635"/>
      <c r="P228" s="147"/>
      <c r="Q228" s="65"/>
    </row>
    <row r="229" spans="1:17" s="148" customFormat="1" ht="14.1" customHeight="1" x14ac:dyDescent="0.2">
      <c r="A229" s="729">
        <f ca="1">IF($H229="UNIDADE CONSTRUTIVA",OFFSET(A229,-1,0)+1,LARGE(A$3:A228,1))</f>
        <v>0</v>
      </c>
      <c r="B229" s="729">
        <f t="shared" ca="1" si="76"/>
        <v>3</v>
      </c>
      <c r="C229" s="729">
        <f t="shared" ca="1" si="77"/>
        <v>1</v>
      </c>
      <c r="D229" s="730">
        <f t="shared" ca="1" si="78"/>
        <v>1</v>
      </c>
      <c r="E229" s="730">
        <f t="shared" ca="1" si="79"/>
        <v>1</v>
      </c>
      <c r="F229" s="209"/>
      <c r="J229" s="65"/>
      <c r="K229" s="146"/>
      <c r="L229" s="567"/>
      <c r="M229" s="567"/>
      <c r="N229" s="721"/>
      <c r="O229" s="635"/>
      <c r="P229" s="147"/>
      <c r="Q229" s="65"/>
    </row>
    <row r="230" spans="1:17" s="148" customFormat="1" ht="14.1" customHeight="1" x14ac:dyDescent="0.2">
      <c r="A230" s="729">
        <f ca="1">IF($H230="UNIDADE CONSTRUTIVA",OFFSET(A230,-1,0)+1,LARGE(A$3:A229,1))</f>
        <v>0</v>
      </c>
      <c r="B230" s="729">
        <f t="shared" ca="1" si="76"/>
        <v>3</v>
      </c>
      <c r="C230" s="729">
        <f t="shared" ca="1" si="77"/>
        <v>1</v>
      </c>
      <c r="D230" s="730">
        <f t="shared" ca="1" si="78"/>
        <v>1</v>
      </c>
      <c r="E230" s="730">
        <f t="shared" ca="1" si="79"/>
        <v>1</v>
      </c>
      <c r="F230" s="209"/>
      <c r="J230" s="65"/>
      <c r="K230" s="146"/>
      <c r="L230" s="567"/>
      <c r="M230" s="567"/>
      <c r="N230" s="721"/>
      <c r="O230" s="635"/>
      <c r="P230" s="147"/>
      <c r="Q230" s="65"/>
    </row>
    <row r="231" spans="1:17" s="148" customFormat="1" ht="14.1" customHeight="1" x14ac:dyDescent="0.2">
      <c r="A231" s="729">
        <f ca="1">IF($H231="UNIDADE CONSTRUTIVA",OFFSET(A231,-1,0)+1,LARGE(A$3:A230,1))</f>
        <v>0</v>
      </c>
      <c r="B231" s="729">
        <f t="shared" ca="1" si="76"/>
        <v>3</v>
      </c>
      <c r="C231" s="729">
        <f t="shared" ca="1" si="77"/>
        <v>1</v>
      </c>
      <c r="D231" s="730">
        <f t="shared" ca="1" si="78"/>
        <v>1</v>
      </c>
      <c r="E231" s="730">
        <f t="shared" ca="1" si="79"/>
        <v>1</v>
      </c>
      <c r="F231" s="209"/>
      <c r="J231" s="65"/>
      <c r="K231" s="146"/>
      <c r="L231" s="567"/>
      <c r="M231" s="567"/>
      <c r="N231" s="721"/>
      <c r="O231" s="635"/>
      <c r="P231" s="147"/>
      <c r="Q231" s="65"/>
    </row>
    <row r="232" spans="1:17" s="148" customFormat="1" ht="14.1" customHeight="1" x14ac:dyDescent="0.2">
      <c r="A232" s="729">
        <f ca="1">IF($H232="UNIDADE CONSTRUTIVA",OFFSET(A232,-1,0)+1,LARGE(A$3:A231,1))</f>
        <v>0</v>
      </c>
      <c r="B232" s="729">
        <f t="shared" ca="1" si="76"/>
        <v>3</v>
      </c>
      <c r="C232" s="729">
        <f t="shared" ca="1" si="77"/>
        <v>1</v>
      </c>
      <c r="D232" s="730">
        <f t="shared" ca="1" si="78"/>
        <v>1</v>
      </c>
      <c r="E232" s="730">
        <f t="shared" ca="1" si="79"/>
        <v>1</v>
      </c>
      <c r="F232" s="209"/>
      <c r="J232" s="65"/>
      <c r="K232" s="146"/>
      <c r="L232" s="567"/>
      <c r="M232" s="567"/>
      <c r="N232" s="721"/>
      <c r="O232" s="635"/>
      <c r="P232" s="147"/>
      <c r="Q232" s="65"/>
    </row>
    <row r="233" spans="1:17" s="148" customFormat="1" ht="14.1" customHeight="1" x14ac:dyDescent="0.2">
      <c r="A233" s="729">
        <f ca="1">IF($H233="UNIDADE CONSTRUTIVA",OFFSET(A233,-1,0)+1,LARGE(A$3:A232,1))</f>
        <v>0</v>
      </c>
      <c r="B233" s="729">
        <f t="shared" ca="1" si="76"/>
        <v>3</v>
      </c>
      <c r="C233" s="729">
        <f t="shared" ca="1" si="77"/>
        <v>1</v>
      </c>
      <c r="D233" s="730">
        <f t="shared" ca="1" si="78"/>
        <v>1</v>
      </c>
      <c r="E233" s="730">
        <f t="shared" ca="1" si="79"/>
        <v>1</v>
      </c>
      <c r="F233" s="209"/>
      <c r="J233" s="65"/>
      <c r="K233" s="146"/>
      <c r="L233" s="567"/>
      <c r="M233" s="567"/>
      <c r="N233" s="721"/>
      <c r="O233" s="635"/>
      <c r="P233" s="147"/>
      <c r="Q233" s="65"/>
    </row>
    <row r="234" spans="1:17" s="148" customFormat="1" ht="14.1" customHeight="1" x14ac:dyDescent="0.2">
      <c r="A234" s="729">
        <f ca="1">IF($H234="UNIDADE CONSTRUTIVA",OFFSET(A234,-1,0)+1,LARGE(A$3:A233,1))</f>
        <v>0</v>
      </c>
      <c r="B234" s="729">
        <f t="shared" ca="1" si="76"/>
        <v>3</v>
      </c>
      <c r="C234" s="729">
        <f t="shared" ca="1" si="77"/>
        <v>1</v>
      </c>
      <c r="D234" s="730">
        <f t="shared" ca="1" si="78"/>
        <v>1</v>
      </c>
      <c r="E234" s="730">
        <f t="shared" ca="1" si="79"/>
        <v>1</v>
      </c>
      <c r="F234" s="209"/>
      <c r="J234" s="65"/>
      <c r="K234" s="146"/>
      <c r="L234" s="567"/>
      <c r="M234" s="567"/>
      <c r="N234" s="721"/>
      <c r="O234" s="635"/>
      <c r="P234" s="147"/>
      <c r="Q234" s="65"/>
    </row>
    <row r="235" spans="1:17" s="148" customFormat="1" ht="14.1" customHeight="1" x14ac:dyDescent="0.2">
      <c r="A235" s="729">
        <f ca="1">IF($H235="UNIDADE CONSTRUTIVA",OFFSET(A235,-1,0)+1,LARGE(A$3:A234,1))</f>
        <v>0</v>
      </c>
      <c r="B235" s="729">
        <f t="shared" ca="1" si="76"/>
        <v>3</v>
      </c>
      <c r="C235" s="729">
        <f t="shared" ca="1" si="77"/>
        <v>1</v>
      </c>
      <c r="D235" s="730">
        <f t="shared" ca="1" si="78"/>
        <v>1</v>
      </c>
      <c r="E235" s="730">
        <f t="shared" ca="1" si="79"/>
        <v>1</v>
      </c>
      <c r="F235" s="209"/>
      <c r="J235" s="65"/>
      <c r="K235" s="146"/>
      <c r="L235" s="567"/>
      <c r="M235" s="567"/>
      <c r="N235" s="721"/>
      <c r="O235" s="635"/>
      <c r="P235" s="147"/>
      <c r="Q235" s="65"/>
    </row>
    <row r="236" spans="1:17" s="148" customFormat="1" ht="14.1" customHeight="1" x14ac:dyDescent="0.2">
      <c r="A236" s="729">
        <f ca="1">IF($H236="UNIDADE CONSTRUTIVA",OFFSET(A236,-1,0)+1,LARGE(A$3:A235,1))</f>
        <v>0</v>
      </c>
      <c r="B236" s="729">
        <f t="shared" ca="1" si="76"/>
        <v>3</v>
      </c>
      <c r="C236" s="729">
        <f t="shared" ca="1" si="77"/>
        <v>1</v>
      </c>
      <c r="D236" s="730">
        <f t="shared" ca="1" si="78"/>
        <v>1</v>
      </c>
      <c r="E236" s="730">
        <f t="shared" ca="1" si="79"/>
        <v>1</v>
      </c>
      <c r="F236" s="209"/>
      <c r="J236" s="65"/>
      <c r="K236" s="146"/>
      <c r="L236" s="567"/>
      <c r="M236" s="567"/>
      <c r="N236" s="721"/>
      <c r="O236" s="635"/>
      <c r="P236" s="147"/>
      <c r="Q236" s="65"/>
    </row>
    <row r="237" spans="1:17" s="148" customFormat="1" ht="14.1" customHeight="1" x14ac:dyDescent="0.2">
      <c r="A237" s="729">
        <f ca="1">IF($H237="UNIDADE CONSTRUTIVA",OFFSET(A237,-1,0)+1,LARGE(A$3:A236,1))</f>
        <v>0</v>
      </c>
      <c r="B237" s="729">
        <f t="shared" ca="1" si="76"/>
        <v>3</v>
      </c>
      <c r="C237" s="729">
        <f t="shared" ca="1" si="77"/>
        <v>1</v>
      </c>
      <c r="D237" s="730">
        <f t="shared" ca="1" si="78"/>
        <v>1</v>
      </c>
      <c r="E237" s="730">
        <f t="shared" ca="1" si="79"/>
        <v>1</v>
      </c>
      <c r="F237" s="209"/>
      <c r="J237" s="65"/>
      <c r="K237" s="146"/>
      <c r="L237" s="567"/>
      <c r="M237" s="567"/>
      <c r="N237" s="721"/>
      <c r="O237" s="635"/>
      <c r="P237" s="147"/>
      <c r="Q237" s="65"/>
    </row>
    <row r="238" spans="1:17" s="148" customFormat="1" ht="14.1" customHeight="1" x14ac:dyDescent="0.2">
      <c r="A238" s="729">
        <f ca="1">IF($H238="UNIDADE CONSTRUTIVA",OFFSET(A238,-1,0)+1,LARGE(A$3:A237,1))</f>
        <v>0</v>
      </c>
      <c r="B238" s="729">
        <f t="shared" ca="1" si="76"/>
        <v>3</v>
      </c>
      <c r="C238" s="729">
        <f t="shared" ca="1" si="77"/>
        <v>1</v>
      </c>
      <c r="D238" s="730">
        <f t="shared" ca="1" si="78"/>
        <v>1</v>
      </c>
      <c r="E238" s="730">
        <f t="shared" ca="1" si="79"/>
        <v>1</v>
      </c>
      <c r="F238" s="209"/>
      <c r="J238" s="65"/>
      <c r="K238" s="146"/>
      <c r="L238" s="567"/>
      <c r="M238" s="567"/>
      <c r="N238" s="721"/>
      <c r="O238" s="635"/>
      <c r="P238" s="147"/>
      <c r="Q238" s="65"/>
    </row>
    <row r="239" spans="1:17" s="148" customFormat="1" ht="14.1" customHeight="1" x14ac:dyDescent="0.2">
      <c r="A239" s="729">
        <f ca="1">IF($H239="UNIDADE CONSTRUTIVA",OFFSET(A239,-1,0)+1,LARGE(A$3:A238,1))</f>
        <v>0</v>
      </c>
      <c r="B239" s="729">
        <f t="shared" ca="1" si="76"/>
        <v>3</v>
      </c>
      <c r="C239" s="729">
        <f t="shared" ca="1" si="77"/>
        <v>1</v>
      </c>
      <c r="D239" s="730">
        <f t="shared" ca="1" si="78"/>
        <v>1</v>
      </c>
      <c r="E239" s="730">
        <f t="shared" ca="1" si="79"/>
        <v>1</v>
      </c>
      <c r="F239" s="209"/>
      <c r="J239" s="65"/>
      <c r="K239" s="146"/>
      <c r="L239" s="567"/>
      <c r="M239" s="567"/>
      <c r="N239" s="721"/>
      <c r="O239" s="635"/>
      <c r="P239" s="147"/>
      <c r="Q239" s="65"/>
    </row>
    <row r="240" spans="1:17" s="148" customFormat="1" ht="14.1" customHeight="1" x14ac:dyDescent="0.2">
      <c r="A240" s="729">
        <f ca="1">IF($H240="UNIDADE CONSTRUTIVA",OFFSET(A240,-1,0)+1,LARGE(A$3:A239,1))</f>
        <v>0</v>
      </c>
      <c r="B240" s="729">
        <f t="shared" ca="1" si="76"/>
        <v>3</v>
      </c>
      <c r="C240" s="729">
        <f t="shared" ca="1" si="77"/>
        <v>1</v>
      </c>
      <c r="D240" s="730">
        <f t="shared" ca="1" si="78"/>
        <v>1</v>
      </c>
      <c r="E240" s="730">
        <f t="shared" ca="1" si="79"/>
        <v>1</v>
      </c>
      <c r="F240" s="209"/>
      <c r="J240" s="65"/>
      <c r="K240" s="146"/>
      <c r="L240" s="567"/>
      <c r="M240" s="567"/>
      <c r="N240" s="721"/>
      <c r="O240" s="635"/>
      <c r="P240" s="147"/>
      <c r="Q240" s="65"/>
    </row>
    <row r="241" spans="1:17" s="148" customFormat="1" ht="14.1" customHeight="1" x14ac:dyDescent="0.2">
      <c r="A241" s="729">
        <f ca="1">IF($H241="UNIDADE CONSTRUTIVA",OFFSET(A241,-1,0)+1,LARGE(A$3:A240,1))</f>
        <v>0</v>
      </c>
      <c r="B241" s="729">
        <f t="shared" ca="1" si="76"/>
        <v>3</v>
      </c>
      <c r="C241" s="729">
        <f t="shared" ca="1" si="77"/>
        <v>1</v>
      </c>
      <c r="D241" s="730">
        <f t="shared" ca="1" si="78"/>
        <v>1</v>
      </c>
      <c r="E241" s="730">
        <f t="shared" ca="1" si="79"/>
        <v>1</v>
      </c>
      <c r="F241" s="209"/>
      <c r="J241" s="65"/>
      <c r="K241" s="146"/>
      <c r="L241" s="567"/>
      <c r="M241" s="567"/>
      <c r="N241" s="721"/>
      <c r="O241" s="635"/>
      <c r="P241" s="147"/>
      <c r="Q241" s="65"/>
    </row>
    <row r="242" spans="1:17" s="148" customFormat="1" ht="14.1" customHeight="1" x14ac:dyDescent="0.2">
      <c r="A242" s="729">
        <f ca="1">IF($H242="UNIDADE CONSTRUTIVA",OFFSET(A242,-1,0)+1,LARGE(A$3:A241,1))</f>
        <v>0</v>
      </c>
      <c r="B242" s="729">
        <f t="shared" ca="1" si="76"/>
        <v>3</v>
      </c>
      <c r="C242" s="729">
        <f t="shared" ca="1" si="77"/>
        <v>1</v>
      </c>
      <c r="D242" s="730">
        <f t="shared" ca="1" si="78"/>
        <v>1</v>
      </c>
      <c r="E242" s="730">
        <f t="shared" ca="1" si="79"/>
        <v>1</v>
      </c>
      <c r="F242" s="209"/>
      <c r="J242" s="65"/>
      <c r="K242" s="146"/>
      <c r="L242" s="567"/>
      <c r="M242" s="567"/>
      <c r="N242" s="721"/>
      <c r="O242" s="635"/>
      <c r="P242" s="147"/>
      <c r="Q242" s="65"/>
    </row>
    <row r="243" spans="1:17" s="148" customFormat="1" ht="14.1" customHeight="1" x14ac:dyDescent="0.2">
      <c r="A243" s="729">
        <f ca="1">IF($H243="UNIDADE CONSTRUTIVA",OFFSET(A243,-1,0)+1,LARGE(A$3:A242,1))</f>
        <v>0</v>
      </c>
      <c r="B243" s="729">
        <f t="shared" ca="1" si="76"/>
        <v>3</v>
      </c>
      <c r="C243" s="729">
        <f t="shared" ca="1" si="77"/>
        <v>1</v>
      </c>
      <c r="D243" s="730">
        <f t="shared" ca="1" si="78"/>
        <v>1</v>
      </c>
      <c r="E243" s="730">
        <f t="shared" ca="1" si="79"/>
        <v>1</v>
      </c>
      <c r="F243" s="209"/>
      <c r="J243" s="65"/>
      <c r="K243" s="146"/>
      <c r="L243" s="567"/>
      <c r="M243" s="567"/>
      <c r="N243" s="721"/>
      <c r="O243" s="635"/>
      <c r="P243" s="147"/>
      <c r="Q243" s="65"/>
    </row>
    <row r="244" spans="1:17" s="148" customFormat="1" ht="14.1" customHeight="1" x14ac:dyDescent="0.2">
      <c r="A244" s="729">
        <f ca="1">IF($H244="UNIDADE CONSTRUTIVA",OFFSET(A244,-1,0)+1,LARGE(A$3:A243,1))</f>
        <v>0</v>
      </c>
      <c r="B244" s="729">
        <f t="shared" ca="1" si="76"/>
        <v>3</v>
      </c>
      <c r="C244" s="729">
        <f t="shared" ca="1" si="77"/>
        <v>1</v>
      </c>
      <c r="D244" s="730">
        <f t="shared" ca="1" si="78"/>
        <v>1</v>
      </c>
      <c r="E244" s="730">
        <f t="shared" ca="1" si="79"/>
        <v>1</v>
      </c>
      <c r="F244" s="209"/>
      <c r="J244" s="65"/>
      <c r="K244" s="146"/>
      <c r="L244" s="567"/>
      <c r="M244" s="567"/>
      <c r="N244" s="721"/>
      <c r="O244" s="635"/>
      <c r="P244" s="147"/>
      <c r="Q244" s="65"/>
    </row>
    <row r="245" spans="1:17" s="148" customFormat="1" ht="14.1" customHeight="1" x14ac:dyDescent="0.2">
      <c r="A245" s="729">
        <f ca="1">IF($H245="UNIDADE CONSTRUTIVA",OFFSET(A245,-1,0)+1,LARGE(A$3:A244,1))</f>
        <v>0</v>
      </c>
      <c r="B245" s="729">
        <f t="shared" ref="B245:B308" ca="1" si="80">IF(H245="UNIDADE CONSTRUTIVA",0,IF(H245="CÉLULA CONSTRUTIVA",OFFSET(B245,-1,0)+1,OFFSET(B245,-1,0)))</f>
        <v>3</v>
      </c>
      <c r="C245" s="729">
        <f t="shared" ref="C245:C308" ca="1" si="81">IF(H245="CÉLULA CONSTRUTIVA",0,IF(H245="ETAPA",OFFSET(C245,-1,0)+1,OFFSET(C245,-1,0)))</f>
        <v>1</v>
      </c>
      <c r="D245" s="730">
        <f t="shared" ref="D245:D308" ca="1" si="82">IF(H245="ETAPA",0,IF(H245="SUBETAPA",OFFSET(D245,-1,0)+1,OFFSET(D245,-1,0)))</f>
        <v>1</v>
      </c>
      <c r="E245" s="730">
        <f t="shared" ref="E245:E308" ca="1" si="83">IF(H245="Subetapa",0,IF(H245="serviço",OFFSET(E245,-1,0)+1,OFFSET(E245,-1,0)))</f>
        <v>1</v>
      </c>
      <c r="F245" s="209"/>
      <c r="J245" s="65"/>
      <c r="K245" s="146"/>
      <c r="L245" s="567"/>
      <c r="M245" s="567"/>
      <c r="N245" s="721"/>
      <c r="O245" s="635"/>
      <c r="P245" s="147"/>
      <c r="Q245" s="65"/>
    </row>
    <row r="246" spans="1:17" s="148" customFormat="1" ht="14.1" customHeight="1" x14ac:dyDescent="0.2">
      <c r="A246" s="729">
        <f ca="1">IF($H246="UNIDADE CONSTRUTIVA",OFFSET(A246,-1,0)+1,LARGE(A$3:A245,1))</f>
        <v>0</v>
      </c>
      <c r="B246" s="729">
        <f t="shared" ca="1" si="80"/>
        <v>3</v>
      </c>
      <c r="C246" s="729">
        <f t="shared" ca="1" si="81"/>
        <v>1</v>
      </c>
      <c r="D246" s="730">
        <f t="shared" ca="1" si="82"/>
        <v>1</v>
      </c>
      <c r="E246" s="730">
        <f t="shared" ca="1" si="83"/>
        <v>1</v>
      </c>
      <c r="F246" s="209"/>
      <c r="J246" s="65"/>
      <c r="K246" s="146"/>
      <c r="L246" s="567"/>
      <c r="M246" s="567"/>
      <c r="N246" s="721"/>
      <c r="O246" s="635"/>
      <c r="P246" s="147"/>
      <c r="Q246" s="65"/>
    </row>
    <row r="247" spans="1:17" s="148" customFormat="1" ht="14.1" customHeight="1" x14ac:dyDescent="0.2">
      <c r="A247" s="729">
        <f ca="1">IF($H247="UNIDADE CONSTRUTIVA",OFFSET(A247,-1,0)+1,LARGE(A$3:A246,1))</f>
        <v>0</v>
      </c>
      <c r="B247" s="729">
        <f t="shared" ca="1" si="80"/>
        <v>3</v>
      </c>
      <c r="C247" s="729">
        <f t="shared" ca="1" si="81"/>
        <v>1</v>
      </c>
      <c r="D247" s="730">
        <f t="shared" ca="1" si="82"/>
        <v>1</v>
      </c>
      <c r="E247" s="730">
        <f t="shared" ca="1" si="83"/>
        <v>1</v>
      </c>
      <c r="F247" s="209"/>
      <c r="J247" s="65"/>
      <c r="K247" s="146"/>
      <c r="L247" s="567"/>
      <c r="M247" s="567"/>
      <c r="N247" s="721"/>
      <c r="O247" s="635"/>
      <c r="P247" s="147"/>
      <c r="Q247" s="65"/>
    </row>
    <row r="248" spans="1:17" s="148" customFormat="1" ht="14.1" customHeight="1" x14ac:dyDescent="0.2">
      <c r="A248" s="729">
        <f ca="1">IF($H248="UNIDADE CONSTRUTIVA",OFFSET(A248,-1,0)+1,LARGE(A$3:A247,1))</f>
        <v>0</v>
      </c>
      <c r="B248" s="729">
        <f t="shared" ca="1" si="80"/>
        <v>3</v>
      </c>
      <c r="C248" s="729">
        <f t="shared" ca="1" si="81"/>
        <v>1</v>
      </c>
      <c r="D248" s="730">
        <f t="shared" ca="1" si="82"/>
        <v>1</v>
      </c>
      <c r="E248" s="730">
        <f t="shared" ca="1" si="83"/>
        <v>1</v>
      </c>
      <c r="F248" s="209"/>
      <c r="J248" s="65"/>
      <c r="K248" s="146"/>
      <c r="L248" s="567"/>
      <c r="M248" s="567"/>
      <c r="N248" s="721"/>
      <c r="O248" s="635"/>
      <c r="P248" s="147"/>
      <c r="Q248" s="65"/>
    </row>
    <row r="249" spans="1:17" s="148" customFormat="1" ht="14.1" customHeight="1" x14ac:dyDescent="0.2">
      <c r="A249" s="729">
        <f ca="1">IF($H249="UNIDADE CONSTRUTIVA",OFFSET(A249,-1,0)+1,LARGE(A$3:A248,1))</f>
        <v>0</v>
      </c>
      <c r="B249" s="729">
        <f t="shared" ca="1" si="80"/>
        <v>3</v>
      </c>
      <c r="C249" s="729">
        <f t="shared" ca="1" si="81"/>
        <v>1</v>
      </c>
      <c r="D249" s="730">
        <f t="shared" ca="1" si="82"/>
        <v>1</v>
      </c>
      <c r="E249" s="730">
        <f t="shared" ca="1" si="83"/>
        <v>1</v>
      </c>
      <c r="F249" s="209"/>
      <c r="J249" s="65"/>
      <c r="K249" s="146"/>
      <c r="L249" s="567"/>
      <c r="M249" s="567"/>
      <c r="N249" s="721"/>
      <c r="O249" s="635"/>
      <c r="P249" s="147"/>
      <c r="Q249" s="65"/>
    </row>
    <row r="250" spans="1:17" s="148" customFormat="1" ht="14.1" customHeight="1" x14ac:dyDescent="0.2">
      <c r="A250" s="729">
        <f ca="1">IF($H250="UNIDADE CONSTRUTIVA",OFFSET(A250,-1,0)+1,LARGE(A$3:A249,1))</f>
        <v>0</v>
      </c>
      <c r="B250" s="729">
        <f t="shared" ca="1" si="80"/>
        <v>3</v>
      </c>
      <c r="C250" s="729">
        <f t="shared" ca="1" si="81"/>
        <v>1</v>
      </c>
      <c r="D250" s="730">
        <f t="shared" ca="1" si="82"/>
        <v>1</v>
      </c>
      <c r="E250" s="730">
        <f t="shared" ca="1" si="83"/>
        <v>1</v>
      </c>
      <c r="F250" s="209"/>
      <c r="J250" s="65"/>
      <c r="K250" s="146"/>
      <c r="L250" s="567"/>
      <c r="M250" s="567"/>
      <c r="N250" s="721"/>
      <c r="O250" s="635"/>
      <c r="P250" s="147"/>
      <c r="Q250" s="65"/>
    </row>
    <row r="251" spans="1:17" s="148" customFormat="1" ht="14.1" customHeight="1" x14ac:dyDescent="0.2">
      <c r="A251" s="729">
        <f ca="1">IF($H251="UNIDADE CONSTRUTIVA",OFFSET(A251,-1,0)+1,LARGE(A$3:A250,1))</f>
        <v>0</v>
      </c>
      <c r="B251" s="729">
        <f t="shared" ca="1" si="80"/>
        <v>3</v>
      </c>
      <c r="C251" s="729">
        <f t="shared" ca="1" si="81"/>
        <v>1</v>
      </c>
      <c r="D251" s="730">
        <f t="shared" ca="1" si="82"/>
        <v>1</v>
      </c>
      <c r="E251" s="730">
        <f t="shared" ca="1" si="83"/>
        <v>1</v>
      </c>
      <c r="F251" s="209"/>
      <c r="J251" s="65"/>
      <c r="K251" s="146"/>
      <c r="L251" s="567"/>
      <c r="M251" s="567"/>
      <c r="N251" s="721"/>
      <c r="O251" s="635"/>
      <c r="P251" s="147"/>
      <c r="Q251" s="65"/>
    </row>
    <row r="252" spans="1:17" s="148" customFormat="1" ht="14.1" customHeight="1" x14ac:dyDescent="0.2">
      <c r="A252" s="729">
        <f ca="1">IF($H252="UNIDADE CONSTRUTIVA",OFFSET(A252,-1,0)+1,LARGE(A$3:A251,1))</f>
        <v>0</v>
      </c>
      <c r="B252" s="729">
        <f t="shared" ca="1" si="80"/>
        <v>3</v>
      </c>
      <c r="C252" s="729">
        <f t="shared" ca="1" si="81"/>
        <v>1</v>
      </c>
      <c r="D252" s="730">
        <f t="shared" ca="1" si="82"/>
        <v>1</v>
      </c>
      <c r="E252" s="730">
        <f t="shared" ca="1" si="83"/>
        <v>1</v>
      </c>
      <c r="F252" s="209"/>
      <c r="J252" s="65"/>
      <c r="K252" s="146"/>
      <c r="L252" s="567"/>
      <c r="M252" s="567"/>
      <c r="N252" s="721"/>
      <c r="O252" s="635"/>
      <c r="P252" s="147"/>
      <c r="Q252" s="65"/>
    </row>
    <row r="253" spans="1:17" s="148" customFormat="1" ht="14.1" customHeight="1" x14ac:dyDescent="0.2">
      <c r="A253" s="729">
        <f ca="1">IF($H253="UNIDADE CONSTRUTIVA",OFFSET(A253,-1,0)+1,LARGE(A$3:A252,1))</f>
        <v>0</v>
      </c>
      <c r="B253" s="729">
        <f t="shared" ca="1" si="80"/>
        <v>3</v>
      </c>
      <c r="C253" s="729">
        <f t="shared" ca="1" si="81"/>
        <v>1</v>
      </c>
      <c r="D253" s="730">
        <f t="shared" ca="1" si="82"/>
        <v>1</v>
      </c>
      <c r="E253" s="730">
        <f t="shared" ca="1" si="83"/>
        <v>1</v>
      </c>
      <c r="F253" s="209"/>
      <c r="J253" s="65"/>
      <c r="K253" s="146"/>
      <c r="L253" s="567"/>
      <c r="M253" s="567"/>
      <c r="N253" s="721"/>
      <c r="O253" s="635"/>
      <c r="P253" s="147"/>
      <c r="Q253" s="65"/>
    </row>
    <row r="254" spans="1:17" s="148" customFormat="1" ht="14.1" customHeight="1" x14ac:dyDescent="0.2">
      <c r="A254" s="729">
        <f ca="1">IF($H254="UNIDADE CONSTRUTIVA",OFFSET(A254,-1,0)+1,LARGE(A$3:A253,1))</f>
        <v>0</v>
      </c>
      <c r="B254" s="729">
        <f t="shared" ca="1" si="80"/>
        <v>3</v>
      </c>
      <c r="C254" s="729">
        <f t="shared" ca="1" si="81"/>
        <v>1</v>
      </c>
      <c r="D254" s="730">
        <f t="shared" ca="1" si="82"/>
        <v>1</v>
      </c>
      <c r="E254" s="730">
        <f t="shared" ca="1" si="83"/>
        <v>1</v>
      </c>
      <c r="F254" s="209"/>
      <c r="J254" s="65"/>
      <c r="K254" s="146"/>
      <c r="L254" s="567"/>
      <c r="M254" s="567"/>
      <c r="N254" s="721"/>
      <c r="O254" s="635"/>
      <c r="P254" s="147"/>
      <c r="Q254" s="65"/>
    </row>
    <row r="255" spans="1:17" s="148" customFormat="1" ht="14.1" customHeight="1" x14ac:dyDescent="0.2">
      <c r="A255" s="729">
        <f ca="1">IF($H255="UNIDADE CONSTRUTIVA",OFFSET(A255,-1,0)+1,LARGE(A$3:A254,1))</f>
        <v>0</v>
      </c>
      <c r="B255" s="729">
        <f t="shared" ca="1" si="80"/>
        <v>3</v>
      </c>
      <c r="C255" s="729">
        <f t="shared" ca="1" si="81"/>
        <v>1</v>
      </c>
      <c r="D255" s="730">
        <f t="shared" ca="1" si="82"/>
        <v>1</v>
      </c>
      <c r="E255" s="730">
        <f t="shared" ca="1" si="83"/>
        <v>1</v>
      </c>
      <c r="F255" s="209"/>
      <c r="J255" s="65"/>
      <c r="K255" s="146"/>
      <c r="L255" s="567"/>
      <c r="M255" s="567"/>
      <c r="N255" s="721"/>
      <c r="O255" s="635"/>
      <c r="P255" s="147"/>
      <c r="Q255" s="65"/>
    </row>
    <row r="256" spans="1:17" s="148" customFormat="1" ht="14.1" customHeight="1" x14ac:dyDescent="0.2">
      <c r="A256" s="729">
        <f ca="1">IF($H256="UNIDADE CONSTRUTIVA",OFFSET(A256,-1,0)+1,LARGE(A$3:A255,1))</f>
        <v>0</v>
      </c>
      <c r="B256" s="729">
        <f t="shared" ca="1" si="80"/>
        <v>3</v>
      </c>
      <c r="C256" s="729">
        <f t="shared" ca="1" si="81"/>
        <v>1</v>
      </c>
      <c r="D256" s="730">
        <f t="shared" ca="1" si="82"/>
        <v>1</v>
      </c>
      <c r="E256" s="730">
        <f t="shared" ca="1" si="83"/>
        <v>1</v>
      </c>
      <c r="F256" s="209"/>
      <c r="J256" s="65"/>
      <c r="K256" s="146"/>
      <c r="L256" s="567"/>
      <c r="M256" s="567"/>
      <c r="N256" s="721"/>
      <c r="O256" s="635"/>
      <c r="P256" s="147"/>
      <c r="Q256" s="65"/>
    </row>
    <row r="257" spans="1:17" s="148" customFormat="1" ht="14.1" customHeight="1" x14ac:dyDescent="0.2">
      <c r="A257" s="729">
        <f ca="1">IF($H257="UNIDADE CONSTRUTIVA",OFFSET(A257,-1,0)+1,LARGE(A$3:A256,1))</f>
        <v>0</v>
      </c>
      <c r="B257" s="729">
        <f t="shared" ca="1" si="80"/>
        <v>3</v>
      </c>
      <c r="C257" s="729">
        <f t="shared" ca="1" si="81"/>
        <v>1</v>
      </c>
      <c r="D257" s="730">
        <f t="shared" ca="1" si="82"/>
        <v>1</v>
      </c>
      <c r="E257" s="730">
        <f t="shared" ca="1" si="83"/>
        <v>1</v>
      </c>
      <c r="F257" s="209"/>
      <c r="J257" s="65"/>
      <c r="K257" s="146"/>
      <c r="L257" s="567"/>
      <c r="M257" s="567"/>
      <c r="N257" s="721"/>
      <c r="O257" s="635"/>
      <c r="P257" s="147"/>
      <c r="Q257" s="65"/>
    </row>
    <row r="258" spans="1:17" s="148" customFormat="1" ht="14.1" customHeight="1" x14ac:dyDescent="0.2">
      <c r="A258" s="729">
        <f ca="1">IF($H258="UNIDADE CONSTRUTIVA",OFFSET(A258,-1,0)+1,LARGE(A$3:A257,1))</f>
        <v>0</v>
      </c>
      <c r="B258" s="729">
        <f t="shared" ca="1" si="80"/>
        <v>3</v>
      </c>
      <c r="C258" s="729">
        <f t="shared" ca="1" si="81"/>
        <v>1</v>
      </c>
      <c r="D258" s="730">
        <f t="shared" ca="1" si="82"/>
        <v>1</v>
      </c>
      <c r="E258" s="730">
        <f t="shared" ca="1" si="83"/>
        <v>1</v>
      </c>
      <c r="F258" s="209"/>
      <c r="J258" s="65"/>
      <c r="K258" s="146"/>
      <c r="L258" s="567"/>
      <c r="M258" s="567"/>
      <c r="N258" s="721"/>
      <c r="O258" s="635"/>
      <c r="P258" s="147"/>
      <c r="Q258" s="65"/>
    </row>
    <row r="259" spans="1:17" s="148" customFormat="1" ht="14.1" customHeight="1" x14ac:dyDescent="0.2">
      <c r="A259" s="729">
        <f ca="1">IF($H259="UNIDADE CONSTRUTIVA",OFFSET(A259,-1,0)+1,LARGE(A$3:A258,1))</f>
        <v>0</v>
      </c>
      <c r="B259" s="729">
        <f t="shared" ca="1" si="80"/>
        <v>3</v>
      </c>
      <c r="C259" s="729">
        <f t="shared" ca="1" si="81"/>
        <v>1</v>
      </c>
      <c r="D259" s="730">
        <f t="shared" ca="1" si="82"/>
        <v>1</v>
      </c>
      <c r="E259" s="730">
        <f t="shared" ca="1" si="83"/>
        <v>1</v>
      </c>
      <c r="F259" s="209"/>
      <c r="J259" s="65"/>
      <c r="K259" s="146"/>
      <c r="L259" s="567"/>
      <c r="M259" s="567"/>
      <c r="N259" s="721"/>
      <c r="O259" s="635"/>
      <c r="P259" s="147"/>
      <c r="Q259" s="65"/>
    </row>
    <row r="260" spans="1:17" s="148" customFormat="1" ht="14.1" customHeight="1" x14ac:dyDescent="0.2">
      <c r="A260" s="729">
        <f ca="1">IF($H260="UNIDADE CONSTRUTIVA",OFFSET(A260,-1,0)+1,LARGE(A$3:A259,1))</f>
        <v>0</v>
      </c>
      <c r="B260" s="729">
        <f t="shared" ca="1" si="80"/>
        <v>3</v>
      </c>
      <c r="C260" s="729">
        <f t="shared" ca="1" si="81"/>
        <v>1</v>
      </c>
      <c r="D260" s="730">
        <f t="shared" ca="1" si="82"/>
        <v>1</v>
      </c>
      <c r="E260" s="730">
        <f t="shared" ca="1" si="83"/>
        <v>1</v>
      </c>
      <c r="F260" s="209"/>
      <c r="J260" s="65"/>
      <c r="K260" s="146"/>
      <c r="L260" s="567"/>
      <c r="M260" s="567"/>
      <c r="N260" s="721"/>
      <c r="O260" s="635"/>
      <c r="P260" s="147"/>
      <c r="Q260" s="65"/>
    </row>
    <row r="261" spans="1:17" s="148" customFormat="1" ht="14.1" customHeight="1" x14ac:dyDescent="0.2">
      <c r="A261" s="729">
        <f ca="1">IF($H261="UNIDADE CONSTRUTIVA",OFFSET(A261,-1,0)+1,LARGE(A$3:A260,1))</f>
        <v>0</v>
      </c>
      <c r="B261" s="729">
        <f t="shared" ca="1" si="80"/>
        <v>3</v>
      </c>
      <c r="C261" s="729">
        <f t="shared" ca="1" si="81"/>
        <v>1</v>
      </c>
      <c r="D261" s="730">
        <f t="shared" ca="1" si="82"/>
        <v>1</v>
      </c>
      <c r="E261" s="730">
        <f t="shared" ca="1" si="83"/>
        <v>1</v>
      </c>
      <c r="F261" s="209"/>
      <c r="J261" s="65"/>
      <c r="K261" s="146"/>
      <c r="L261" s="567"/>
      <c r="M261" s="567"/>
      <c r="N261" s="721"/>
      <c r="O261" s="635"/>
      <c r="P261" s="147"/>
      <c r="Q261" s="65"/>
    </row>
    <row r="262" spans="1:17" s="148" customFormat="1" ht="14.1" customHeight="1" x14ac:dyDescent="0.2">
      <c r="A262" s="729">
        <f ca="1">IF($H262="UNIDADE CONSTRUTIVA",OFFSET(A262,-1,0)+1,LARGE(A$3:A261,1))</f>
        <v>0</v>
      </c>
      <c r="B262" s="729">
        <f t="shared" ca="1" si="80"/>
        <v>3</v>
      </c>
      <c r="C262" s="729">
        <f t="shared" ca="1" si="81"/>
        <v>1</v>
      </c>
      <c r="D262" s="730">
        <f t="shared" ca="1" si="82"/>
        <v>1</v>
      </c>
      <c r="E262" s="730">
        <f t="shared" ca="1" si="83"/>
        <v>1</v>
      </c>
      <c r="F262" s="209"/>
      <c r="J262" s="65"/>
      <c r="K262" s="146"/>
      <c r="L262" s="567"/>
      <c r="M262" s="567"/>
      <c r="N262" s="721"/>
      <c r="O262" s="635"/>
      <c r="P262" s="147"/>
      <c r="Q262" s="65"/>
    </row>
    <row r="263" spans="1:17" s="148" customFormat="1" ht="14.1" customHeight="1" x14ac:dyDescent="0.2">
      <c r="A263" s="729">
        <f ca="1">IF($H263="UNIDADE CONSTRUTIVA",OFFSET(A263,-1,0)+1,LARGE(A$3:A262,1))</f>
        <v>0</v>
      </c>
      <c r="B263" s="729">
        <f t="shared" ca="1" si="80"/>
        <v>3</v>
      </c>
      <c r="C263" s="729">
        <f t="shared" ca="1" si="81"/>
        <v>1</v>
      </c>
      <c r="D263" s="730">
        <f t="shared" ca="1" si="82"/>
        <v>1</v>
      </c>
      <c r="E263" s="730">
        <f t="shared" ca="1" si="83"/>
        <v>1</v>
      </c>
      <c r="F263" s="209"/>
      <c r="J263" s="65"/>
      <c r="K263" s="146"/>
      <c r="L263" s="567"/>
      <c r="M263" s="567"/>
      <c r="N263" s="721"/>
      <c r="O263" s="635"/>
      <c r="P263" s="147"/>
      <c r="Q263" s="65"/>
    </row>
    <row r="264" spans="1:17" s="148" customFormat="1" ht="14.1" customHeight="1" x14ac:dyDescent="0.2">
      <c r="A264" s="729">
        <f ca="1">IF($H264="UNIDADE CONSTRUTIVA",OFFSET(A264,-1,0)+1,LARGE(A$3:A263,1))</f>
        <v>0</v>
      </c>
      <c r="B264" s="729">
        <f t="shared" ca="1" si="80"/>
        <v>3</v>
      </c>
      <c r="C264" s="729">
        <f t="shared" ca="1" si="81"/>
        <v>1</v>
      </c>
      <c r="D264" s="730">
        <f t="shared" ca="1" si="82"/>
        <v>1</v>
      </c>
      <c r="E264" s="730">
        <f t="shared" ca="1" si="83"/>
        <v>1</v>
      </c>
      <c r="F264" s="209"/>
      <c r="J264" s="65"/>
      <c r="K264" s="146"/>
      <c r="L264" s="567"/>
      <c r="M264" s="567"/>
      <c r="N264" s="721"/>
      <c r="O264" s="635"/>
      <c r="P264" s="147"/>
      <c r="Q264" s="65"/>
    </row>
    <row r="265" spans="1:17" s="148" customFormat="1" ht="14.1" customHeight="1" x14ac:dyDescent="0.2">
      <c r="A265" s="729">
        <f ca="1">IF($H265="UNIDADE CONSTRUTIVA",OFFSET(A265,-1,0)+1,LARGE(A$3:A264,1))</f>
        <v>0</v>
      </c>
      <c r="B265" s="729">
        <f t="shared" ca="1" si="80"/>
        <v>3</v>
      </c>
      <c r="C265" s="729">
        <f t="shared" ca="1" si="81"/>
        <v>1</v>
      </c>
      <c r="D265" s="730">
        <f t="shared" ca="1" si="82"/>
        <v>1</v>
      </c>
      <c r="E265" s="730">
        <f t="shared" ca="1" si="83"/>
        <v>1</v>
      </c>
      <c r="F265" s="209"/>
      <c r="J265" s="65"/>
      <c r="K265" s="146"/>
      <c r="L265" s="567"/>
      <c r="M265" s="567"/>
      <c r="N265" s="721"/>
      <c r="O265" s="635"/>
      <c r="P265" s="147"/>
      <c r="Q265" s="65"/>
    </row>
    <row r="266" spans="1:17" s="148" customFormat="1" ht="14.1" customHeight="1" x14ac:dyDescent="0.2">
      <c r="A266" s="729">
        <f ca="1">IF($H266="UNIDADE CONSTRUTIVA",OFFSET(A266,-1,0)+1,LARGE(A$3:A265,1))</f>
        <v>0</v>
      </c>
      <c r="B266" s="729">
        <f t="shared" ca="1" si="80"/>
        <v>3</v>
      </c>
      <c r="C266" s="729">
        <f t="shared" ca="1" si="81"/>
        <v>1</v>
      </c>
      <c r="D266" s="730">
        <f t="shared" ca="1" si="82"/>
        <v>1</v>
      </c>
      <c r="E266" s="730">
        <f t="shared" ca="1" si="83"/>
        <v>1</v>
      </c>
      <c r="F266" s="209"/>
      <c r="J266" s="65"/>
      <c r="K266" s="146"/>
      <c r="L266" s="567"/>
      <c r="M266" s="567"/>
      <c r="N266" s="721"/>
      <c r="O266" s="635"/>
      <c r="P266" s="147"/>
      <c r="Q266" s="65"/>
    </row>
    <row r="267" spans="1:17" s="148" customFormat="1" ht="14.1" customHeight="1" x14ac:dyDescent="0.2">
      <c r="A267" s="729">
        <f ca="1">IF($H267="UNIDADE CONSTRUTIVA",OFFSET(A267,-1,0)+1,LARGE(A$3:A266,1))</f>
        <v>0</v>
      </c>
      <c r="B267" s="729">
        <f t="shared" ca="1" si="80"/>
        <v>3</v>
      </c>
      <c r="C267" s="729">
        <f t="shared" ca="1" si="81"/>
        <v>1</v>
      </c>
      <c r="D267" s="730">
        <f t="shared" ca="1" si="82"/>
        <v>1</v>
      </c>
      <c r="E267" s="730">
        <f t="shared" ca="1" si="83"/>
        <v>1</v>
      </c>
      <c r="F267" s="209"/>
      <c r="J267" s="65"/>
      <c r="K267" s="146"/>
      <c r="L267" s="567"/>
      <c r="M267" s="567"/>
      <c r="N267" s="721"/>
      <c r="O267" s="635"/>
      <c r="P267" s="147"/>
      <c r="Q267" s="65"/>
    </row>
    <row r="268" spans="1:17" s="148" customFormat="1" ht="14.1" customHeight="1" x14ac:dyDescent="0.2">
      <c r="A268" s="729">
        <f ca="1">IF($H268="UNIDADE CONSTRUTIVA",OFFSET(A268,-1,0)+1,LARGE(A$3:A267,1))</f>
        <v>0</v>
      </c>
      <c r="B268" s="729">
        <f t="shared" ca="1" si="80"/>
        <v>3</v>
      </c>
      <c r="C268" s="729">
        <f t="shared" ca="1" si="81"/>
        <v>1</v>
      </c>
      <c r="D268" s="730">
        <f t="shared" ca="1" si="82"/>
        <v>1</v>
      </c>
      <c r="E268" s="730">
        <f t="shared" ca="1" si="83"/>
        <v>1</v>
      </c>
      <c r="F268" s="209"/>
      <c r="J268" s="65"/>
      <c r="K268" s="146"/>
      <c r="L268" s="567"/>
      <c r="M268" s="567"/>
      <c r="N268" s="721"/>
      <c r="O268" s="635"/>
      <c r="P268" s="147"/>
      <c r="Q268" s="65"/>
    </row>
    <row r="269" spans="1:17" s="148" customFormat="1" ht="14.1" customHeight="1" x14ac:dyDescent="0.2">
      <c r="A269" s="729">
        <f ca="1">IF($H269="UNIDADE CONSTRUTIVA",OFFSET(A269,-1,0)+1,LARGE(A$3:A268,1))</f>
        <v>0</v>
      </c>
      <c r="B269" s="729">
        <f t="shared" ca="1" si="80"/>
        <v>3</v>
      </c>
      <c r="C269" s="729">
        <f t="shared" ca="1" si="81"/>
        <v>1</v>
      </c>
      <c r="D269" s="730">
        <f t="shared" ca="1" si="82"/>
        <v>1</v>
      </c>
      <c r="E269" s="730">
        <f t="shared" ca="1" si="83"/>
        <v>1</v>
      </c>
      <c r="F269" s="209"/>
      <c r="J269" s="65"/>
      <c r="K269" s="146"/>
      <c r="L269" s="567"/>
      <c r="M269" s="567"/>
      <c r="N269" s="721"/>
      <c r="O269" s="635"/>
      <c r="P269" s="147"/>
      <c r="Q269" s="65"/>
    </row>
    <row r="270" spans="1:17" s="148" customFormat="1" ht="14.1" customHeight="1" x14ac:dyDescent="0.2">
      <c r="A270" s="729">
        <f ca="1">IF($H270="UNIDADE CONSTRUTIVA",OFFSET(A270,-1,0)+1,LARGE(A$3:A269,1))</f>
        <v>0</v>
      </c>
      <c r="B270" s="729">
        <f t="shared" ca="1" si="80"/>
        <v>3</v>
      </c>
      <c r="C270" s="729">
        <f t="shared" ca="1" si="81"/>
        <v>1</v>
      </c>
      <c r="D270" s="730">
        <f t="shared" ca="1" si="82"/>
        <v>1</v>
      </c>
      <c r="E270" s="730">
        <f t="shared" ca="1" si="83"/>
        <v>1</v>
      </c>
      <c r="F270" s="209"/>
      <c r="J270" s="65"/>
      <c r="K270" s="146"/>
      <c r="L270" s="567"/>
      <c r="M270" s="567"/>
      <c r="N270" s="721"/>
      <c r="O270" s="635"/>
      <c r="P270" s="147"/>
      <c r="Q270" s="65"/>
    </row>
    <row r="271" spans="1:17" s="148" customFormat="1" ht="14.1" customHeight="1" x14ac:dyDescent="0.2">
      <c r="A271" s="729">
        <f ca="1">IF($H271="UNIDADE CONSTRUTIVA",OFFSET(A271,-1,0)+1,LARGE(A$3:A270,1))</f>
        <v>0</v>
      </c>
      <c r="B271" s="729">
        <f t="shared" ca="1" si="80"/>
        <v>3</v>
      </c>
      <c r="C271" s="729">
        <f t="shared" ca="1" si="81"/>
        <v>1</v>
      </c>
      <c r="D271" s="730">
        <f t="shared" ca="1" si="82"/>
        <v>1</v>
      </c>
      <c r="E271" s="730">
        <f t="shared" ca="1" si="83"/>
        <v>1</v>
      </c>
      <c r="F271" s="209"/>
      <c r="J271" s="65"/>
      <c r="K271" s="146"/>
      <c r="L271" s="567"/>
      <c r="M271" s="567"/>
      <c r="N271" s="721"/>
      <c r="O271" s="635"/>
      <c r="P271" s="147"/>
      <c r="Q271" s="65"/>
    </row>
    <row r="272" spans="1:17" s="148" customFormat="1" ht="14.1" customHeight="1" x14ac:dyDescent="0.2">
      <c r="A272" s="729">
        <f ca="1">IF($H272="UNIDADE CONSTRUTIVA",OFFSET(A272,-1,0)+1,LARGE(A$3:A271,1))</f>
        <v>0</v>
      </c>
      <c r="B272" s="729">
        <f t="shared" ca="1" si="80"/>
        <v>3</v>
      </c>
      <c r="C272" s="729">
        <f t="shared" ca="1" si="81"/>
        <v>1</v>
      </c>
      <c r="D272" s="730">
        <f t="shared" ca="1" si="82"/>
        <v>1</v>
      </c>
      <c r="E272" s="730">
        <f t="shared" ca="1" si="83"/>
        <v>1</v>
      </c>
      <c r="F272" s="209"/>
      <c r="J272" s="65"/>
      <c r="K272" s="146"/>
      <c r="L272" s="567"/>
      <c r="M272" s="567"/>
      <c r="N272" s="721"/>
      <c r="O272" s="635"/>
      <c r="P272" s="147"/>
      <c r="Q272" s="65"/>
    </row>
    <row r="273" spans="1:17" s="148" customFormat="1" ht="14.1" customHeight="1" x14ac:dyDescent="0.2">
      <c r="A273" s="729">
        <f ca="1">IF($H273="UNIDADE CONSTRUTIVA",OFFSET(A273,-1,0)+1,LARGE(A$3:A272,1))</f>
        <v>0</v>
      </c>
      <c r="B273" s="729">
        <f t="shared" ca="1" si="80"/>
        <v>3</v>
      </c>
      <c r="C273" s="729">
        <f t="shared" ca="1" si="81"/>
        <v>1</v>
      </c>
      <c r="D273" s="730">
        <f t="shared" ca="1" si="82"/>
        <v>1</v>
      </c>
      <c r="E273" s="730">
        <f t="shared" ca="1" si="83"/>
        <v>1</v>
      </c>
      <c r="F273" s="209"/>
      <c r="J273" s="65"/>
      <c r="K273" s="146"/>
      <c r="L273" s="567"/>
      <c r="M273" s="567"/>
      <c r="N273" s="721"/>
      <c r="O273" s="635"/>
      <c r="P273" s="147"/>
      <c r="Q273" s="65"/>
    </row>
    <row r="274" spans="1:17" s="148" customFormat="1" ht="14.1" customHeight="1" x14ac:dyDescent="0.2">
      <c r="A274" s="729">
        <f ca="1">IF($H274="UNIDADE CONSTRUTIVA",OFFSET(A274,-1,0)+1,LARGE(A$3:A273,1))</f>
        <v>0</v>
      </c>
      <c r="B274" s="729">
        <f t="shared" ca="1" si="80"/>
        <v>3</v>
      </c>
      <c r="C274" s="729">
        <f t="shared" ca="1" si="81"/>
        <v>1</v>
      </c>
      <c r="D274" s="730">
        <f t="shared" ca="1" si="82"/>
        <v>1</v>
      </c>
      <c r="E274" s="730">
        <f t="shared" ca="1" si="83"/>
        <v>1</v>
      </c>
      <c r="F274" s="209"/>
      <c r="J274" s="65"/>
      <c r="K274" s="146"/>
      <c r="L274" s="567"/>
      <c r="M274" s="567"/>
      <c r="N274" s="721"/>
      <c r="O274" s="635"/>
      <c r="P274" s="147"/>
      <c r="Q274" s="65"/>
    </row>
    <row r="275" spans="1:17" s="148" customFormat="1" ht="14.1" customHeight="1" x14ac:dyDescent="0.2">
      <c r="A275" s="729">
        <f ca="1">IF($H275="UNIDADE CONSTRUTIVA",OFFSET(A275,-1,0)+1,LARGE(A$3:A274,1))</f>
        <v>0</v>
      </c>
      <c r="B275" s="729">
        <f t="shared" ca="1" si="80"/>
        <v>3</v>
      </c>
      <c r="C275" s="729">
        <f t="shared" ca="1" si="81"/>
        <v>1</v>
      </c>
      <c r="D275" s="730">
        <f t="shared" ca="1" si="82"/>
        <v>1</v>
      </c>
      <c r="E275" s="730">
        <f t="shared" ca="1" si="83"/>
        <v>1</v>
      </c>
      <c r="F275" s="209"/>
      <c r="J275" s="65"/>
      <c r="K275" s="146"/>
      <c r="L275" s="567"/>
      <c r="M275" s="567"/>
      <c r="N275" s="721"/>
      <c r="O275" s="635"/>
      <c r="P275" s="147"/>
      <c r="Q275" s="65"/>
    </row>
    <row r="276" spans="1:17" s="148" customFormat="1" ht="14.1" customHeight="1" x14ac:dyDescent="0.2">
      <c r="A276" s="729">
        <f ca="1">IF($H276="UNIDADE CONSTRUTIVA",OFFSET(A276,-1,0)+1,LARGE(A$3:A275,1))</f>
        <v>0</v>
      </c>
      <c r="B276" s="729">
        <f t="shared" ca="1" si="80"/>
        <v>3</v>
      </c>
      <c r="C276" s="729">
        <f t="shared" ca="1" si="81"/>
        <v>1</v>
      </c>
      <c r="D276" s="730">
        <f t="shared" ca="1" si="82"/>
        <v>1</v>
      </c>
      <c r="E276" s="730">
        <f t="shared" ca="1" si="83"/>
        <v>1</v>
      </c>
      <c r="F276" s="209"/>
      <c r="J276" s="65"/>
      <c r="K276" s="146"/>
      <c r="L276" s="567"/>
      <c r="M276" s="567"/>
      <c r="N276" s="721"/>
      <c r="O276" s="635"/>
      <c r="P276" s="147"/>
      <c r="Q276" s="65"/>
    </row>
    <row r="277" spans="1:17" s="148" customFormat="1" ht="14.1" customHeight="1" x14ac:dyDescent="0.2">
      <c r="A277" s="729">
        <f ca="1">IF($H277="UNIDADE CONSTRUTIVA",OFFSET(A277,-1,0)+1,LARGE(A$3:A276,1))</f>
        <v>0</v>
      </c>
      <c r="B277" s="729">
        <f t="shared" ca="1" si="80"/>
        <v>3</v>
      </c>
      <c r="C277" s="729">
        <f t="shared" ca="1" si="81"/>
        <v>1</v>
      </c>
      <c r="D277" s="730">
        <f t="shared" ca="1" si="82"/>
        <v>1</v>
      </c>
      <c r="E277" s="730">
        <f t="shared" ca="1" si="83"/>
        <v>1</v>
      </c>
      <c r="F277" s="209"/>
      <c r="J277" s="65"/>
      <c r="K277" s="146"/>
      <c r="L277" s="567"/>
      <c r="M277" s="567"/>
      <c r="N277" s="721"/>
      <c r="O277" s="635"/>
      <c r="P277" s="147"/>
      <c r="Q277" s="65"/>
    </row>
    <row r="278" spans="1:17" s="148" customFormat="1" ht="14.1" customHeight="1" x14ac:dyDescent="0.2">
      <c r="A278" s="729">
        <f ca="1">IF($H278="UNIDADE CONSTRUTIVA",OFFSET(A278,-1,0)+1,LARGE(A$3:A277,1))</f>
        <v>0</v>
      </c>
      <c r="B278" s="729">
        <f t="shared" ca="1" si="80"/>
        <v>3</v>
      </c>
      <c r="C278" s="729">
        <f t="shared" ca="1" si="81"/>
        <v>1</v>
      </c>
      <c r="D278" s="730">
        <f t="shared" ca="1" si="82"/>
        <v>1</v>
      </c>
      <c r="E278" s="730">
        <f t="shared" ca="1" si="83"/>
        <v>1</v>
      </c>
      <c r="F278" s="209"/>
      <c r="J278" s="65"/>
      <c r="K278" s="146"/>
      <c r="L278" s="567"/>
      <c r="M278" s="567"/>
      <c r="N278" s="721"/>
      <c r="O278" s="635"/>
      <c r="P278" s="147"/>
      <c r="Q278" s="65"/>
    </row>
    <row r="279" spans="1:17" s="148" customFormat="1" ht="14.1" customHeight="1" x14ac:dyDescent="0.2">
      <c r="A279" s="729">
        <f ca="1">IF($H279="UNIDADE CONSTRUTIVA",OFFSET(A279,-1,0)+1,LARGE(A$3:A278,1))</f>
        <v>0</v>
      </c>
      <c r="B279" s="729">
        <f t="shared" ca="1" si="80"/>
        <v>3</v>
      </c>
      <c r="C279" s="729">
        <f t="shared" ca="1" si="81"/>
        <v>1</v>
      </c>
      <c r="D279" s="730">
        <f t="shared" ca="1" si="82"/>
        <v>1</v>
      </c>
      <c r="E279" s="730">
        <f t="shared" ca="1" si="83"/>
        <v>1</v>
      </c>
      <c r="F279" s="209"/>
      <c r="J279" s="65"/>
      <c r="K279" s="146"/>
      <c r="L279" s="567"/>
      <c r="M279" s="567"/>
      <c r="N279" s="721"/>
      <c r="O279" s="635"/>
      <c r="P279" s="147"/>
      <c r="Q279" s="65"/>
    </row>
    <row r="280" spans="1:17" s="148" customFormat="1" ht="14.1" customHeight="1" x14ac:dyDescent="0.2">
      <c r="A280" s="729">
        <f ca="1">IF($H280="UNIDADE CONSTRUTIVA",OFFSET(A280,-1,0)+1,LARGE(A$3:A279,1))</f>
        <v>0</v>
      </c>
      <c r="B280" s="729">
        <f t="shared" ca="1" si="80"/>
        <v>3</v>
      </c>
      <c r="C280" s="729">
        <f t="shared" ca="1" si="81"/>
        <v>1</v>
      </c>
      <c r="D280" s="730">
        <f t="shared" ca="1" si="82"/>
        <v>1</v>
      </c>
      <c r="E280" s="730">
        <f t="shared" ca="1" si="83"/>
        <v>1</v>
      </c>
      <c r="F280" s="209"/>
      <c r="J280" s="65"/>
      <c r="K280" s="146"/>
      <c r="L280" s="567"/>
      <c r="M280" s="567"/>
      <c r="N280" s="721"/>
      <c r="O280" s="635"/>
      <c r="P280" s="147"/>
      <c r="Q280" s="65"/>
    </row>
    <row r="281" spans="1:17" s="148" customFormat="1" ht="14.1" customHeight="1" x14ac:dyDescent="0.2">
      <c r="A281" s="729">
        <f ca="1">IF($H281="UNIDADE CONSTRUTIVA",OFFSET(A281,-1,0)+1,LARGE(A$3:A280,1))</f>
        <v>0</v>
      </c>
      <c r="B281" s="729">
        <f t="shared" ca="1" si="80"/>
        <v>3</v>
      </c>
      <c r="C281" s="729">
        <f t="shared" ca="1" si="81"/>
        <v>1</v>
      </c>
      <c r="D281" s="730">
        <f t="shared" ca="1" si="82"/>
        <v>1</v>
      </c>
      <c r="E281" s="730">
        <f t="shared" ca="1" si="83"/>
        <v>1</v>
      </c>
      <c r="F281" s="209"/>
      <c r="J281" s="65"/>
      <c r="K281" s="146"/>
      <c r="L281" s="567"/>
      <c r="M281" s="567"/>
      <c r="N281" s="721"/>
      <c r="O281" s="635"/>
      <c r="P281" s="147"/>
      <c r="Q281" s="65"/>
    </row>
    <row r="282" spans="1:17" s="148" customFormat="1" ht="14.1" customHeight="1" x14ac:dyDescent="0.2">
      <c r="A282" s="729">
        <f ca="1">IF($H282="UNIDADE CONSTRUTIVA",OFFSET(A282,-1,0)+1,LARGE(A$3:A281,1))</f>
        <v>0</v>
      </c>
      <c r="B282" s="729">
        <f t="shared" ca="1" si="80"/>
        <v>3</v>
      </c>
      <c r="C282" s="729">
        <f t="shared" ca="1" si="81"/>
        <v>1</v>
      </c>
      <c r="D282" s="730">
        <f t="shared" ca="1" si="82"/>
        <v>1</v>
      </c>
      <c r="E282" s="730">
        <f t="shared" ca="1" si="83"/>
        <v>1</v>
      </c>
      <c r="F282" s="209"/>
      <c r="J282" s="65"/>
      <c r="K282" s="146"/>
      <c r="L282" s="567"/>
      <c r="M282" s="567"/>
      <c r="N282" s="721"/>
      <c r="O282" s="635"/>
      <c r="P282" s="147"/>
      <c r="Q282" s="65"/>
    </row>
    <row r="283" spans="1:17" s="148" customFormat="1" ht="14.1" customHeight="1" x14ac:dyDescent="0.2">
      <c r="A283" s="729">
        <f ca="1">IF($H283="UNIDADE CONSTRUTIVA",OFFSET(A283,-1,0)+1,LARGE(A$3:A282,1))</f>
        <v>0</v>
      </c>
      <c r="B283" s="729">
        <f t="shared" ca="1" si="80"/>
        <v>3</v>
      </c>
      <c r="C283" s="729">
        <f t="shared" ca="1" si="81"/>
        <v>1</v>
      </c>
      <c r="D283" s="730">
        <f t="shared" ca="1" si="82"/>
        <v>1</v>
      </c>
      <c r="E283" s="730">
        <f t="shared" ca="1" si="83"/>
        <v>1</v>
      </c>
      <c r="F283" s="209"/>
      <c r="J283" s="65"/>
      <c r="K283" s="146"/>
      <c r="L283" s="567"/>
      <c r="M283" s="567"/>
      <c r="N283" s="721"/>
      <c r="O283" s="635"/>
      <c r="P283" s="147"/>
      <c r="Q283" s="65"/>
    </row>
    <row r="284" spans="1:17" s="148" customFormat="1" ht="14.1" customHeight="1" x14ac:dyDescent="0.2">
      <c r="A284" s="729">
        <f ca="1">IF($H284="UNIDADE CONSTRUTIVA",OFFSET(A284,-1,0)+1,LARGE(A$3:A283,1))</f>
        <v>0</v>
      </c>
      <c r="B284" s="729">
        <f t="shared" ca="1" si="80"/>
        <v>3</v>
      </c>
      <c r="C284" s="729">
        <f t="shared" ca="1" si="81"/>
        <v>1</v>
      </c>
      <c r="D284" s="730">
        <f t="shared" ca="1" si="82"/>
        <v>1</v>
      </c>
      <c r="E284" s="730">
        <f t="shared" ca="1" si="83"/>
        <v>1</v>
      </c>
      <c r="F284" s="209"/>
      <c r="J284" s="65"/>
      <c r="K284" s="146"/>
      <c r="L284" s="567"/>
      <c r="M284" s="567"/>
      <c r="N284" s="721"/>
      <c r="O284" s="635"/>
      <c r="P284" s="147"/>
      <c r="Q284" s="65"/>
    </row>
    <row r="285" spans="1:17" s="148" customFormat="1" ht="14.1" customHeight="1" x14ac:dyDescent="0.2">
      <c r="A285" s="729">
        <f ca="1">IF($H285="UNIDADE CONSTRUTIVA",OFFSET(A285,-1,0)+1,LARGE(A$3:A284,1))</f>
        <v>0</v>
      </c>
      <c r="B285" s="729">
        <f t="shared" ca="1" si="80"/>
        <v>3</v>
      </c>
      <c r="C285" s="729">
        <f t="shared" ca="1" si="81"/>
        <v>1</v>
      </c>
      <c r="D285" s="730">
        <f t="shared" ca="1" si="82"/>
        <v>1</v>
      </c>
      <c r="E285" s="730">
        <f t="shared" ca="1" si="83"/>
        <v>1</v>
      </c>
      <c r="F285" s="209"/>
      <c r="J285" s="65"/>
      <c r="K285" s="146"/>
      <c r="L285" s="567"/>
      <c r="M285" s="567"/>
      <c r="N285" s="721"/>
      <c r="O285" s="635"/>
      <c r="P285" s="147"/>
      <c r="Q285" s="65"/>
    </row>
    <row r="286" spans="1:17" s="148" customFormat="1" ht="14.1" customHeight="1" x14ac:dyDescent="0.2">
      <c r="A286" s="729">
        <f ca="1">IF($H286="UNIDADE CONSTRUTIVA",OFFSET(A286,-1,0)+1,LARGE(A$3:A285,1))</f>
        <v>0</v>
      </c>
      <c r="B286" s="729">
        <f t="shared" ca="1" si="80"/>
        <v>3</v>
      </c>
      <c r="C286" s="729">
        <f t="shared" ca="1" si="81"/>
        <v>1</v>
      </c>
      <c r="D286" s="730">
        <f t="shared" ca="1" si="82"/>
        <v>1</v>
      </c>
      <c r="E286" s="730">
        <f t="shared" ca="1" si="83"/>
        <v>1</v>
      </c>
      <c r="F286" s="209"/>
      <c r="J286" s="65"/>
      <c r="K286" s="146"/>
      <c r="L286" s="567"/>
      <c r="M286" s="567"/>
      <c r="N286" s="721"/>
      <c r="O286" s="635"/>
      <c r="P286" s="147"/>
      <c r="Q286" s="65"/>
    </row>
    <row r="287" spans="1:17" s="148" customFormat="1" ht="14.1" customHeight="1" x14ac:dyDescent="0.2">
      <c r="A287" s="729">
        <f ca="1">IF($H287="UNIDADE CONSTRUTIVA",OFFSET(A287,-1,0)+1,LARGE(A$3:A286,1))</f>
        <v>0</v>
      </c>
      <c r="B287" s="729">
        <f t="shared" ca="1" si="80"/>
        <v>3</v>
      </c>
      <c r="C287" s="729">
        <f t="shared" ca="1" si="81"/>
        <v>1</v>
      </c>
      <c r="D287" s="730">
        <f t="shared" ca="1" si="82"/>
        <v>1</v>
      </c>
      <c r="E287" s="730">
        <f t="shared" ca="1" si="83"/>
        <v>1</v>
      </c>
      <c r="F287" s="209"/>
      <c r="J287" s="65"/>
      <c r="K287" s="146"/>
      <c r="L287" s="567"/>
      <c r="M287" s="567"/>
      <c r="N287" s="721"/>
      <c r="O287" s="635"/>
      <c r="P287" s="147"/>
      <c r="Q287" s="65"/>
    </row>
    <row r="288" spans="1:17" s="148" customFormat="1" ht="14.1" customHeight="1" x14ac:dyDescent="0.2">
      <c r="A288" s="729">
        <f ca="1">IF($H288="UNIDADE CONSTRUTIVA",OFFSET(A288,-1,0)+1,LARGE(A$3:A287,1))</f>
        <v>0</v>
      </c>
      <c r="B288" s="729">
        <f t="shared" ca="1" si="80"/>
        <v>3</v>
      </c>
      <c r="C288" s="729">
        <f t="shared" ca="1" si="81"/>
        <v>1</v>
      </c>
      <c r="D288" s="730">
        <f t="shared" ca="1" si="82"/>
        <v>1</v>
      </c>
      <c r="E288" s="730">
        <f t="shared" ca="1" si="83"/>
        <v>1</v>
      </c>
      <c r="F288" s="209"/>
      <c r="J288" s="65"/>
      <c r="K288" s="146"/>
      <c r="L288" s="567"/>
      <c r="M288" s="567"/>
      <c r="N288" s="721"/>
      <c r="O288" s="635"/>
      <c r="P288" s="147"/>
      <c r="Q288" s="65"/>
    </row>
    <row r="289" spans="1:17" s="148" customFormat="1" ht="14.1" customHeight="1" x14ac:dyDescent="0.2">
      <c r="A289" s="729">
        <f ca="1">IF($H289="UNIDADE CONSTRUTIVA",OFFSET(A289,-1,0)+1,LARGE(A$3:A288,1))</f>
        <v>0</v>
      </c>
      <c r="B289" s="729">
        <f t="shared" ca="1" si="80"/>
        <v>3</v>
      </c>
      <c r="C289" s="729">
        <f t="shared" ca="1" si="81"/>
        <v>1</v>
      </c>
      <c r="D289" s="730">
        <f t="shared" ca="1" si="82"/>
        <v>1</v>
      </c>
      <c r="E289" s="730">
        <f t="shared" ca="1" si="83"/>
        <v>1</v>
      </c>
      <c r="F289" s="209"/>
      <c r="J289" s="65"/>
      <c r="K289" s="146"/>
      <c r="L289" s="567"/>
      <c r="M289" s="567"/>
      <c r="N289" s="721"/>
      <c r="O289" s="635"/>
      <c r="P289" s="147"/>
      <c r="Q289" s="65"/>
    </row>
    <row r="290" spans="1:17" s="148" customFormat="1" ht="14.1" customHeight="1" x14ac:dyDescent="0.2">
      <c r="A290" s="729">
        <f ca="1">IF($H290="UNIDADE CONSTRUTIVA",OFFSET(A290,-1,0)+1,LARGE(A$3:A289,1))</f>
        <v>0</v>
      </c>
      <c r="B290" s="729">
        <f t="shared" ca="1" si="80"/>
        <v>3</v>
      </c>
      <c r="C290" s="729">
        <f t="shared" ca="1" si="81"/>
        <v>1</v>
      </c>
      <c r="D290" s="730">
        <f t="shared" ca="1" si="82"/>
        <v>1</v>
      </c>
      <c r="E290" s="730">
        <f t="shared" ca="1" si="83"/>
        <v>1</v>
      </c>
      <c r="F290" s="209"/>
      <c r="J290" s="65"/>
      <c r="K290" s="146"/>
      <c r="L290" s="567"/>
      <c r="M290" s="567"/>
      <c r="N290" s="721"/>
      <c r="O290" s="635"/>
      <c r="P290" s="147"/>
      <c r="Q290" s="65"/>
    </row>
    <row r="291" spans="1:17" s="148" customFormat="1" ht="14.1" customHeight="1" x14ac:dyDescent="0.2">
      <c r="A291" s="729">
        <f ca="1">IF($H291="UNIDADE CONSTRUTIVA",OFFSET(A291,-1,0)+1,LARGE(A$3:A290,1))</f>
        <v>0</v>
      </c>
      <c r="B291" s="729">
        <f t="shared" ca="1" si="80"/>
        <v>3</v>
      </c>
      <c r="C291" s="729">
        <f t="shared" ca="1" si="81"/>
        <v>1</v>
      </c>
      <c r="D291" s="730">
        <f t="shared" ca="1" si="82"/>
        <v>1</v>
      </c>
      <c r="E291" s="730">
        <f t="shared" ca="1" si="83"/>
        <v>1</v>
      </c>
      <c r="F291" s="209"/>
      <c r="J291" s="65"/>
      <c r="K291" s="146"/>
      <c r="L291" s="567"/>
      <c r="M291" s="567"/>
      <c r="N291" s="721"/>
      <c r="O291" s="635"/>
      <c r="P291" s="147"/>
      <c r="Q291" s="65"/>
    </row>
    <row r="292" spans="1:17" s="148" customFormat="1" ht="14.1" customHeight="1" x14ac:dyDescent="0.2">
      <c r="A292" s="729">
        <f ca="1">IF($H292="UNIDADE CONSTRUTIVA",OFFSET(A292,-1,0)+1,LARGE(A$3:A291,1))</f>
        <v>0</v>
      </c>
      <c r="B292" s="729">
        <f t="shared" ca="1" si="80"/>
        <v>3</v>
      </c>
      <c r="C292" s="729">
        <f t="shared" ca="1" si="81"/>
        <v>1</v>
      </c>
      <c r="D292" s="730">
        <f t="shared" ca="1" si="82"/>
        <v>1</v>
      </c>
      <c r="E292" s="730">
        <f t="shared" ca="1" si="83"/>
        <v>1</v>
      </c>
      <c r="F292" s="209"/>
      <c r="J292" s="65"/>
      <c r="K292" s="146"/>
      <c r="L292" s="567"/>
      <c r="M292" s="567"/>
      <c r="N292" s="721"/>
      <c r="O292" s="635"/>
      <c r="P292" s="147"/>
      <c r="Q292" s="65"/>
    </row>
    <row r="293" spans="1:17" s="148" customFormat="1" ht="14.1" customHeight="1" x14ac:dyDescent="0.2">
      <c r="A293" s="729">
        <f ca="1">IF($H293="UNIDADE CONSTRUTIVA",OFFSET(A293,-1,0)+1,LARGE(A$3:A292,1))</f>
        <v>0</v>
      </c>
      <c r="B293" s="729">
        <f t="shared" ca="1" si="80"/>
        <v>3</v>
      </c>
      <c r="C293" s="729">
        <f t="shared" ca="1" si="81"/>
        <v>1</v>
      </c>
      <c r="D293" s="730">
        <f t="shared" ca="1" si="82"/>
        <v>1</v>
      </c>
      <c r="E293" s="730">
        <f t="shared" ca="1" si="83"/>
        <v>1</v>
      </c>
      <c r="F293" s="209"/>
      <c r="J293" s="65"/>
      <c r="K293" s="146"/>
      <c r="L293" s="567"/>
      <c r="M293" s="567"/>
      <c r="N293" s="721"/>
      <c r="O293" s="635"/>
      <c r="P293" s="147"/>
      <c r="Q293" s="65"/>
    </row>
    <row r="294" spans="1:17" s="148" customFormat="1" ht="14.1" customHeight="1" x14ac:dyDescent="0.2">
      <c r="A294" s="729">
        <f ca="1">IF($H294="UNIDADE CONSTRUTIVA",OFFSET(A294,-1,0)+1,LARGE(A$3:A293,1))</f>
        <v>0</v>
      </c>
      <c r="B294" s="729">
        <f t="shared" ca="1" si="80"/>
        <v>3</v>
      </c>
      <c r="C294" s="729">
        <f t="shared" ca="1" si="81"/>
        <v>1</v>
      </c>
      <c r="D294" s="730">
        <f t="shared" ca="1" si="82"/>
        <v>1</v>
      </c>
      <c r="E294" s="730">
        <f t="shared" ca="1" si="83"/>
        <v>1</v>
      </c>
      <c r="F294" s="209"/>
      <c r="J294" s="65"/>
      <c r="K294" s="146"/>
      <c r="L294" s="567"/>
      <c r="M294" s="567"/>
      <c r="N294" s="721"/>
      <c r="O294" s="635"/>
      <c r="P294" s="147"/>
      <c r="Q294" s="65"/>
    </row>
    <row r="295" spans="1:17" s="148" customFormat="1" ht="14.1" customHeight="1" x14ac:dyDescent="0.2">
      <c r="A295" s="729">
        <f ca="1">IF($H295="UNIDADE CONSTRUTIVA",OFFSET(A295,-1,0)+1,LARGE(A$3:A294,1))</f>
        <v>0</v>
      </c>
      <c r="B295" s="729">
        <f t="shared" ca="1" si="80"/>
        <v>3</v>
      </c>
      <c r="C295" s="729">
        <f t="shared" ca="1" si="81"/>
        <v>1</v>
      </c>
      <c r="D295" s="730">
        <f t="shared" ca="1" si="82"/>
        <v>1</v>
      </c>
      <c r="E295" s="730">
        <f t="shared" ca="1" si="83"/>
        <v>1</v>
      </c>
      <c r="F295" s="209"/>
      <c r="J295" s="65"/>
      <c r="K295" s="146"/>
      <c r="L295" s="567"/>
      <c r="M295" s="567"/>
      <c r="N295" s="721"/>
      <c r="O295" s="635"/>
      <c r="P295" s="147"/>
      <c r="Q295" s="65"/>
    </row>
    <row r="296" spans="1:17" s="148" customFormat="1" ht="14.1" customHeight="1" x14ac:dyDescent="0.2">
      <c r="A296" s="729">
        <f ca="1">IF($H296="UNIDADE CONSTRUTIVA",OFFSET(A296,-1,0)+1,LARGE(A$3:A295,1))</f>
        <v>0</v>
      </c>
      <c r="B296" s="729">
        <f t="shared" ca="1" si="80"/>
        <v>3</v>
      </c>
      <c r="C296" s="729">
        <f t="shared" ca="1" si="81"/>
        <v>1</v>
      </c>
      <c r="D296" s="730">
        <f t="shared" ca="1" si="82"/>
        <v>1</v>
      </c>
      <c r="E296" s="730">
        <f t="shared" ca="1" si="83"/>
        <v>1</v>
      </c>
      <c r="F296" s="209"/>
      <c r="J296" s="65"/>
      <c r="K296" s="146"/>
      <c r="L296" s="567"/>
      <c r="M296" s="567"/>
      <c r="N296" s="721"/>
      <c r="O296" s="635"/>
      <c r="P296" s="147"/>
      <c r="Q296" s="65"/>
    </row>
    <row r="297" spans="1:17" s="148" customFormat="1" ht="14.1" customHeight="1" x14ac:dyDescent="0.2">
      <c r="A297" s="729">
        <f ca="1">IF($H297="UNIDADE CONSTRUTIVA",OFFSET(A297,-1,0)+1,LARGE(A$3:A296,1))</f>
        <v>0</v>
      </c>
      <c r="B297" s="729">
        <f t="shared" ca="1" si="80"/>
        <v>3</v>
      </c>
      <c r="C297" s="729">
        <f t="shared" ca="1" si="81"/>
        <v>1</v>
      </c>
      <c r="D297" s="730">
        <f t="shared" ca="1" si="82"/>
        <v>1</v>
      </c>
      <c r="E297" s="730">
        <f t="shared" ca="1" si="83"/>
        <v>1</v>
      </c>
      <c r="F297" s="209"/>
      <c r="J297" s="65"/>
      <c r="K297" s="146"/>
      <c r="L297" s="567"/>
      <c r="M297" s="567"/>
      <c r="N297" s="721"/>
      <c r="O297" s="635"/>
      <c r="P297" s="147"/>
      <c r="Q297" s="65"/>
    </row>
    <row r="298" spans="1:17" s="148" customFormat="1" ht="14.1" customHeight="1" x14ac:dyDescent="0.2">
      <c r="A298" s="729">
        <f ca="1">IF($H298="UNIDADE CONSTRUTIVA",OFFSET(A298,-1,0)+1,LARGE(A$3:A297,1))</f>
        <v>0</v>
      </c>
      <c r="B298" s="729">
        <f t="shared" ca="1" si="80"/>
        <v>3</v>
      </c>
      <c r="C298" s="729">
        <f t="shared" ca="1" si="81"/>
        <v>1</v>
      </c>
      <c r="D298" s="730">
        <f t="shared" ca="1" si="82"/>
        <v>1</v>
      </c>
      <c r="E298" s="730">
        <f t="shared" ca="1" si="83"/>
        <v>1</v>
      </c>
      <c r="F298" s="209"/>
      <c r="J298" s="65"/>
      <c r="K298" s="146"/>
      <c r="L298" s="567"/>
      <c r="M298" s="567"/>
      <c r="N298" s="721"/>
      <c r="O298" s="635"/>
      <c r="P298" s="147"/>
      <c r="Q298" s="65"/>
    </row>
    <row r="299" spans="1:17" s="148" customFormat="1" ht="14.1" customHeight="1" x14ac:dyDescent="0.2">
      <c r="A299" s="729">
        <f ca="1">IF($H299="UNIDADE CONSTRUTIVA",OFFSET(A299,-1,0)+1,LARGE(A$3:A298,1))</f>
        <v>0</v>
      </c>
      <c r="B299" s="729">
        <f t="shared" ca="1" si="80"/>
        <v>3</v>
      </c>
      <c r="C299" s="729">
        <f t="shared" ca="1" si="81"/>
        <v>1</v>
      </c>
      <c r="D299" s="730">
        <f t="shared" ca="1" si="82"/>
        <v>1</v>
      </c>
      <c r="E299" s="730">
        <f t="shared" ca="1" si="83"/>
        <v>1</v>
      </c>
      <c r="F299" s="209"/>
      <c r="J299" s="65"/>
      <c r="K299" s="146"/>
      <c r="L299" s="567"/>
      <c r="M299" s="567"/>
      <c r="N299" s="721"/>
      <c r="O299" s="635"/>
      <c r="P299" s="147"/>
      <c r="Q299" s="65"/>
    </row>
    <row r="300" spans="1:17" s="148" customFormat="1" ht="14.1" customHeight="1" x14ac:dyDescent="0.2">
      <c r="A300" s="729">
        <f ca="1">IF($H300="UNIDADE CONSTRUTIVA",OFFSET(A300,-1,0)+1,LARGE(A$3:A299,1))</f>
        <v>0</v>
      </c>
      <c r="B300" s="729">
        <f t="shared" ca="1" si="80"/>
        <v>3</v>
      </c>
      <c r="C300" s="729">
        <f t="shared" ca="1" si="81"/>
        <v>1</v>
      </c>
      <c r="D300" s="730">
        <f t="shared" ca="1" si="82"/>
        <v>1</v>
      </c>
      <c r="E300" s="730">
        <f t="shared" ca="1" si="83"/>
        <v>1</v>
      </c>
      <c r="F300" s="209"/>
      <c r="J300" s="65"/>
      <c r="K300" s="146"/>
      <c r="L300" s="567"/>
      <c r="M300" s="567"/>
      <c r="N300" s="721"/>
      <c r="O300" s="635"/>
      <c r="P300" s="147"/>
      <c r="Q300" s="65"/>
    </row>
    <row r="301" spans="1:17" s="148" customFormat="1" ht="14.1" customHeight="1" x14ac:dyDescent="0.2">
      <c r="A301" s="729">
        <f ca="1">IF($H301="UNIDADE CONSTRUTIVA",OFFSET(A301,-1,0)+1,LARGE(A$3:A300,1))</f>
        <v>0</v>
      </c>
      <c r="B301" s="729">
        <f t="shared" ca="1" si="80"/>
        <v>3</v>
      </c>
      <c r="C301" s="729">
        <f t="shared" ca="1" si="81"/>
        <v>1</v>
      </c>
      <c r="D301" s="730">
        <f t="shared" ca="1" si="82"/>
        <v>1</v>
      </c>
      <c r="E301" s="730">
        <f t="shared" ca="1" si="83"/>
        <v>1</v>
      </c>
      <c r="F301" s="209"/>
      <c r="J301" s="65"/>
      <c r="K301" s="146"/>
      <c r="L301" s="567"/>
      <c r="M301" s="567"/>
      <c r="N301" s="721"/>
      <c r="O301" s="635"/>
      <c r="P301" s="147"/>
      <c r="Q301" s="65"/>
    </row>
    <row r="302" spans="1:17" s="148" customFormat="1" ht="14.1" customHeight="1" x14ac:dyDescent="0.2">
      <c r="A302" s="729">
        <f ca="1">IF($H302="UNIDADE CONSTRUTIVA",OFFSET(A302,-1,0)+1,LARGE(A$3:A301,1))</f>
        <v>0</v>
      </c>
      <c r="B302" s="729">
        <f t="shared" ca="1" si="80"/>
        <v>3</v>
      </c>
      <c r="C302" s="729">
        <f t="shared" ca="1" si="81"/>
        <v>1</v>
      </c>
      <c r="D302" s="730">
        <f t="shared" ca="1" si="82"/>
        <v>1</v>
      </c>
      <c r="E302" s="730">
        <f t="shared" ca="1" si="83"/>
        <v>1</v>
      </c>
      <c r="F302" s="209"/>
      <c r="J302" s="65"/>
      <c r="K302" s="146"/>
      <c r="L302" s="567"/>
      <c r="M302" s="567"/>
      <c r="N302" s="721"/>
      <c r="O302" s="635"/>
      <c r="P302" s="147"/>
      <c r="Q302" s="65"/>
    </row>
    <row r="303" spans="1:17" s="148" customFormat="1" ht="14.1" customHeight="1" x14ac:dyDescent="0.2">
      <c r="A303" s="729">
        <f ca="1">IF($H303="UNIDADE CONSTRUTIVA",OFFSET(A303,-1,0)+1,LARGE(A$3:A302,1))</f>
        <v>0</v>
      </c>
      <c r="B303" s="729">
        <f t="shared" ca="1" si="80"/>
        <v>3</v>
      </c>
      <c r="C303" s="729">
        <f t="shared" ca="1" si="81"/>
        <v>1</v>
      </c>
      <c r="D303" s="730">
        <f t="shared" ca="1" si="82"/>
        <v>1</v>
      </c>
      <c r="E303" s="730">
        <f t="shared" ca="1" si="83"/>
        <v>1</v>
      </c>
      <c r="F303" s="209"/>
      <c r="J303" s="65"/>
      <c r="K303" s="146"/>
      <c r="L303" s="567"/>
      <c r="M303" s="567"/>
      <c r="N303" s="721"/>
      <c r="O303" s="635"/>
      <c r="P303" s="147"/>
      <c r="Q303" s="65"/>
    </row>
    <row r="304" spans="1:17" s="148" customFormat="1" ht="14.1" customHeight="1" x14ac:dyDescent="0.2">
      <c r="A304" s="729">
        <f ca="1">IF($H304="UNIDADE CONSTRUTIVA",OFFSET(A304,-1,0)+1,LARGE(A$3:A303,1))</f>
        <v>0</v>
      </c>
      <c r="B304" s="729">
        <f t="shared" ca="1" si="80"/>
        <v>3</v>
      </c>
      <c r="C304" s="729">
        <f t="shared" ca="1" si="81"/>
        <v>1</v>
      </c>
      <c r="D304" s="730">
        <f t="shared" ca="1" si="82"/>
        <v>1</v>
      </c>
      <c r="E304" s="730">
        <f t="shared" ca="1" si="83"/>
        <v>1</v>
      </c>
      <c r="F304" s="209"/>
      <c r="J304" s="65"/>
      <c r="K304" s="146"/>
      <c r="L304" s="567"/>
      <c r="M304" s="567"/>
      <c r="N304" s="721"/>
      <c r="O304" s="635"/>
      <c r="P304" s="147"/>
      <c r="Q304" s="65"/>
    </row>
    <row r="305" spans="1:17" s="148" customFormat="1" ht="14.1" customHeight="1" x14ac:dyDescent="0.2">
      <c r="A305" s="729">
        <f ca="1">IF($H305="UNIDADE CONSTRUTIVA",OFFSET(A305,-1,0)+1,LARGE(A$3:A304,1))</f>
        <v>0</v>
      </c>
      <c r="B305" s="729">
        <f t="shared" ca="1" si="80"/>
        <v>3</v>
      </c>
      <c r="C305" s="729">
        <f t="shared" ca="1" si="81"/>
        <v>1</v>
      </c>
      <c r="D305" s="730">
        <f t="shared" ca="1" si="82"/>
        <v>1</v>
      </c>
      <c r="E305" s="730">
        <f t="shared" ca="1" si="83"/>
        <v>1</v>
      </c>
      <c r="F305" s="209"/>
      <c r="J305" s="65"/>
      <c r="K305" s="146"/>
      <c r="L305" s="567"/>
      <c r="M305" s="567"/>
      <c r="N305" s="721"/>
      <c r="O305" s="635"/>
      <c r="P305" s="147"/>
      <c r="Q305" s="65"/>
    </row>
    <row r="306" spans="1:17" s="148" customFormat="1" ht="14.1" customHeight="1" x14ac:dyDescent="0.2">
      <c r="A306" s="729">
        <f ca="1">IF($H306="UNIDADE CONSTRUTIVA",OFFSET(A306,-1,0)+1,LARGE(A$3:A305,1))</f>
        <v>0</v>
      </c>
      <c r="B306" s="729">
        <f t="shared" ca="1" si="80"/>
        <v>3</v>
      </c>
      <c r="C306" s="729">
        <f t="shared" ca="1" si="81"/>
        <v>1</v>
      </c>
      <c r="D306" s="730">
        <f t="shared" ca="1" si="82"/>
        <v>1</v>
      </c>
      <c r="E306" s="730">
        <f t="shared" ca="1" si="83"/>
        <v>1</v>
      </c>
      <c r="F306" s="209"/>
      <c r="J306" s="65"/>
      <c r="K306" s="146"/>
      <c r="L306" s="567"/>
      <c r="M306" s="567"/>
      <c r="N306" s="721"/>
      <c r="O306" s="635"/>
      <c r="P306" s="147"/>
      <c r="Q306" s="65"/>
    </row>
    <row r="307" spans="1:17" s="148" customFormat="1" ht="14.1" customHeight="1" x14ac:dyDescent="0.2">
      <c r="A307" s="729">
        <f ca="1">IF($H307="UNIDADE CONSTRUTIVA",OFFSET(A307,-1,0)+1,LARGE(A$3:A306,1))</f>
        <v>0</v>
      </c>
      <c r="B307" s="729">
        <f t="shared" ca="1" si="80"/>
        <v>3</v>
      </c>
      <c r="C307" s="729">
        <f t="shared" ca="1" si="81"/>
        <v>1</v>
      </c>
      <c r="D307" s="730">
        <f t="shared" ca="1" si="82"/>
        <v>1</v>
      </c>
      <c r="E307" s="730">
        <f t="shared" ca="1" si="83"/>
        <v>1</v>
      </c>
      <c r="F307" s="209"/>
      <c r="J307" s="65"/>
      <c r="K307" s="146"/>
      <c r="L307" s="567"/>
      <c r="M307" s="567"/>
      <c r="N307" s="721"/>
      <c r="O307" s="635"/>
      <c r="P307" s="147"/>
      <c r="Q307" s="65"/>
    </row>
    <row r="308" spans="1:17" s="148" customFormat="1" ht="14.1" customHeight="1" x14ac:dyDescent="0.2">
      <c r="A308" s="729">
        <f ca="1">IF($H308="UNIDADE CONSTRUTIVA",OFFSET(A308,-1,0)+1,LARGE(A$3:A307,1))</f>
        <v>0</v>
      </c>
      <c r="B308" s="729">
        <f t="shared" ca="1" si="80"/>
        <v>3</v>
      </c>
      <c r="C308" s="729">
        <f t="shared" ca="1" si="81"/>
        <v>1</v>
      </c>
      <c r="D308" s="730">
        <f t="shared" ca="1" si="82"/>
        <v>1</v>
      </c>
      <c r="E308" s="730">
        <f t="shared" ca="1" si="83"/>
        <v>1</v>
      </c>
      <c r="F308" s="209"/>
      <c r="J308" s="65"/>
      <c r="K308" s="146"/>
      <c r="L308" s="567"/>
      <c r="M308" s="567"/>
      <c r="N308" s="721"/>
      <c r="O308" s="635"/>
      <c r="P308" s="147"/>
      <c r="Q308" s="65"/>
    </row>
    <row r="309" spans="1:17" s="148" customFormat="1" ht="14.1" customHeight="1" x14ac:dyDescent="0.2">
      <c r="A309" s="729">
        <f ca="1">IF($H309="UNIDADE CONSTRUTIVA",OFFSET(A309,-1,0)+1,LARGE(A$3:A308,1))</f>
        <v>0</v>
      </c>
      <c r="B309" s="729">
        <f t="shared" ref="B309:B372" ca="1" si="84">IF(H309="UNIDADE CONSTRUTIVA",0,IF(H309="CÉLULA CONSTRUTIVA",OFFSET(B309,-1,0)+1,OFFSET(B309,-1,0)))</f>
        <v>3</v>
      </c>
      <c r="C309" s="729">
        <f t="shared" ref="C309:C372" ca="1" si="85">IF(H309="CÉLULA CONSTRUTIVA",0,IF(H309="ETAPA",OFFSET(C309,-1,0)+1,OFFSET(C309,-1,0)))</f>
        <v>1</v>
      </c>
      <c r="D309" s="730">
        <f t="shared" ref="D309:D372" ca="1" si="86">IF(H309="ETAPA",0,IF(H309="SUBETAPA",OFFSET(D309,-1,0)+1,OFFSET(D309,-1,0)))</f>
        <v>1</v>
      </c>
      <c r="E309" s="730">
        <f t="shared" ref="E309:E372" ca="1" si="87">IF(H309="Subetapa",0,IF(H309="serviço",OFFSET(E309,-1,0)+1,OFFSET(E309,-1,0)))</f>
        <v>1</v>
      </c>
      <c r="F309" s="209"/>
      <c r="J309" s="65"/>
      <c r="K309" s="146"/>
      <c r="L309" s="567"/>
      <c r="M309" s="567"/>
      <c r="N309" s="721"/>
      <c r="O309" s="635"/>
      <c r="P309" s="147"/>
      <c r="Q309" s="65"/>
    </row>
    <row r="310" spans="1:17" s="148" customFormat="1" ht="14.1" customHeight="1" x14ac:dyDescent="0.2">
      <c r="A310" s="729">
        <f ca="1">IF($H310="UNIDADE CONSTRUTIVA",OFFSET(A310,-1,0)+1,LARGE(A$3:A309,1))</f>
        <v>0</v>
      </c>
      <c r="B310" s="729">
        <f t="shared" ca="1" si="84"/>
        <v>3</v>
      </c>
      <c r="C310" s="729">
        <f t="shared" ca="1" si="85"/>
        <v>1</v>
      </c>
      <c r="D310" s="730">
        <f t="shared" ca="1" si="86"/>
        <v>1</v>
      </c>
      <c r="E310" s="730">
        <f t="shared" ca="1" si="87"/>
        <v>1</v>
      </c>
      <c r="F310" s="209"/>
      <c r="J310" s="65"/>
      <c r="K310" s="146"/>
      <c r="L310" s="567"/>
      <c r="M310" s="567"/>
      <c r="N310" s="721"/>
      <c r="O310" s="635"/>
      <c r="P310" s="147"/>
      <c r="Q310" s="65"/>
    </row>
    <row r="311" spans="1:17" s="148" customFormat="1" ht="14.1" customHeight="1" x14ac:dyDescent="0.2">
      <c r="A311" s="729">
        <f ca="1">IF($H311="UNIDADE CONSTRUTIVA",OFFSET(A311,-1,0)+1,LARGE(A$3:A310,1))</f>
        <v>0</v>
      </c>
      <c r="B311" s="729">
        <f t="shared" ca="1" si="84"/>
        <v>3</v>
      </c>
      <c r="C311" s="729">
        <f t="shared" ca="1" si="85"/>
        <v>1</v>
      </c>
      <c r="D311" s="730">
        <f t="shared" ca="1" si="86"/>
        <v>1</v>
      </c>
      <c r="E311" s="730">
        <f t="shared" ca="1" si="87"/>
        <v>1</v>
      </c>
      <c r="F311" s="209"/>
      <c r="J311" s="65"/>
      <c r="K311" s="146"/>
      <c r="L311" s="567"/>
      <c r="M311" s="567"/>
      <c r="N311" s="721"/>
      <c r="O311" s="635"/>
      <c r="P311" s="147"/>
      <c r="Q311" s="65"/>
    </row>
    <row r="312" spans="1:17" s="148" customFormat="1" ht="14.1" customHeight="1" x14ac:dyDescent="0.2">
      <c r="A312" s="729">
        <f ca="1">IF($H312="UNIDADE CONSTRUTIVA",OFFSET(A312,-1,0)+1,LARGE(A$3:A311,1))</f>
        <v>0</v>
      </c>
      <c r="B312" s="729">
        <f t="shared" ca="1" si="84"/>
        <v>3</v>
      </c>
      <c r="C312" s="729">
        <f t="shared" ca="1" si="85"/>
        <v>1</v>
      </c>
      <c r="D312" s="730">
        <f t="shared" ca="1" si="86"/>
        <v>1</v>
      </c>
      <c r="E312" s="730">
        <f t="shared" ca="1" si="87"/>
        <v>1</v>
      </c>
      <c r="F312" s="209"/>
      <c r="J312" s="65"/>
      <c r="K312" s="146"/>
      <c r="L312" s="567"/>
      <c r="M312" s="567"/>
      <c r="N312" s="721"/>
      <c r="O312" s="635"/>
      <c r="P312" s="147"/>
      <c r="Q312" s="65"/>
    </row>
    <row r="313" spans="1:17" s="148" customFormat="1" ht="14.1" customHeight="1" x14ac:dyDescent="0.2">
      <c r="A313" s="729">
        <f ca="1">IF($H313="UNIDADE CONSTRUTIVA",OFFSET(A313,-1,0)+1,LARGE(A$3:A312,1))</f>
        <v>0</v>
      </c>
      <c r="B313" s="729">
        <f t="shared" ca="1" si="84"/>
        <v>3</v>
      </c>
      <c r="C313" s="729">
        <f t="shared" ca="1" si="85"/>
        <v>1</v>
      </c>
      <c r="D313" s="730">
        <f t="shared" ca="1" si="86"/>
        <v>1</v>
      </c>
      <c r="E313" s="730">
        <f t="shared" ca="1" si="87"/>
        <v>1</v>
      </c>
      <c r="F313" s="209"/>
      <c r="J313" s="65"/>
      <c r="K313" s="146"/>
      <c r="L313" s="567"/>
      <c r="M313" s="567"/>
      <c r="N313" s="721"/>
      <c r="O313" s="635"/>
      <c r="P313" s="147"/>
      <c r="Q313" s="65"/>
    </row>
    <row r="314" spans="1:17" s="148" customFormat="1" ht="14.1" customHeight="1" x14ac:dyDescent="0.2">
      <c r="A314" s="729">
        <f ca="1">IF($H314="UNIDADE CONSTRUTIVA",OFFSET(A314,-1,0)+1,LARGE(A$3:A313,1))</f>
        <v>0</v>
      </c>
      <c r="B314" s="729">
        <f t="shared" ca="1" si="84"/>
        <v>3</v>
      </c>
      <c r="C314" s="729">
        <f t="shared" ca="1" si="85"/>
        <v>1</v>
      </c>
      <c r="D314" s="730">
        <f t="shared" ca="1" si="86"/>
        <v>1</v>
      </c>
      <c r="E314" s="730">
        <f t="shared" ca="1" si="87"/>
        <v>1</v>
      </c>
      <c r="F314" s="209"/>
      <c r="J314" s="65"/>
      <c r="K314" s="146"/>
      <c r="L314" s="567"/>
      <c r="M314" s="567"/>
      <c r="N314" s="721"/>
      <c r="O314" s="635"/>
      <c r="P314" s="147"/>
      <c r="Q314" s="65"/>
    </row>
    <row r="315" spans="1:17" s="148" customFormat="1" ht="14.1" customHeight="1" x14ac:dyDescent="0.2">
      <c r="A315" s="729">
        <f ca="1">IF($H315="UNIDADE CONSTRUTIVA",OFFSET(A315,-1,0)+1,LARGE(A$3:A314,1))</f>
        <v>0</v>
      </c>
      <c r="B315" s="729">
        <f t="shared" ca="1" si="84"/>
        <v>3</v>
      </c>
      <c r="C315" s="729">
        <f t="shared" ca="1" si="85"/>
        <v>1</v>
      </c>
      <c r="D315" s="730">
        <f t="shared" ca="1" si="86"/>
        <v>1</v>
      </c>
      <c r="E315" s="730">
        <f t="shared" ca="1" si="87"/>
        <v>1</v>
      </c>
      <c r="F315" s="209"/>
      <c r="J315" s="65"/>
      <c r="K315" s="146"/>
      <c r="L315" s="567"/>
      <c r="M315" s="567"/>
      <c r="N315" s="721"/>
      <c r="O315" s="635"/>
      <c r="P315" s="147"/>
      <c r="Q315" s="65"/>
    </row>
    <row r="316" spans="1:17" s="148" customFormat="1" ht="14.1" customHeight="1" x14ac:dyDescent="0.2">
      <c r="A316" s="729">
        <f ca="1">IF($H316="UNIDADE CONSTRUTIVA",OFFSET(A316,-1,0)+1,LARGE(A$3:A315,1))</f>
        <v>0</v>
      </c>
      <c r="B316" s="729">
        <f t="shared" ca="1" si="84"/>
        <v>3</v>
      </c>
      <c r="C316" s="729">
        <f t="shared" ca="1" si="85"/>
        <v>1</v>
      </c>
      <c r="D316" s="730">
        <f t="shared" ca="1" si="86"/>
        <v>1</v>
      </c>
      <c r="E316" s="730">
        <f t="shared" ca="1" si="87"/>
        <v>1</v>
      </c>
      <c r="F316" s="209"/>
      <c r="J316" s="65"/>
      <c r="K316" s="146"/>
      <c r="L316" s="567"/>
      <c r="M316" s="567"/>
      <c r="N316" s="721"/>
      <c r="O316" s="635"/>
      <c r="P316" s="147"/>
      <c r="Q316" s="65"/>
    </row>
    <row r="317" spans="1:17" s="148" customFormat="1" ht="14.1" customHeight="1" x14ac:dyDescent="0.2">
      <c r="A317" s="729">
        <f ca="1">IF($H317="UNIDADE CONSTRUTIVA",OFFSET(A317,-1,0)+1,LARGE(A$3:A316,1))</f>
        <v>0</v>
      </c>
      <c r="B317" s="729">
        <f t="shared" ca="1" si="84"/>
        <v>3</v>
      </c>
      <c r="C317" s="729">
        <f t="shared" ca="1" si="85"/>
        <v>1</v>
      </c>
      <c r="D317" s="730">
        <f t="shared" ca="1" si="86"/>
        <v>1</v>
      </c>
      <c r="E317" s="730">
        <f t="shared" ca="1" si="87"/>
        <v>1</v>
      </c>
      <c r="F317" s="209"/>
      <c r="J317" s="65"/>
      <c r="K317" s="146"/>
      <c r="L317" s="567"/>
      <c r="M317" s="567"/>
      <c r="N317" s="721"/>
      <c r="O317" s="635"/>
      <c r="P317" s="147"/>
      <c r="Q317" s="65"/>
    </row>
    <row r="318" spans="1:17" s="148" customFormat="1" ht="14.1" customHeight="1" x14ac:dyDescent="0.2">
      <c r="A318" s="729">
        <f ca="1">IF($H318="UNIDADE CONSTRUTIVA",OFFSET(A318,-1,0)+1,LARGE(A$3:A317,1))</f>
        <v>0</v>
      </c>
      <c r="B318" s="729">
        <f t="shared" ca="1" si="84"/>
        <v>3</v>
      </c>
      <c r="C318" s="729">
        <f t="shared" ca="1" si="85"/>
        <v>1</v>
      </c>
      <c r="D318" s="730">
        <f t="shared" ca="1" si="86"/>
        <v>1</v>
      </c>
      <c r="E318" s="730">
        <f t="shared" ca="1" si="87"/>
        <v>1</v>
      </c>
      <c r="F318" s="209"/>
      <c r="J318" s="65"/>
      <c r="K318" s="146"/>
      <c r="L318" s="567"/>
      <c r="M318" s="567"/>
      <c r="N318" s="721"/>
      <c r="O318" s="635"/>
      <c r="P318" s="147"/>
      <c r="Q318" s="65"/>
    </row>
    <row r="319" spans="1:17" s="148" customFormat="1" ht="14.1" customHeight="1" x14ac:dyDescent="0.2">
      <c r="A319" s="729">
        <f ca="1">IF($H319="UNIDADE CONSTRUTIVA",OFFSET(A319,-1,0)+1,LARGE(A$3:A318,1))</f>
        <v>0</v>
      </c>
      <c r="B319" s="729">
        <f t="shared" ca="1" si="84"/>
        <v>3</v>
      </c>
      <c r="C319" s="729">
        <f t="shared" ca="1" si="85"/>
        <v>1</v>
      </c>
      <c r="D319" s="730">
        <f t="shared" ca="1" si="86"/>
        <v>1</v>
      </c>
      <c r="E319" s="730">
        <f t="shared" ca="1" si="87"/>
        <v>1</v>
      </c>
      <c r="F319" s="209"/>
      <c r="J319" s="65"/>
      <c r="K319" s="146"/>
      <c r="L319" s="567"/>
      <c r="M319" s="567"/>
      <c r="N319" s="721"/>
      <c r="O319" s="635"/>
      <c r="P319" s="147"/>
      <c r="Q319" s="65"/>
    </row>
    <row r="320" spans="1:17" s="148" customFormat="1" ht="14.1" customHeight="1" x14ac:dyDescent="0.2">
      <c r="A320" s="729">
        <f ca="1">IF($H320="UNIDADE CONSTRUTIVA",OFFSET(A320,-1,0)+1,LARGE(A$3:A319,1))</f>
        <v>0</v>
      </c>
      <c r="B320" s="729">
        <f t="shared" ca="1" si="84"/>
        <v>3</v>
      </c>
      <c r="C320" s="729">
        <f t="shared" ca="1" si="85"/>
        <v>1</v>
      </c>
      <c r="D320" s="730">
        <f t="shared" ca="1" si="86"/>
        <v>1</v>
      </c>
      <c r="E320" s="730">
        <f t="shared" ca="1" si="87"/>
        <v>1</v>
      </c>
      <c r="F320" s="209"/>
      <c r="J320" s="65"/>
      <c r="K320" s="146"/>
      <c r="L320" s="567"/>
      <c r="M320" s="567"/>
      <c r="N320" s="721"/>
      <c r="O320" s="635"/>
      <c r="P320" s="147"/>
      <c r="Q320" s="65"/>
    </row>
    <row r="321" spans="1:17" s="148" customFormat="1" ht="14.1" customHeight="1" x14ac:dyDescent="0.2">
      <c r="A321" s="729">
        <f ca="1">IF($H321="UNIDADE CONSTRUTIVA",OFFSET(A321,-1,0)+1,LARGE(A$3:A320,1))</f>
        <v>0</v>
      </c>
      <c r="B321" s="729">
        <f t="shared" ca="1" si="84"/>
        <v>3</v>
      </c>
      <c r="C321" s="729">
        <f t="shared" ca="1" si="85"/>
        <v>1</v>
      </c>
      <c r="D321" s="730">
        <f t="shared" ca="1" si="86"/>
        <v>1</v>
      </c>
      <c r="E321" s="730">
        <f t="shared" ca="1" si="87"/>
        <v>1</v>
      </c>
      <c r="F321" s="209"/>
      <c r="J321" s="65"/>
      <c r="K321" s="146"/>
      <c r="L321" s="567"/>
      <c r="M321" s="567"/>
      <c r="N321" s="721"/>
      <c r="O321" s="635"/>
      <c r="P321" s="147"/>
      <c r="Q321" s="65"/>
    </row>
    <row r="322" spans="1:17" s="148" customFormat="1" ht="14.1" customHeight="1" x14ac:dyDescent="0.2">
      <c r="A322" s="729">
        <f ca="1">IF($H322="UNIDADE CONSTRUTIVA",OFFSET(A322,-1,0)+1,LARGE(A$3:A321,1))</f>
        <v>0</v>
      </c>
      <c r="B322" s="729">
        <f t="shared" ca="1" si="84"/>
        <v>3</v>
      </c>
      <c r="C322" s="729">
        <f t="shared" ca="1" si="85"/>
        <v>1</v>
      </c>
      <c r="D322" s="730">
        <f t="shared" ca="1" si="86"/>
        <v>1</v>
      </c>
      <c r="E322" s="730">
        <f t="shared" ca="1" si="87"/>
        <v>1</v>
      </c>
      <c r="F322" s="209"/>
      <c r="J322" s="65"/>
      <c r="K322" s="146"/>
      <c r="L322" s="567"/>
      <c r="M322" s="567"/>
      <c r="N322" s="721"/>
      <c r="O322" s="635"/>
      <c r="P322" s="147"/>
      <c r="Q322" s="65"/>
    </row>
    <row r="323" spans="1:17" s="148" customFormat="1" ht="14.1" customHeight="1" x14ac:dyDescent="0.2">
      <c r="A323" s="729">
        <f ca="1">IF($H323="UNIDADE CONSTRUTIVA",OFFSET(A323,-1,0)+1,LARGE(A$3:A322,1))</f>
        <v>0</v>
      </c>
      <c r="B323" s="729">
        <f t="shared" ca="1" si="84"/>
        <v>3</v>
      </c>
      <c r="C323" s="729">
        <f t="shared" ca="1" si="85"/>
        <v>1</v>
      </c>
      <c r="D323" s="730">
        <f t="shared" ca="1" si="86"/>
        <v>1</v>
      </c>
      <c r="E323" s="730">
        <f t="shared" ca="1" si="87"/>
        <v>1</v>
      </c>
      <c r="F323" s="209"/>
      <c r="J323" s="65"/>
      <c r="K323" s="146"/>
      <c r="L323" s="567"/>
      <c r="M323" s="567"/>
      <c r="N323" s="721"/>
      <c r="O323" s="635"/>
      <c r="P323" s="147"/>
      <c r="Q323" s="65"/>
    </row>
    <row r="324" spans="1:17" s="148" customFormat="1" ht="14.1" customHeight="1" x14ac:dyDescent="0.2">
      <c r="A324" s="729">
        <f ca="1">IF($H324="UNIDADE CONSTRUTIVA",OFFSET(A324,-1,0)+1,LARGE(A$3:A323,1))</f>
        <v>0</v>
      </c>
      <c r="B324" s="729">
        <f t="shared" ca="1" si="84"/>
        <v>3</v>
      </c>
      <c r="C324" s="729">
        <f t="shared" ca="1" si="85"/>
        <v>1</v>
      </c>
      <c r="D324" s="730">
        <f t="shared" ca="1" si="86"/>
        <v>1</v>
      </c>
      <c r="E324" s="730">
        <f t="shared" ca="1" si="87"/>
        <v>1</v>
      </c>
      <c r="F324" s="209"/>
      <c r="J324" s="65"/>
      <c r="K324" s="146"/>
      <c r="L324" s="567"/>
      <c r="M324" s="567"/>
      <c r="N324" s="721"/>
      <c r="O324" s="635"/>
      <c r="P324" s="147"/>
      <c r="Q324" s="65"/>
    </row>
    <row r="325" spans="1:17" s="148" customFormat="1" ht="14.1" customHeight="1" x14ac:dyDescent="0.2">
      <c r="A325" s="729">
        <f ca="1">IF($H325="UNIDADE CONSTRUTIVA",OFFSET(A325,-1,0)+1,LARGE(A$3:A324,1))</f>
        <v>0</v>
      </c>
      <c r="B325" s="729">
        <f t="shared" ca="1" si="84"/>
        <v>3</v>
      </c>
      <c r="C325" s="729">
        <f t="shared" ca="1" si="85"/>
        <v>1</v>
      </c>
      <c r="D325" s="730">
        <f t="shared" ca="1" si="86"/>
        <v>1</v>
      </c>
      <c r="E325" s="730">
        <f t="shared" ca="1" si="87"/>
        <v>1</v>
      </c>
      <c r="F325" s="209"/>
      <c r="J325" s="65"/>
      <c r="K325" s="146"/>
      <c r="L325" s="567"/>
      <c r="M325" s="567"/>
      <c r="N325" s="721"/>
      <c r="O325" s="635"/>
      <c r="P325" s="147"/>
      <c r="Q325" s="65"/>
    </row>
    <row r="326" spans="1:17" s="148" customFormat="1" ht="14.1" customHeight="1" x14ac:dyDescent="0.2">
      <c r="A326" s="729">
        <f ca="1">IF($H326="UNIDADE CONSTRUTIVA",OFFSET(A326,-1,0)+1,LARGE(A$3:A325,1))</f>
        <v>0</v>
      </c>
      <c r="B326" s="729">
        <f t="shared" ca="1" si="84"/>
        <v>3</v>
      </c>
      <c r="C326" s="729">
        <f t="shared" ca="1" si="85"/>
        <v>1</v>
      </c>
      <c r="D326" s="730">
        <f t="shared" ca="1" si="86"/>
        <v>1</v>
      </c>
      <c r="E326" s="730">
        <f t="shared" ca="1" si="87"/>
        <v>1</v>
      </c>
      <c r="F326" s="209"/>
      <c r="J326" s="65"/>
      <c r="K326" s="146"/>
      <c r="L326" s="567"/>
      <c r="M326" s="567"/>
      <c r="N326" s="721"/>
      <c r="O326" s="635"/>
      <c r="P326" s="147"/>
      <c r="Q326" s="65"/>
    </row>
    <row r="327" spans="1:17" s="148" customFormat="1" ht="14.1" customHeight="1" x14ac:dyDescent="0.2">
      <c r="A327" s="729">
        <f ca="1">IF($H327="UNIDADE CONSTRUTIVA",OFFSET(A327,-1,0)+1,LARGE(A$3:A326,1))</f>
        <v>0</v>
      </c>
      <c r="B327" s="729">
        <f t="shared" ca="1" si="84"/>
        <v>3</v>
      </c>
      <c r="C327" s="729">
        <f t="shared" ca="1" si="85"/>
        <v>1</v>
      </c>
      <c r="D327" s="730">
        <f t="shared" ca="1" si="86"/>
        <v>1</v>
      </c>
      <c r="E327" s="730">
        <f t="shared" ca="1" si="87"/>
        <v>1</v>
      </c>
      <c r="F327" s="209"/>
      <c r="J327" s="65"/>
      <c r="K327" s="146"/>
      <c r="L327" s="567"/>
      <c r="M327" s="567"/>
      <c r="N327" s="721"/>
      <c r="O327" s="635"/>
      <c r="P327" s="147"/>
      <c r="Q327" s="65"/>
    </row>
    <row r="328" spans="1:17" s="148" customFormat="1" ht="14.1" customHeight="1" x14ac:dyDescent="0.2">
      <c r="A328" s="729">
        <f ca="1">IF($H328="UNIDADE CONSTRUTIVA",OFFSET(A328,-1,0)+1,LARGE(A$3:A327,1))</f>
        <v>0</v>
      </c>
      <c r="B328" s="729">
        <f t="shared" ca="1" si="84"/>
        <v>3</v>
      </c>
      <c r="C328" s="729">
        <f t="shared" ca="1" si="85"/>
        <v>1</v>
      </c>
      <c r="D328" s="730">
        <f t="shared" ca="1" si="86"/>
        <v>1</v>
      </c>
      <c r="E328" s="730">
        <f t="shared" ca="1" si="87"/>
        <v>1</v>
      </c>
      <c r="F328" s="209"/>
      <c r="J328" s="65"/>
      <c r="K328" s="146"/>
      <c r="L328" s="567"/>
      <c r="M328" s="567"/>
      <c r="N328" s="721"/>
      <c r="O328" s="635"/>
      <c r="P328" s="147"/>
      <c r="Q328" s="65"/>
    </row>
    <row r="329" spans="1:17" s="148" customFormat="1" ht="14.1" customHeight="1" x14ac:dyDescent="0.2">
      <c r="A329" s="729">
        <f ca="1">IF($H329="UNIDADE CONSTRUTIVA",OFFSET(A329,-1,0)+1,LARGE(A$3:A328,1))</f>
        <v>0</v>
      </c>
      <c r="B329" s="729">
        <f t="shared" ca="1" si="84"/>
        <v>3</v>
      </c>
      <c r="C329" s="729">
        <f t="shared" ca="1" si="85"/>
        <v>1</v>
      </c>
      <c r="D329" s="730">
        <f t="shared" ca="1" si="86"/>
        <v>1</v>
      </c>
      <c r="E329" s="730">
        <f t="shared" ca="1" si="87"/>
        <v>1</v>
      </c>
      <c r="F329" s="209"/>
      <c r="J329" s="65"/>
      <c r="K329" s="146"/>
      <c r="L329" s="567"/>
      <c r="M329" s="567"/>
      <c r="N329" s="721"/>
      <c r="O329" s="635"/>
      <c r="P329" s="147"/>
      <c r="Q329" s="65"/>
    </row>
    <row r="330" spans="1:17" s="148" customFormat="1" ht="14.1" customHeight="1" x14ac:dyDescent="0.2">
      <c r="A330" s="729">
        <f ca="1">IF($H330="UNIDADE CONSTRUTIVA",OFFSET(A330,-1,0)+1,LARGE(A$3:A329,1))</f>
        <v>0</v>
      </c>
      <c r="B330" s="729">
        <f t="shared" ca="1" si="84"/>
        <v>3</v>
      </c>
      <c r="C330" s="729">
        <f t="shared" ca="1" si="85"/>
        <v>1</v>
      </c>
      <c r="D330" s="730">
        <f t="shared" ca="1" si="86"/>
        <v>1</v>
      </c>
      <c r="E330" s="730">
        <f t="shared" ca="1" si="87"/>
        <v>1</v>
      </c>
      <c r="F330" s="209"/>
      <c r="J330" s="65"/>
      <c r="K330" s="146"/>
      <c r="L330" s="567"/>
      <c r="M330" s="567"/>
      <c r="N330" s="721"/>
      <c r="O330" s="635"/>
      <c r="P330" s="147"/>
      <c r="Q330" s="65"/>
    </row>
    <row r="331" spans="1:17" s="148" customFormat="1" ht="14.1" customHeight="1" x14ac:dyDescent="0.2">
      <c r="A331" s="729">
        <f ca="1">IF($H331="UNIDADE CONSTRUTIVA",OFFSET(A331,-1,0)+1,LARGE(A$3:A330,1))</f>
        <v>0</v>
      </c>
      <c r="B331" s="729">
        <f t="shared" ca="1" si="84"/>
        <v>3</v>
      </c>
      <c r="C331" s="729">
        <f t="shared" ca="1" si="85"/>
        <v>1</v>
      </c>
      <c r="D331" s="730">
        <f t="shared" ca="1" si="86"/>
        <v>1</v>
      </c>
      <c r="E331" s="730">
        <f t="shared" ca="1" si="87"/>
        <v>1</v>
      </c>
      <c r="F331" s="209"/>
      <c r="J331" s="65"/>
      <c r="K331" s="146"/>
      <c r="L331" s="567"/>
      <c r="M331" s="567"/>
      <c r="N331" s="721"/>
      <c r="O331" s="635"/>
      <c r="P331" s="147"/>
      <c r="Q331" s="65"/>
    </row>
    <row r="332" spans="1:17" s="148" customFormat="1" ht="14.1" customHeight="1" x14ac:dyDescent="0.2">
      <c r="A332" s="729">
        <f ca="1">IF($H332="UNIDADE CONSTRUTIVA",OFFSET(A332,-1,0)+1,LARGE(A$3:A331,1))</f>
        <v>0</v>
      </c>
      <c r="B332" s="729">
        <f t="shared" ca="1" si="84"/>
        <v>3</v>
      </c>
      <c r="C332" s="729">
        <f t="shared" ca="1" si="85"/>
        <v>1</v>
      </c>
      <c r="D332" s="730">
        <f t="shared" ca="1" si="86"/>
        <v>1</v>
      </c>
      <c r="E332" s="730">
        <f t="shared" ca="1" si="87"/>
        <v>1</v>
      </c>
      <c r="F332" s="209"/>
      <c r="J332" s="65"/>
      <c r="K332" s="146"/>
      <c r="L332" s="567"/>
      <c r="M332" s="567"/>
      <c r="N332" s="721"/>
      <c r="O332" s="635"/>
      <c r="P332" s="147"/>
      <c r="Q332" s="65"/>
    </row>
    <row r="333" spans="1:17" s="148" customFormat="1" ht="14.1" customHeight="1" x14ac:dyDescent="0.2">
      <c r="A333" s="729">
        <f ca="1">IF($H333="UNIDADE CONSTRUTIVA",OFFSET(A333,-1,0)+1,LARGE(A$3:A332,1))</f>
        <v>0</v>
      </c>
      <c r="B333" s="729">
        <f t="shared" ca="1" si="84"/>
        <v>3</v>
      </c>
      <c r="C333" s="729">
        <f t="shared" ca="1" si="85"/>
        <v>1</v>
      </c>
      <c r="D333" s="730">
        <f t="shared" ca="1" si="86"/>
        <v>1</v>
      </c>
      <c r="E333" s="730">
        <f t="shared" ca="1" si="87"/>
        <v>1</v>
      </c>
      <c r="F333" s="209"/>
      <c r="J333" s="65"/>
      <c r="K333" s="146"/>
      <c r="L333" s="567"/>
      <c r="M333" s="567"/>
      <c r="N333" s="721"/>
      <c r="O333" s="635"/>
      <c r="P333" s="147"/>
      <c r="Q333" s="65"/>
    </row>
    <row r="334" spans="1:17" s="148" customFormat="1" ht="14.1" customHeight="1" x14ac:dyDescent="0.2">
      <c r="A334" s="729">
        <f ca="1">IF($H334="UNIDADE CONSTRUTIVA",OFFSET(A334,-1,0)+1,LARGE(A$3:A333,1))</f>
        <v>0</v>
      </c>
      <c r="B334" s="729">
        <f t="shared" ca="1" si="84"/>
        <v>3</v>
      </c>
      <c r="C334" s="729">
        <f t="shared" ca="1" si="85"/>
        <v>1</v>
      </c>
      <c r="D334" s="730">
        <f t="shared" ca="1" si="86"/>
        <v>1</v>
      </c>
      <c r="E334" s="730">
        <f t="shared" ca="1" si="87"/>
        <v>1</v>
      </c>
      <c r="F334" s="209"/>
      <c r="J334" s="65"/>
      <c r="K334" s="146"/>
      <c r="L334" s="567"/>
      <c r="M334" s="567"/>
      <c r="N334" s="721"/>
      <c r="O334" s="635"/>
      <c r="P334" s="147"/>
      <c r="Q334" s="65"/>
    </row>
    <row r="335" spans="1:17" s="148" customFormat="1" ht="14.1" customHeight="1" x14ac:dyDescent="0.2">
      <c r="A335" s="729">
        <f ca="1">IF($H335="UNIDADE CONSTRUTIVA",OFFSET(A335,-1,0)+1,LARGE(A$3:A334,1))</f>
        <v>0</v>
      </c>
      <c r="B335" s="729">
        <f t="shared" ca="1" si="84"/>
        <v>3</v>
      </c>
      <c r="C335" s="729">
        <f t="shared" ca="1" si="85"/>
        <v>1</v>
      </c>
      <c r="D335" s="730">
        <f t="shared" ca="1" si="86"/>
        <v>1</v>
      </c>
      <c r="E335" s="730">
        <f t="shared" ca="1" si="87"/>
        <v>1</v>
      </c>
      <c r="F335" s="209"/>
      <c r="J335" s="65"/>
      <c r="K335" s="146"/>
      <c r="L335" s="567"/>
      <c r="M335" s="567"/>
      <c r="N335" s="721"/>
      <c r="O335" s="635"/>
      <c r="P335" s="147"/>
      <c r="Q335" s="65"/>
    </row>
    <row r="336" spans="1:17" s="148" customFormat="1" ht="14.1" customHeight="1" x14ac:dyDescent="0.2">
      <c r="A336" s="729">
        <f ca="1">IF($H336="UNIDADE CONSTRUTIVA",OFFSET(A336,-1,0)+1,LARGE(A$3:A335,1))</f>
        <v>0</v>
      </c>
      <c r="B336" s="729">
        <f t="shared" ca="1" si="84"/>
        <v>3</v>
      </c>
      <c r="C336" s="729">
        <f t="shared" ca="1" si="85"/>
        <v>1</v>
      </c>
      <c r="D336" s="730">
        <f t="shared" ca="1" si="86"/>
        <v>1</v>
      </c>
      <c r="E336" s="730">
        <f t="shared" ca="1" si="87"/>
        <v>1</v>
      </c>
      <c r="F336" s="209"/>
      <c r="J336" s="65"/>
      <c r="K336" s="146"/>
      <c r="L336" s="567"/>
      <c r="M336" s="567"/>
      <c r="N336" s="721"/>
      <c r="O336" s="635"/>
      <c r="P336" s="147"/>
      <c r="Q336" s="65"/>
    </row>
    <row r="337" spans="1:17" s="148" customFormat="1" ht="14.1" customHeight="1" x14ac:dyDescent="0.2">
      <c r="A337" s="729">
        <f ca="1">IF($H337="UNIDADE CONSTRUTIVA",OFFSET(A337,-1,0)+1,LARGE(A$3:A336,1))</f>
        <v>0</v>
      </c>
      <c r="B337" s="729">
        <f t="shared" ca="1" si="84"/>
        <v>3</v>
      </c>
      <c r="C337" s="729">
        <f t="shared" ca="1" si="85"/>
        <v>1</v>
      </c>
      <c r="D337" s="730">
        <f t="shared" ca="1" si="86"/>
        <v>1</v>
      </c>
      <c r="E337" s="730">
        <f t="shared" ca="1" si="87"/>
        <v>1</v>
      </c>
      <c r="F337" s="209"/>
      <c r="J337" s="65"/>
      <c r="K337" s="146"/>
      <c r="L337" s="567"/>
      <c r="M337" s="567"/>
      <c r="N337" s="721"/>
      <c r="O337" s="635"/>
      <c r="P337" s="147"/>
      <c r="Q337" s="65"/>
    </row>
    <row r="338" spans="1:17" s="148" customFormat="1" ht="14.1" customHeight="1" x14ac:dyDescent="0.2">
      <c r="A338" s="729">
        <f ca="1">IF($H338="UNIDADE CONSTRUTIVA",OFFSET(A338,-1,0)+1,LARGE(A$3:A337,1))</f>
        <v>0</v>
      </c>
      <c r="B338" s="729">
        <f t="shared" ca="1" si="84"/>
        <v>3</v>
      </c>
      <c r="C338" s="729">
        <f t="shared" ca="1" si="85"/>
        <v>1</v>
      </c>
      <c r="D338" s="730">
        <f t="shared" ca="1" si="86"/>
        <v>1</v>
      </c>
      <c r="E338" s="730">
        <f t="shared" ca="1" si="87"/>
        <v>1</v>
      </c>
      <c r="F338" s="209"/>
      <c r="J338" s="65"/>
      <c r="K338" s="146"/>
      <c r="L338" s="567"/>
      <c r="M338" s="567"/>
      <c r="N338" s="721"/>
      <c r="O338" s="635"/>
      <c r="P338" s="147"/>
      <c r="Q338" s="65"/>
    </row>
    <row r="339" spans="1:17" s="148" customFormat="1" ht="14.1" customHeight="1" x14ac:dyDescent="0.2">
      <c r="A339" s="729">
        <f ca="1">IF($H339="UNIDADE CONSTRUTIVA",OFFSET(A339,-1,0)+1,LARGE(A$3:A338,1))</f>
        <v>0</v>
      </c>
      <c r="B339" s="729">
        <f t="shared" ca="1" si="84"/>
        <v>3</v>
      </c>
      <c r="C339" s="729">
        <f t="shared" ca="1" si="85"/>
        <v>1</v>
      </c>
      <c r="D339" s="730">
        <f t="shared" ca="1" si="86"/>
        <v>1</v>
      </c>
      <c r="E339" s="730">
        <f t="shared" ca="1" si="87"/>
        <v>1</v>
      </c>
      <c r="F339" s="209"/>
      <c r="J339" s="65"/>
      <c r="K339" s="146"/>
      <c r="L339" s="567"/>
      <c r="M339" s="567"/>
      <c r="N339" s="721"/>
      <c r="O339" s="635"/>
      <c r="P339" s="147"/>
      <c r="Q339" s="65"/>
    </row>
    <row r="340" spans="1:17" s="148" customFormat="1" ht="14.1" customHeight="1" x14ac:dyDescent="0.2">
      <c r="A340" s="729">
        <f ca="1">IF($H340="UNIDADE CONSTRUTIVA",OFFSET(A340,-1,0)+1,LARGE(A$3:A339,1))</f>
        <v>0</v>
      </c>
      <c r="B340" s="729">
        <f t="shared" ca="1" si="84"/>
        <v>3</v>
      </c>
      <c r="C340" s="729">
        <f t="shared" ca="1" si="85"/>
        <v>1</v>
      </c>
      <c r="D340" s="730">
        <f t="shared" ca="1" si="86"/>
        <v>1</v>
      </c>
      <c r="E340" s="730">
        <f t="shared" ca="1" si="87"/>
        <v>1</v>
      </c>
      <c r="F340" s="209"/>
      <c r="J340" s="65"/>
      <c r="K340" s="146"/>
      <c r="L340" s="567"/>
      <c r="M340" s="567"/>
      <c r="N340" s="721"/>
      <c r="O340" s="635"/>
      <c r="P340" s="147"/>
      <c r="Q340" s="65"/>
    </row>
    <row r="341" spans="1:17" s="148" customFormat="1" ht="14.1" customHeight="1" x14ac:dyDescent="0.2">
      <c r="A341" s="729">
        <f ca="1">IF($H341="UNIDADE CONSTRUTIVA",OFFSET(A341,-1,0)+1,LARGE(A$3:A340,1))</f>
        <v>0</v>
      </c>
      <c r="B341" s="729">
        <f t="shared" ca="1" si="84"/>
        <v>3</v>
      </c>
      <c r="C341" s="729">
        <f t="shared" ca="1" si="85"/>
        <v>1</v>
      </c>
      <c r="D341" s="730">
        <f t="shared" ca="1" si="86"/>
        <v>1</v>
      </c>
      <c r="E341" s="730">
        <f t="shared" ca="1" si="87"/>
        <v>1</v>
      </c>
      <c r="F341" s="209"/>
      <c r="J341" s="65"/>
      <c r="K341" s="146"/>
      <c r="L341" s="567"/>
      <c r="M341" s="567"/>
      <c r="N341" s="721"/>
      <c r="O341" s="635"/>
      <c r="P341" s="147"/>
      <c r="Q341" s="65"/>
    </row>
    <row r="342" spans="1:17" s="148" customFormat="1" ht="14.1" customHeight="1" x14ac:dyDescent="0.2">
      <c r="A342" s="729">
        <f ca="1">IF($H342="UNIDADE CONSTRUTIVA",OFFSET(A342,-1,0)+1,LARGE(A$3:A341,1))</f>
        <v>0</v>
      </c>
      <c r="B342" s="729">
        <f t="shared" ca="1" si="84"/>
        <v>3</v>
      </c>
      <c r="C342" s="729">
        <f t="shared" ca="1" si="85"/>
        <v>1</v>
      </c>
      <c r="D342" s="730">
        <f t="shared" ca="1" si="86"/>
        <v>1</v>
      </c>
      <c r="E342" s="730">
        <f t="shared" ca="1" si="87"/>
        <v>1</v>
      </c>
      <c r="F342" s="209"/>
      <c r="J342" s="65"/>
      <c r="K342" s="146"/>
      <c r="L342" s="567"/>
      <c r="M342" s="567"/>
      <c r="N342" s="721"/>
      <c r="O342" s="635"/>
      <c r="P342" s="147"/>
      <c r="Q342" s="65"/>
    </row>
    <row r="343" spans="1:17" s="148" customFormat="1" ht="14.1" customHeight="1" x14ac:dyDescent="0.2">
      <c r="A343" s="729">
        <f ca="1">IF($H343="UNIDADE CONSTRUTIVA",OFFSET(A343,-1,0)+1,LARGE(A$3:A342,1))</f>
        <v>0</v>
      </c>
      <c r="B343" s="729">
        <f t="shared" ca="1" si="84"/>
        <v>3</v>
      </c>
      <c r="C343" s="729">
        <f t="shared" ca="1" si="85"/>
        <v>1</v>
      </c>
      <c r="D343" s="730">
        <f t="shared" ca="1" si="86"/>
        <v>1</v>
      </c>
      <c r="E343" s="730">
        <f t="shared" ca="1" si="87"/>
        <v>1</v>
      </c>
      <c r="F343" s="209"/>
      <c r="J343" s="65"/>
      <c r="K343" s="146"/>
      <c r="L343" s="567"/>
      <c r="M343" s="567"/>
      <c r="N343" s="721"/>
      <c r="O343" s="635"/>
      <c r="P343" s="147"/>
      <c r="Q343" s="65"/>
    </row>
    <row r="344" spans="1:17" s="148" customFormat="1" ht="14.1" customHeight="1" x14ac:dyDescent="0.2">
      <c r="A344" s="729">
        <f ca="1">IF($H344="UNIDADE CONSTRUTIVA",OFFSET(A344,-1,0)+1,LARGE(A$3:A343,1))</f>
        <v>0</v>
      </c>
      <c r="B344" s="729">
        <f t="shared" ca="1" si="84"/>
        <v>3</v>
      </c>
      <c r="C344" s="729">
        <f t="shared" ca="1" si="85"/>
        <v>1</v>
      </c>
      <c r="D344" s="730">
        <f t="shared" ca="1" si="86"/>
        <v>1</v>
      </c>
      <c r="E344" s="730">
        <f t="shared" ca="1" si="87"/>
        <v>1</v>
      </c>
      <c r="F344" s="209"/>
      <c r="J344" s="65"/>
      <c r="K344" s="146"/>
      <c r="L344" s="567"/>
      <c r="M344" s="567"/>
      <c r="N344" s="721"/>
      <c r="O344" s="635"/>
      <c r="P344" s="147"/>
      <c r="Q344" s="65"/>
    </row>
    <row r="345" spans="1:17" s="148" customFormat="1" ht="14.1" customHeight="1" x14ac:dyDescent="0.2">
      <c r="A345" s="729">
        <f ca="1">IF($H345="UNIDADE CONSTRUTIVA",OFFSET(A345,-1,0)+1,LARGE(A$3:A344,1))</f>
        <v>0</v>
      </c>
      <c r="B345" s="729">
        <f t="shared" ca="1" si="84"/>
        <v>3</v>
      </c>
      <c r="C345" s="729">
        <f t="shared" ca="1" si="85"/>
        <v>1</v>
      </c>
      <c r="D345" s="730">
        <f t="shared" ca="1" si="86"/>
        <v>1</v>
      </c>
      <c r="E345" s="730">
        <f t="shared" ca="1" si="87"/>
        <v>1</v>
      </c>
      <c r="F345" s="209"/>
      <c r="J345" s="65"/>
      <c r="K345" s="146"/>
      <c r="L345" s="567"/>
      <c r="M345" s="567"/>
      <c r="N345" s="721"/>
      <c r="O345" s="635"/>
      <c r="P345" s="147"/>
      <c r="Q345" s="65"/>
    </row>
    <row r="346" spans="1:17" s="148" customFormat="1" ht="14.1" customHeight="1" x14ac:dyDescent="0.2">
      <c r="A346" s="729">
        <f ca="1">IF($H346="UNIDADE CONSTRUTIVA",OFFSET(A346,-1,0)+1,LARGE(A$3:A345,1))</f>
        <v>0</v>
      </c>
      <c r="B346" s="729">
        <f t="shared" ca="1" si="84"/>
        <v>3</v>
      </c>
      <c r="C346" s="729">
        <f t="shared" ca="1" si="85"/>
        <v>1</v>
      </c>
      <c r="D346" s="730">
        <f t="shared" ca="1" si="86"/>
        <v>1</v>
      </c>
      <c r="E346" s="730">
        <f t="shared" ca="1" si="87"/>
        <v>1</v>
      </c>
      <c r="F346" s="209"/>
      <c r="J346" s="65"/>
      <c r="K346" s="146"/>
      <c r="L346" s="567"/>
      <c r="M346" s="567"/>
      <c r="N346" s="721"/>
      <c r="O346" s="635"/>
      <c r="P346" s="147"/>
      <c r="Q346" s="65"/>
    </row>
    <row r="347" spans="1:17" s="148" customFormat="1" ht="14.1" customHeight="1" x14ac:dyDescent="0.2">
      <c r="A347" s="729">
        <f ca="1">IF($H347="UNIDADE CONSTRUTIVA",OFFSET(A347,-1,0)+1,LARGE(A$3:A346,1))</f>
        <v>0</v>
      </c>
      <c r="B347" s="729">
        <f t="shared" ca="1" si="84"/>
        <v>3</v>
      </c>
      <c r="C347" s="729">
        <f t="shared" ca="1" si="85"/>
        <v>1</v>
      </c>
      <c r="D347" s="730">
        <f t="shared" ca="1" si="86"/>
        <v>1</v>
      </c>
      <c r="E347" s="730">
        <f t="shared" ca="1" si="87"/>
        <v>1</v>
      </c>
      <c r="F347" s="209"/>
      <c r="J347" s="65"/>
      <c r="K347" s="146"/>
      <c r="L347" s="567"/>
      <c r="M347" s="567"/>
      <c r="N347" s="721"/>
      <c r="O347" s="635"/>
      <c r="P347" s="147"/>
      <c r="Q347" s="65"/>
    </row>
    <row r="348" spans="1:17" s="148" customFormat="1" ht="14.1" customHeight="1" x14ac:dyDescent="0.2">
      <c r="A348" s="729">
        <f ca="1">IF($H348="UNIDADE CONSTRUTIVA",OFFSET(A348,-1,0)+1,LARGE(A$3:A347,1))</f>
        <v>0</v>
      </c>
      <c r="B348" s="729">
        <f t="shared" ca="1" si="84"/>
        <v>3</v>
      </c>
      <c r="C348" s="729">
        <f t="shared" ca="1" si="85"/>
        <v>1</v>
      </c>
      <c r="D348" s="730">
        <f t="shared" ca="1" si="86"/>
        <v>1</v>
      </c>
      <c r="E348" s="730">
        <f t="shared" ca="1" si="87"/>
        <v>1</v>
      </c>
      <c r="F348" s="209"/>
      <c r="J348" s="65"/>
      <c r="K348" s="146"/>
      <c r="L348" s="567"/>
      <c r="M348" s="567"/>
      <c r="N348" s="721"/>
      <c r="O348" s="635"/>
      <c r="P348" s="147"/>
      <c r="Q348" s="65"/>
    </row>
    <row r="349" spans="1:17" s="148" customFormat="1" ht="14.1" customHeight="1" x14ac:dyDescent="0.2">
      <c r="A349" s="729">
        <f ca="1">IF($H349="UNIDADE CONSTRUTIVA",OFFSET(A349,-1,0)+1,LARGE(A$3:A348,1))</f>
        <v>0</v>
      </c>
      <c r="B349" s="729">
        <f t="shared" ca="1" si="84"/>
        <v>3</v>
      </c>
      <c r="C349" s="729">
        <f t="shared" ca="1" si="85"/>
        <v>1</v>
      </c>
      <c r="D349" s="730">
        <f t="shared" ca="1" si="86"/>
        <v>1</v>
      </c>
      <c r="E349" s="730">
        <f t="shared" ca="1" si="87"/>
        <v>1</v>
      </c>
      <c r="F349" s="209"/>
      <c r="J349" s="65"/>
      <c r="K349" s="146"/>
      <c r="L349" s="567"/>
      <c r="M349" s="567"/>
      <c r="N349" s="721"/>
      <c r="O349" s="635"/>
      <c r="P349" s="147"/>
      <c r="Q349" s="65"/>
    </row>
    <row r="350" spans="1:17" s="148" customFormat="1" ht="14.1" customHeight="1" x14ac:dyDescent="0.2">
      <c r="A350" s="729">
        <f ca="1">IF($H350="UNIDADE CONSTRUTIVA",OFFSET(A350,-1,0)+1,LARGE(A$3:A349,1))</f>
        <v>0</v>
      </c>
      <c r="B350" s="729">
        <f t="shared" ca="1" si="84"/>
        <v>3</v>
      </c>
      <c r="C350" s="729">
        <f t="shared" ca="1" si="85"/>
        <v>1</v>
      </c>
      <c r="D350" s="730">
        <f t="shared" ca="1" si="86"/>
        <v>1</v>
      </c>
      <c r="E350" s="730">
        <f t="shared" ca="1" si="87"/>
        <v>1</v>
      </c>
      <c r="F350" s="209"/>
      <c r="J350" s="65"/>
      <c r="K350" s="146"/>
      <c r="L350" s="567"/>
      <c r="M350" s="567"/>
      <c r="N350" s="721"/>
      <c r="O350" s="635"/>
      <c r="P350" s="147"/>
      <c r="Q350" s="65"/>
    </row>
    <row r="351" spans="1:17" s="148" customFormat="1" ht="14.1" customHeight="1" x14ac:dyDescent="0.2">
      <c r="A351" s="729">
        <f ca="1">IF($H351="UNIDADE CONSTRUTIVA",OFFSET(A351,-1,0)+1,LARGE(A$3:A350,1))</f>
        <v>0</v>
      </c>
      <c r="B351" s="729">
        <f t="shared" ca="1" si="84"/>
        <v>3</v>
      </c>
      <c r="C351" s="729">
        <f t="shared" ca="1" si="85"/>
        <v>1</v>
      </c>
      <c r="D351" s="730">
        <f t="shared" ca="1" si="86"/>
        <v>1</v>
      </c>
      <c r="E351" s="730">
        <f t="shared" ca="1" si="87"/>
        <v>1</v>
      </c>
      <c r="F351" s="209"/>
      <c r="J351" s="65"/>
      <c r="K351" s="146"/>
      <c r="L351" s="567"/>
      <c r="M351" s="567"/>
      <c r="N351" s="721"/>
      <c r="O351" s="635"/>
      <c r="P351" s="147"/>
      <c r="Q351" s="65"/>
    </row>
    <row r="352" spans="1:17" s="148" customFormat="1" ht="14.1" customHeight="1" x14ac:dyDescent="0.2">
      <c r="A352" s="729">
        <f ca="1">IF($H352="UNIDADE CONSTRUTIVA",OFFSET(A352,-1,0)+1,LARGE(A$3:A351,1))</f>
        <v>0</v>
      </c>
      <c r="B352" s="729">
        <f t="shared" ca="1" si="84"/>
        <v>3</v>
      </c>
      <c r="C352" s="729">
        <f t="shared" ca="1" si="85"/>
        <v>1</v>
      </c>
      <c r="D352" s="730">
        <f t="shared" ca="1" si="86"/>
        <v>1</v>
      </c>
      <c r="E352" s="730">
        <f t="shared" ca="1" si="87"/>
        <v>1</v>
      </c>
      <c r="F352" s="209"/>
      <c r="J352" s="65"/>
      <c r="K352" s="146"/>
      <c r="L352" s="567"/>
      <c r="M352" s="567"/>
      <c r="N352" s="721"/>
      <c r="O352" s="635"/>
      <c r="P352" s="147"/>
      <c r="Q352" s="65"/>
    </row>
    <row r="353" spans="1:17" s="148" customFormat="1" ht="14.1" customHeight="1" x14ac:dyDescent="0.2">
      <c r="A353" s="729">
        <f ca="1">IF($H353="UNIDADE CONSTRUTIVA",OFFSET(A353,-1,0)+1,LARGE(A$3:A352,1))</f>
        <v>0</v>
      </c>
      <c r="B353" s="729">
        <f t="shared" ca="1" si="84"/>
        <v>3</v>
      </c>
      <c r="C353" s="729">
        <f t="shared" ca="1" si="85"/>
        <v>1</v>
      </c>
      <c r="D353" s="730">
        <f t="shared" ca="1" si="86"/>
        <v>1</v>
      </c>
      <c r="E353" s="730">
        <f t="shared" ca="1" si="87"/>
        <v>1</v>
      </c>
      <c r="F353" s="209"/>
      <c r="J353" s="65"/>
      <c r="K353" s="146"/>
      <c r="L353" s="567"/>
      <c r="M353" s="567"/>
      <c r="N353" s="721"/>
      <c r="O353" s="635"/>
      <c r="P353" s="147"/>
      <c r="Q353" s="65"/>
    </row>
    <row r="354" spans="1:17" s="148" customFormat="1" ht="14.1" customHeight="1" x14ac:dyDescent="0.2">
      <c r="A354" s="729">
        <f ca="1">IF($H354="UNIDADE CONSTRUTIVA",OFFSET(A354,-1,0)+1,LARGE(A$3:A353,1))</f>
        <v>0</v>
      </c>
      <c r="B354" s="729">
        <f t="shared" ca="1" si="84"/>
        <v>3</v>
      </c>
      <c r="C354" s="729">
        <f t="shared" ca="1" si="85"/>
        <v>1</v>
      </c>
      <c r="D354" s="730">
        <f t="shared" ca="1" si="86"/>
        <v>1</v>
      </c>
      <c r="E354" s="730">
        <f t="shared" ca="1" si="87"/>
        <v>1</v>
      </c>
      <c r="F354" s="209"/>
      <c r="J354" s="65"/>
      <c r="K354" s="146"/>
      <c r="L354" s="567"/>
      <c r="M354" s="567"/>
      <c r="N354" s="721"/>
      <c r="O354" s="635"/>
      <c r="P354" s="147"/>
      <c r="Q354" s="65"/>
    </row>
    <row r="355" spans="1:17" s="148" customFormat="1" ht="14.1" customHeight="1" x14ac:dyDescent="0.2">
      <c r="A355" s="729">
        <f ca="1">IF($H355="UNIDADE CONSTRUTIVA",OFFSET(A355,-1,0)+1,LARGE(A$3:A354,1))</f>
        <v>0</v>
      </c>
      <c r="B355" s="729">
        <f t="shared" ca="1" si="84"/>
        <v>3</v>
      </c>
      <c r="C355" s="729">
        <f t="shared" ca="1" si="85"/>
        <v>1</v>
      </c>
      <c r="D355" s="730">
        <f t="shared" ca="1" si="86"/>
        <v>1</v>
      </c>
      <c r="E355" s="730">
        <f t="shared" ca="1" si="87"/>
        <v>1</v>
      </c>
      <c r="F355" s="209"/>
      <c r="J355" s="65"/>
      <c r="K355" s="146"/>
      <c r="L355" s="567"/>
      <c r="M355" s="567"/>
      <c r="N355" s="721"/>
      <c r="O355" s="635"/>
      <c r="P355" s="147"/>
      <c r="Q355" s="65"/>
    </row>
    <row r="356" spans="1:17" s="148" customFormat="1" ht="14.1" customHeight="1" x14ac:dyDescent="0.2">
      <c r="A356" s="729">
        <f ca="1">IF($H356="UNIDADE CONSTRUTIVA",OFFSET(A356,-1,0)+1,LARGE(A$3:A355,1))</f>
        <v>0</v>
      </c>
      <c r="B356" s="729">
        <f t="shared" ca="1" si="84"/>
        <v>3</v>
      </c>
      <c r="C356" s="729">
        <f t="shared" ca="1" si="85"/>
        <v>1</v>
      </c>
      <c r="D356" s="730">
        <f t="shared" ca="1" si="86"/>
        <v>1</v>
      </c>
      <c r="E356" s="730">
        <f t="shared" ca="1" si="87"/>
        <v>1</v>
      </c>
      <c r="F356" s="209"/>
      <c r="J356" s="65"/>
      <c r="K356" s="146"/>
      <c r="L356" s="567"/>
      <c r="M356" s="567"/>
      <c r="N356" s="721"/>
      <c r="O356" s="635"/>
      <c r="P356" s="147"/>
      <c r="Q356" s="65"/>
    </row>
    <row r="357" spans="1:17" s="148" customFormat="1" ht="14.1" customHeight="1" x14ac:dyDescent="0.2">
      <c r="A357" s="729">
        <f ca="1">IF($H357="UNIDADE CONSTRUTIVA",OFFSET(A357,-1,0)+1,LARGE(A$3:A356,1))</f>
        <v>0</v>
      </c>
      <c r="B357" s="729">
        <f t="shared" ca="1" si="84"/>
        <v>3</v>
      </c>
      <c r="C357" s="729">
        <f t="shared" ca="1" si="85"/>
        <v>1</v>
      </c>
      <c r="D357" s="730">
        <f t="shared" ca="1" si="86"/>
        <v>1</v>
      </c>
      <c r="E357" s="730">
        <f t="shared" ca="1" si="87"/>
        <v>1</v>
      </c>
      <c r="F357" s="209"/>
      <c r="J357" s="65"/>
      <c r="K357" s="146"/>
      <c r="L357" s="567"/>
      <c r="M357" s="567"/>
      <c r="N357" s="721"/>
      <c r="O357" s="635"/>
      <c r="P357" s="147"/>
      <c r="Q357" s="65"/>
    </row>
    <row r="358" spans="1:17" s="148" customFormat="1" ht="14.1" customHeight="1" x14ac:dyDescent="0.2">
      <c r="A358" s="729">
        <f ca="1">IF($H358="UNIDADE CONSTRUTIVA",OFFSET(A358,-1,0)+1,LARGE(A$3:A357,1))</f>
        <v>0</v>
      </c>
      <c r="B358" s="729">
        <f t="shared" ca="1" si="84"/>
        <v>3</v>
      </c>
      <c r="C358" s="729">
        <f t="shared" ca="1" si="85"/>
        <v>1</v>
      </c>
      <c r="D358" s="730">
        <f t="shared" ca="1" si="86"/>
        <v>1</v>
      </c>
      <c r="E358" s="730">
        <f t="shared" ca="1" si="87"/>
        <v>1</v>
      </c>
      <c r="F358" s="209"/>
      <c r="J358" s="65"/>
      <c r="K358" s="146"/>
      <c r="L358" s="567"/>
      <c r="M358" s="567"/>
      <c r="N358" s="721"/>
      <c r="O358" s="635"/>
      <c r="P358" s="147"/>
      <c r="Q358" s="65"/>
    </row>
    <row r="359" spans="1:17" s="148" customFormat="1" ht="14.1" customHeight="1" x14ac:dyDescent="0.2">
      <c r="A359" s="729">
        <f ca="1">IF($H359="UNIDADE CONSTRUTIVA",OFFSET(A359,-1,0)+1,LARGE(A$3:A358,1))</f>
        <v>0</v>
      </c>
      <c r="B359" s="729">
        <f t="shared" ca="1" si="84"/>
        <v>3</v>
      </c>
      <c r="C359" s="729">
        <f t="shared" ca="1" si="85"/>
        <v>1</v>
      </c>
      <c r="D359" s="730">
        <f t="shared" ca="1" si="86"/>
        <v>1</v>
      </c>
      <c r="E359" s="730">
        <f t="shared" ca="1" si="87"/>
        <v>1</v>
      </c>
      <c r="F359" s="209"/>
      <c r="J359" s="65"/>
      <c r="K359" s="146"/>
      <c r="L359" s="567"/>
      <c r="M359" s="567"/>
      <c r="N359" s="721"/>
      <c r="O359" s="635"/>
      <c r="P359" s="147"/>
      <c r="Q359" s="65"/>
    </row>
    <row r="360" spans="1:17" s="148" customFormat="1" ht="14.1" customHeight="1" x14ac:dyDescent="0.2">
      <c r="A360" s="729">
        <f ca="1">IF($H360="UNIDADE CONSTRUTIVA",OFFSET(A360,-1,0)+1,LARGE(A$3:A359,1))</f>
        <v>0</v>
      </c>
      <c r="B360" s="729">
        <f t="shared" ca="1" si="84"/>
        <v>3</v>
      </c>
      <c r="C360" s="729">
        <f t="shared" ca="1" si="85"/>
        <v>1</v>
      </c>
      <c r="D360" s="730">
        <f t="shared" ca="1" si="86"/>
        <v>1</v>
      </c>
      <c r="E360" s="730">
        <f t="shared" ca="1" si="87"/>
        <v>1</v>
      </c>
      <c r="F360" s="209"/>
      <c r="J360" s="65"/>
      <c r="K360" s="146"/>
      <c r="L360" s="567"/>
      <c r="M360" s="567"/>
      <c r="N360" s="721"/>
      <c r="O360" s="635"/>
      <c r="P360" s="147"/>
      <c r="Q360" s="65"/>
    </row>
    <row r="361" spans="1:17" s="148" customFormat="1" ht="14.1" customHeight="1" x14ac:dyDescent="0.2">
      <c r="A361" s="729">
        <f ca="1">IF($H361="UNIDADE CONSTRUTIVA",OFFSET(A361,-1,0)+1,LARGE(A$3:A360,1))</f>
        <v>0</v>
      </c>
      <c r="B361" s="729">
        <f t="shared" ca="1" si="84"/>
        <v>3</v>
      </c>
      <c r="C361" s="729">
        <f t="shared" ca="1" si="85"/>
        <v>1</v>
      </c>
      <c r="D361" s="730">
        <f t="shared" ca="1" si="86"/>
        <v>1</v>
      </c>
      <c r="E361" s="730">
        <f t="shared" ca="1" si="87"/>
        <v>1</v>
      </c>
      <c r="F361" s="209"/>
      <c r="J361" s="65"/>
      <c r="K361" s="146"/>
      <c r="L361" s="567"/>
      <c r="M361" s="567"/>
      <c r="N361" s="721"/>
      <c r="O361" s="635"/>
      <c r="P361" s="147"/>
      <c r="Q361" s="65"/>
    </row>
    <row r="362" spans="1:17" s="148" customFormat="1" ht="14.1" customHeight="1" x14ac:dyDescent="0.2">
      <c r="A362" s="729">
        <f ca="1">IF($H362="UNIDADE CONSTRUTIVA",OFFSET(A362,-1,0)+1,LARGE(A$3:A361,1))</f>
        <v>0</v>
      </c>
      <c r="B362" s="729">
        <f t="shared" ca="1" si="84"/>
        <v>3</v>
      </c>
      <c r="C362" s="729">
        <f t="shared" ca="1" si="85"/>
        <v>1</v>
      </c>
      <c r="D362" s="730">
        <f t="shared" ca="1" si="86"/>
        <v>1</v>
      </c>
      <c r="E362" s="730">
        <f t="shared" ca="1" si="87"/>
        <v>1</v>
      </c>
      <c r="F362" s="209"/>
      <c r="J362" s="65"/>
      <c r="K362" s="146"/>
      <c r="L362" s="567"/>
      <c r="M362" s="567"/>
      <c r="N362" s="721"/>
      <c r="O362" s="635"/>
      <c r="P362" s="147"/>
      <c r="Q362" s="65"/>
    </row>
    <row r="363" spans="1:17" s="148" customFormat="1" ht="14.1" customHeight="1" x14ac:dyDescent="0.2">
      <c r="A363" s="729">
        <f ca="1">IF($H363="UNIDADE CONSTRUTIVA",OFFSET(A363,-1,0)+1,LARGE(A$3:A362,1))</f>
        <v>0</v>
      </c>
      <c r="B363" s="729">
        <f t="shared" ca="1" si="84"/>
        <v>3</v>
      </c>
      <c r="C363" s="729">
        <f t="shared" ca="1" si="85"/>
        <v>1</v>
      </c>
      <c r="D363" s="730">
        <f t="shared" ca="1" si="86"/>
        <v>1</v>
      </c>
      <c r="E363" s="730">
        <f t="shared" ca="1" si="87"/>
        <v>1</v>
      </c>
      <c r="F363" s="209"/>
      <c r="J363" s="65"/>
      <c r="K363" s="146"/>
      <c r="L363" s="567"/>
      <c r="M363" s="567"/>
      <c r="N363" s="721"/>
      <c r="O363" s="635"/>
      <c r="P363" s="147"/>
      <c r="Q363" s="65"/>
    </row>
    <row r="364" spans="1:17" s="148" customFormat="1" ht="14.1" customHeight="1" x14ac:dyDescent="0.2">
      <c r="A364" s="729">
        <f ca="1">IF($H364="UNIDADE CONSTRUTIVA",OFFSET(A364,-1,0)+1,LARGE(A$3:A363,1))</f>
        <v>0</v>
      </c>
      <c r="B364" s="729">
        <f t="shared" ca="1" si="84"/>
        <v>3</v>
      </c>
      <c r="C364" s="729">
        <f t="shared" ca="1" si="85"/>
        <v>1</v>
      </c>
      <c r="D364" s="730">
        <f t="shared" ca="1" si="86"/>
        <v>1</v>
      </c>
      <c r="E364" s="730">
        <f t="shared" ca="1" si="87"/>
        <v>1</v>
      </c>
      <c r="F364" s="209"/>
      <c r="J364" s="65"/>
      <c r="K364" s="146"/>
      <c r="L364" s="567"/>
      <c r="M364" s="567"/>
      <c r="N364" s="721"/>
      <c r="O364" s="635"/>
      <c r="P364" s="147"/>
      <c r="Q364" s="65"/>
    </row>
    <row r="365" spans="1:17" s="148" customFormat="1" ht="14.1" customHeight="1" x14ac:dyDescent="0.2">
      <c r="A365" s="729">
        <f ca="1">IF($H365="UNIDADE CONSTRUTIVA",OFFSET(A365,-1,0)+1,LARGE(A$3:A364,1))</f>
        <v>0</v>
      </c>
      <c r="B365" s="729">
        <f t="shared" ca="1" si="84"/>
        <v>3</v>
      </c>
      <c r="C365" s="729">
        <f t="shared" ca="1" si="85"/>
        <v>1</v>
      </c>
      <c r="D365" s="730">
        <f t="shared" ca="1" si="86"/>
        <v>1</v>
      </c>
      <c r="E365" s="730">
        <f t="shared" ca="1" si="87"/>
        <v>1</v>
      </c>
      <c r="F365" s="209"/>
      <c r="J365" s="65"/>
      <c r="K365" s="146"/>
      <c r="L365" s="567"/>
      <c r="M365" s="567"/>
      <c r="N365" s="721"/>
      <c r="O365" s="635"/>
      <c r="P365" s="147"/>
      <c r="Q365" s="65"/>
    </row>
    <row r="366" spans="1:17" s="148" customFormat="1" ht="14.1" customHeight="1" x14ac:dyDescent="0.2">
      <c r="A366" s="729">
        <f ca="1">IF($H366="UNIDADE CONSTRUTIVA",OFFSET(A366,-1,0)+1,LARGE(A$3:A365,1))</f>
        <v>0</v>
      </c>
      <c r="B366" s="729">
        <f t="shared" ca="1" si="84"/>
        <v>3</v>
      </c>
      <c r="C366" s="729">
        <f t="shared" ca="1" si="85"/>
        <v>1</v>
      </c>
      <c r="D366" s="730">
        <f t="shared" ca="1" si="86"/>
        <v>1</v>
      </c>
      <c r="E366" s="730">
        <f t="shared" ca="1" si="87"/>
        <v>1</v>
      </c>
      <c r="F366" s="209"/>
      <c r="J366" s="65"/>
      <c r="K366" s="146"/>
      <c r="L366" s="567"/>
      <c r="M366" s="567"/>
      <c r="N366" s="721"/>
      <c r="O366" s="635"/>
      <c r="P366" s="147"/>
      <c r="Q366" s="65"/>
    </row>
    <row r="367" spans="1:17" s="148" customFormat="1" ht="14.1" customHeight="1" x14ac:dyDescent="0.2">
      <c r="A367" s="729">
        <f ca="1">IF($H367="UNIDADE CONSTRUTIVA",OFFSET(A367,-1,0)+1,LARGE(A$3:A366,1))</f>
        <v>0</v>
      </c>
      <c r="B367" s="729">
        <f t="shared" ca="1" si="84"/>
        <v>3</v>
      </c>
      <c r="C367" s="729">
        <f t="shared" ca="1" si="85"/>
        <v>1</v>
      </c>
      <c r="D367" s="730">
        <f t="shared" ca="1" si="86"/>
        <v>1</v>
      </c>
      <c r="E367" s="730">
        <f t="shared" ca="1" si="87"/>
        <v>1</v>
      </c>
      <c r="F367" s="209"/>
      <c r="J367" s="65"/>
      <c r="K367" s="146"/>
      <c r="L367" s="567"/>
      <c r="M367" s="567"/>
      <c r="N367" s="721"/>
      <c r="O367" s="635"/>
      <c r="P367" s="147"/>
      <c r="Q367" s="65"/>
    </row>
    <row r="368" spans="1:17" s="148" customFormat="1" ht="14.1" customHeight="1" x14ac:dyDescent="0.2">
      <c r="A368" s="729">
        <f ca="1">IF($H368="UNIDADE CONSTRUTIVA",OFFSET(A368,-1,0)+1,LARGE(A$3:A367,1))</f>
        <v>0</v>
      </c>
      <c r="B368" s="729">
        <f t="shared" ca="1" si="84"/>
        <v>3</v>
      </c>
      <c r="C368" s="729">
        <f t="shared" ca="1" si="85"/>
        <v>1</v>
      </c>
      <c r="D368" s="730">
        <f t="shared" ca="1" si="86"/>
        <v>1</v>
      </c>
      <c r="E368" s="730">
        <f t="shared" ca="1" si="87"/>
        <v>1</v>
      </c>
      <c r="F368" s="209"/>
      <c r="J368" s="65"/>
      <c r="K368" s="146"/>
      <c r="L368" s="567"/>
      <c r="M368" s="567"/>
      <c r="N368" s="721"/>
      <c r="O368" s="635"/>
      <c r="P368" s="147"/>
      <c r="Q368" s="65"/>
    </row>
    <row r="369" spans="1:17" s="148" customFormat="1" ht="14.1" customHeight="1" x14ac:dyDescent="0.2">
      <c r="A369" s="729">
        <f ca="1">IF($H369="UNIDADE CONSTRUTIVA",OFFSET(A369,-1,0)+1,LARGE(A$3:A368,1))</f>
        <v>0</v>
      </c>
      <c r="B369" s="729">
        <f t="shared" ca="1" si="84"/>
        <v>3</v>
      </c>
      <c r="C369" s="729">
        <f t="shared" ca="1" si="85"/>
        <v>1</v>
      </c>
      <c r="D369" s="730">
        <f t="shared" ca="1" si="86"/>
        <v>1</v>
      </c>
      <c r="E369" s="730">
        <f t="shared" ca="1" si="87"/>
        <v>1</v>
      </c>
      <c r="F369" s="209"/>
      <c r="J369" s="65"/>
      <c r="K369" s="146"/>
      <c r="L369" s="567"/>
      <c r="M369" s="567"/>
      <c r="N369" s="721"/>
      <c r="O369" s="635"/>
      <c r="P369" s="147"/>
      <c r="Q369" s="65"/>
    </row>
    <row r="370" spans="1:17" s="148" customFormat="1" ht="14.1" customHeight="1" x14ac:dyDescent="0.2">
      <c r="A370" s="729">
        <f ca="1">IF($H370="UNIDADE CONSTRUTIVA",OFFSET(A370,-1,0)+1,LARGE(A$3:A369,1))</f>
        <v>0</v>
      </c>
      <c r="B370" s="729">
        <f t="shared" ca="1" si="84"/>
        <v>3</v>
      </c>
      <c r="C370" s="729">
        <f t="shared" ca="1" si="85"/>
        <v>1</v>
      </c>
      <c r="D370" s="730">
        <f t="shared" ca="1" si="86"/>
        <v>1</v>
      </c>
      <c r="E370" s="730">
        <f t="shared" ca="1" si="87"/>
        <v>1</v>
      </c>
      <c r="F370" s="209"/>
      <c r="J370" s="65"/>
      <c r="K370" s="146"/>
      <c r="L370" s="567"/>
      <c r="M370" s="567"/>
      <c r="N370" s="721"/>
      <c r="O370" s="635"/>
      <c r="P370" s="147"/>
      <c r="Q370" s="65"/>
    </row>
    <row r="371" spans="1:17" s="148" customFormat="1" ht="14.1" customHeight="1" x14ac:dyDescent="0.2">
      <c r="A371" s="729">
        <f ca="1">IF($H371="UNIDADE CONSTRUTIVA",OFFSET(A371,-1,0)+1,LARGE(A$3:A370,1))</f>
        <v>0</v>
      </c>
      <c r="B371" s="729">
        <f t="shared" ca="1" si="84"/>
        <v>3</v>
      </c>
      <c r="C371" s="729">
        <f t="shared" ca="1" si="85"/>
        <v>1</v>
      </c>
      <c r="D371" s="730">
        <f t="shared" ca="1" si="86"/>
        <v>1</v>
      </c>
      <c r="E371" s="730">
        <f t="shared" ca="1" si="87"/>
        <v>1</v>
      </c>
      <c r="F371" s="209"/>
      <c r="J371" s="65"/>
      <c r="K371" s="146"/>
      <c r="L371" s="567"/>
      <c r="M371" s="567"/>
      <c r="N371" s="721"/>
      <c r="O371" s="635"/>
      <c r="P371" s="147"/>
      <c r="Q371" s="65"/>
    </row>
    <row r="372" spans="1:17" s="148" customFormat="1" ht="14.1" customHeight="1" x14ac:dyDescent="0.2">
      <c r="A372" s="729">
        <f ca="1">IF($H372="UNIDADE CONSTRUTIVA",OFFSET(A372,-1,0)+1,LARGE(A$3:A371,1))</f>
        <v>0</v>
      </c>
      <c r="B372" s="729">
        <f t="shared" ca="1" si="84"/>
        <v>3</v>
      </c>
      <c r="C372" s="729">
        <f t="shared" ca="1" si="85"/>
        <v>1</v>
      </c>
      <c r="D372" s="730">
        <f t="shared" ca="1" si="86"/>
        <v>1</v>
      </c>
      <c r="E372" s="730">
        <f t="shared" ca="1" si="87"/>
        <v>1</v>
      </c>
      <c r="F372" s="209"/>
      <c r="J372" s="65"/>
      <c r="K372" s="146"/>
      <c r="L372" s="567"/>
      <c r="M372" s="567"/>
      <c r="N372" s="721"/>
      <c r="O372" s="635"/>
      <c r="P372" s="147"/>
      <c r="Q372" s="65"/>
    </row>
    <row r="373" spans="1:17" s="148" customFormat="1" ht="14.1" customHeight="1" x14ac:dyDescent="0.2">
      <c r="A373" s="729">
        <f ca="1">IF($H373="UNIDADE CONSTRUTIVA",OFFSET(A373,-1,0)+1,LARGE(A$3:A372,1))</f>
        <v>0</v>
      </c>
      <c r="B373" s="729">
        <f t="shared" ref="B373:B436" ca="1" si="88">IF(H373="UNIDADE CONSTRUTIVA",0,IF(H373="CÉLULA CONSTRUTIVA",OFFSET(B373,-1,0)+1,OFFSET(B373,-1,0)))</f>
        <v>3</v>
      </c>
      <c r="C373" s="729">
        <f t="shared" ref="C373:C436" ca="1" si="89">IF(H373="CÉLULA CONSTRUTIVA",0,IF(H373="ETAPA",OFFSET(C373,-1,0)+1,OFFSET(C373,-1,0)))</f>
        <v>1</v>
      </c>
      <c r="D373" s="730">
        <f t="shared" ref="D373:D436" ca="1" si="90">IF(H373="ETAPA",0,IF(H373="SUBETAPA",OFFSET(D373,-1,0)+1,OFFSET(D373,-1,0)))</f>
        <v>1</v>
      </c>
      <c r="E373" s="730">
        <f t="shared" ref="E373:E436" ca="1" si="91">IF(H373="Subetapa",0,IF(H373="serviço",OFFSET(E373,-1,0)+1,OFFSET(E373,-1,0)))</f>
        <v>1</v>
      </c>
      <c r="F373" s="209"/>
      <c r="J373" s="65"/>
      <c r="K373" s="146"/>
      <c r="L373" s="567"/>
      <c r="M373" s="567"/>
      <c r="N373" s="721"/>
      <c r="O373" s="635"/>
      <c r="P373" s="147"/>
      <c r="Q373" s="65"/>
    </row>
    <row r="374" spans="1:17" s="148" customFormat="1" ht="14.1" customHeight="1" x14ac:dyDescent="0.2">
      <c r="A374" s="729">
        <f ca="1">IF($H374="UNIDADE CONSTRUTIVA",OFFSET(A374,-1,0)+1,LARGE(A$3:A373,1))</f>
        <v>0</v>
      </c>
      <c r="B374" s="729">
        <f t="shared" ca="1" si="88"/>
        <v>3</v>
      </c>
      <c r="C374" s="729">
        <f t="shared" ca="1" si="89"/>
        <v>1</v>
      </c>
      <c r="D374" s="730">
        <f t="shared" ca="1" si="90"/>
        <v>1</v>
      </c>
      <c r="E374" s="730">
        <f t="shared" ca="1" si="91"/>
        <v>1</v>
      </c>
      <c r="F374" s="209"/>
      <c r="J374" s="65"/>
      <c r="K374" s="146"/>
      <c r="L374" s="567"/>
      <c r="M374" s="567"/>
      <c r="N374" s="721"/>
      <c r="O374" s="635"/>
      <c r="P374" s="147"/>
      <c r="Q374" s="65"/>
    </row>
    <row r="375" spans="1:17" s="148" customFormat="1" ht="14.1" customHeight="1" x14ac:dyDescent="0.2">
      <c r="A375" s="729">
        <f ca="1">IF($H375="UNIDADE CONSTRUTIVA",OFFSET(A375,-1,0)+1,LARGE(A$3:A374,1))</f>
        <v>0</v>
      </c>
      <c r="B375" s="729">
        <f t="shared" ca="1" si="88"/>
        <v>3</v>
      </c>
      <c r="C375" s="729">
        <f t="shared" ca="1" si="89"/>
        <v>1</v>
      </c>
      <c r="D375" s="730">
        <f t="shared" ca="1" si="90"/>
        <v>1</v>
      </c>
      <c r="E375" s="730">
        <f t="shared" ca="1" si="91"/>
        <v>1</v>
      </c>
      <c r="F375" s="209"/>
      <c r="J375" s="65"/>
      <c r="K375" s="146"/>
      <c r="L375" s="567"/>
      <c r="M375" s="567"/>
      <c r="N375" s="721"/>
      <c r="O375" s="635"/>
      <c r="P375" s="147"/>
      <c r="Q375" s="65"/>
    </row>
    <row r="376" spans="1:17" s="148" customFormat="1" ht="14.1" customHeight="1" x14ac:dyDescent="0.2">
      <c r="A376" s="729">
        <f ca="1">IF($H376="UNIDADE CONSTRUTIVA",OFFSET(A376,-1,0)+1,LARGE(A$3:A375,1))</f>
        <v>0</v>
      </c>
      <c r="B376" s="729">
        <f t="shared" ca="1" si="88"/>
        <v>3</v>
      </c>
      <c r="C376" s="729">
        <f t="shared" ca="1" si="89"/>
        <v>1</v>
      </c>
      <c r="D376" s="730">
        <f t="shared" ca="1" si="90"/>
        <v>1</v>
      </c>
      <c r="E376" s="730">
        <f t="shared" ca="1" si="91"/>
        <v>1</v>
      </c>
      <c r="F376" s="209"/>
      <c r="J376" s="65"/>
      <c r="K376" s="146"/>
      <c r="L376" s="567"/>
      <c r="M376" s="567"/>
      <c r="N376" s="721"/>
      <c r="O376" s="635"/>
      <c r="P376" s="147"/>
      <c r="Q376" s="65"/>
    </row>
    <row r="377" spans="1:17" s="148" customFormat="1" ht="14.1" customHeight="1" x14ac:dyDescent="0.2">
      <c r="A377" s="729">
        <f ca="1">IF($H377="UNIDADE CONSTRUTIVA",OFFSET(A377,-1,0)+1,LARGE(A$3:A376,1))</f>
        <v>0</v>
      </c>
      <c r="B377" s="729">
        <f t="shared" ca="1" si="88"/>
        <v>3</v>
      </c>
      <c r="C377" s="729">
        <f t="shared" ca="1" si="89"/>
        <v>1</v>
      </c>
      <c r="D377" s="730">
        <f t="shared" ca="1" si="90"/>
        <v>1</v>
      </c>
      <c r="E377" s="730">
        <f t="shared" ca="1" si="91"/>
        <v>1</v>
      </c>
      <c r="F377" s="209"/>
      <c r="J377" s="65"/>
      <c r="K377" s="146"/>
      <c r="L377" s="567"/>
      <c r="M377" s="567"/>
      <c r="N377" s="721"/>
      <c r="O377" s="635"/>
      <c r="P377" s="147"/>
      <c r="Q377" s="65"/>
    </row>
    <row r="378" spans="1:17" s="148" customFormat="1" ht="14.1" customHeight="1" x14ac:dyDescent="0.2">
      <c r="A378" s="729">
        <f ca="1">IF($H378="UNIDADE CONSTRUTIVA",OFFSET(A378,-1,0)+1,LARGE(A$3:A377,1))</f>
        <v>0</v>
      </c>
      <c r="B378" s="729">
        <f t="shared" ca="1" si="88"/>
        <v>3</v>
      </c>
      <c r="C378" s="729">
        <f t="shared" ca="1" si="89"/>
        <v>1</v>
      </c>
      <c r="D378" s="730">
        <f t="shared" ca="1" si="90"/>
        <v>1</v>
      </c>
      <c r="E378" s="730">
        <f t="shared" ca="1" si="91"/>
        <v>1</v>
      </c>
      <c r="F378" s="209"/>
      <c r="J378" s="65"/>
      <c r="K378" s="146"/>
      <c r="L378" s="567"/>
      <c r="M378" s="567"/>
      <c r="N378" s="721"/>
      <c r="O378" s="635"/>
      <c r="P378" s="147"/>
      <c r="Q378" s="65"/>
    </row>
    <row r="379" spans="1:17" s="148" customFormat="1" ht="14.1" customHeight="1" x14ac:dyDescent="0.2">
      <c r="A379" s="729">
        <f ca="1">IF($H379="UNIDADE CONSTRUTIVA",OFFSET(A379,-1,0)+1,LARGE(A$3:A378,1))</f>
        <v>0</v>
      </c>
      <c r="B379" s="729">
        <f t="shared" ca="1" si="88"/>
        <v>3</v>
      </c>
      <c r="C379" s="729">
        <f t="shared" ca="1" si="89"/>
        <v>1</v>
      </c>
      <c r="D379" s="730">
        <f t="shared" ca="1" si="90"/>
        <v>1</v>
      </c>
      <c r="E379" s="730">
        <f t="shared" ca="1" si="91"/>
        <v>1</v>
      </c>
      <c r="F379" s="209"/>
      <c r="J379" s="65"/>
      <c r="K379" s="146"/>
      <c r="L379" s="567"/>
      <c r="M379" s="567"/>
      <c r="N379" s="721"/>
      <c r="O379" s="635"/>
      <c r="P379" s="147"/>
      <c r="Q379" s="65"/>
    </row>
    <row r="380" spans="1:17" s="148" customFormat="1" ht="14.1" customHeight="1" x14ac:dyDescent="0.2">
      <c r="A380" s="729">
        <f ca="1">IF($H380="UNIDADE CONSTRUTIVA",OFFSET(A380,-1,0)+1,LARGE(A$3:A379,1))</f>
        <v>0</v>
      </c>
      <c r="B380" s="729">
        <f t="shared" ca="1" si="88"/>
        <v>3</v>
      </c>
      <c r="C380" s="729">
        <f t="shared" ca="1" si="89"/>
        <v>1</v>
      </c>
      <c r="D380" s="730">
        <f t="shared" ca="1" si="90"/>
        <v>1</v>
      </c>
      <c r="E380" s="730">
        <f t="shared" ca="1" si="91"/>
        <v>1</v>
      </c>
      <c r="F380" s="209"/>
      <c r="J380" s="65"/>
      <c r="K380" s="146"/>
      <c r="L380" s="567"/>
      <c r="M380" s="567"/>
      <c r="N380" s="721"/>
      <c r="O380" s="635"/>
      <c r="P380" s="147"/>
      <c r="Q380" s="65"/>
    </row>
    <row r="381" spans="1:17" s="148" customFormat="1" ht="14.1" customHeight="1" x14ac:dyDescent="0.2">
      <c r="A381" s="729">
        <f ca="1">IF($H381="UNIDADE CONSTRUTIVA",OFFSET(A381,-1,0)+1,LARGE(A$3:A380,1))</f>
        <v>0</v>
      </c>
      <c r="B381" s="729">
        <f t="shared" ca="1" si="88"/>
        <v>3</v>
      </c>
      <c r="C381" s="729">
        <f t="shared" ca="1" si="89"/>
        <v>1</v>
      </c>
      <c r="D381" s="730">
        <f t="shared" ca="1" si="90"/>
        <v>1</v>
      </c>
      <c r="E381" s="730">
        <f t="shared" ca="1" si="91"/>
        <v>1</v>
      </c>
      <c r="F381" s="209"/>
      <c r="J381" s="65"/>
      <c r="K381" s="146"/>
      <c r="L381" s="567"/>
      <c r="M381" s="567"/>
      <c r="N381" s="721"/>
      <c r="O381" s="635"/>
      <c r="P381" s="147"/>
      <c r="Q381" s="65"/>
    </row>
    <row r="382" spans="1:17" s="148" customFormat="1" ht="14.1" customHeight="1" x14ac:dyDescent="0.2">
      <c r="A382" s="729">
        <f ca="1">IF($H382="UNIDADE CONSTRUTIVA",OFFSET(A382,-1,0)+1,LARGE(A$3:A381,1))</f>
        <v>0</v>
      </c>
      <c r="B382" s="729">
        <f t="shared" ca="1" si="88"/>
        <v>3</v>
      </c>
      <c r="C382" s="729">
        <f t="shared" ca="1" si="89"/>
        <v>1</v>
      </c>
      <c r="D382" s="730">
        <f t="shared" ca="1" si="90"/>
        <v>1</v>
      </c>
      <c r="E382" s="730">
        <f t="shared" ca="1" si="91"/>
        <v>1</v>
      </c>
      <c r="F382" s="209"/>
      <c r="J382" s="65"/>
      <c r="K382" s="146"/>
      <c r="L382" s="567"/>
      <c r="M382" s="567"/>
      <c r="N382" s="721"/>
      <c r="O382" s="635"/>
      <c r="P382" s="147"/>
      <c r="Q382" s="65"/>
    </row>
    <row r="383" spans="1:17" s="148" customFormat="1" ht="14.1" customHeight="1" x14ac:dyDescent="0.2">
      <c r="A383" s="729">
        <f ca="1">IF($H383="UNIDADE CONSTRUTIVA",OFFSET(A383,-1,0)+1,LARGE(A$3:A382,1))</f>
        <v>0</v>
      </c>
      <c r="B383" s="729">
        <f t="shared" ca="1" si="88"/>
        <v>3</v>
      </c>
      <c r="C383" s="729">
        <f t="shared" ca="1" si="89"/>
        <v>1</v>
      </c>
      <c r="D383" s="730">
        <f t="shared" ca="1" si="90"/>
        <v>1</v>
      </c>
      <c r="E383" s="730">
        <f t="shared" ca="1" si="91"/>
        <v>1</v>
      </c>
      <c r="F383" s="209"/>
      <c r="J383" s="65"/>
      <c r="K383" s="146"/>
      <c r="L383" s="567"/>
      <c r="M383" s="567"/>
      <c r="N383" s="721"/>
      <c r="O383" s="635"/>
      <c r="P383" s="147"/>
      <c r="Q383" s="65"/>
    </row>
    <row r="384" spans="1:17" s="148" customFormat="1" ht="14.1" customHeight="1" x14ac:dyDescent="0.2">
      <c r="A384" s="729">
        <f ca="1">IF($H384="UNIDADE CONSTRUTIVA",OFFSET(A384,-1,0)+1,LARGE(A$3:A383,1))</f>
        <v>0</v>
      </c>
      <c r="B384" s="729">
        <f t="shared" ca="1" si="88"/>
        <v>3</v>
      </c>
      <c r="C384" s="729">
        <f t="shared" ca="1" si="89"/>
        <v>1</v>
      </c>
      <c r="D384" s="730">
        <f t="shared" ca="1" si="90"/>
        <v>1</v>
      </c>
      <c r="E384" s="730">
        <f t="shared" ca="1" si="91"/>
        <v>1</v>
      </c>
      <c r="F384" s="209"/>
      <c r="J384" s="65"/>
      <c r="K384" s="146"/>
      <c r="L384" s="567"/>
      <c r="M384" s="567"/>
      <c r="N384" s="721"/>
      <c r="O384" s="635"/>
      <c r="P384" s="147"/>
      <c r="Q384" s="65"/>
    </row>
    <row r="385" spans="1:17" s="148" customFormat="1" ht="14.1" customHeight="1" x14ac:dyDescent="0.2">
      <c r="A385" s="729">
        <f ca="1">IF($H385="UNIDADE CONSTRUTIVA",OFFSET(A385,-1,0)+1,LARGE(A$3:A384,1))</f>
        <v>0</v>
      </c>
      <c r="B385" s="729">
        <f t="shared" ca="1" si="88"/>
        <v>3</v>
      </c>
      <c r="C385" s="729">
        <f t="shared" ca="1" si="89"/>
        <v>1</v>
      </c>
      <c r="D385" s="730">
        <f t="shared" ca="1" si="90"/>
        <v>1</v>
      </c>
      <c r="E385" s="730">
        <f t="shared" ca="1" si="91"/>
        <v>1</v>
      </c>
      <c r="F385" s="209"/>
      <c r="J385" s="65"/>
      <c r="K385" s="146"/>
      <c r="L385" s="567"/>
      <c r="M385" s="567"/>
      <c r="N385" s="721"/>
      <c r="O385" s="635"/>
      <c r="P385" s="147"/>
      <c r="Q385" s="65"/>
    </row>
    <row r="386" spans="1:17" s="148" customFormat="1" ht="14.1" customHeight="1" x14ac:dyDescent="0.2">
      <c r="A386" s="729">
        <f ca="1">IF($H386="UNIDADE CONSTRUTIVA",OFFSET(A386,-1,0)+1,LARGE(A$3:A385,1))</f>
        <v>0</v>
      </c>
      <c r="B386" s="729">
        <f t="shared" ca="1" si="88"/>
        <v>3</v>
      </c>
      <c r="C386" s="729">
        <f t="shared" ca="1" si="89"/>
        <v>1</v>
      </c>
      <c r="D386" s="730">
        <f t="shared" ca="1" si="90"/>
        <v>1</v>
      </c>
      <c r="E386" s="730">
        <f t="shared" ca="1" si="91"/>
        <v>1</v>
      </c>
      <c r="F386" s="209"/>
      <c r="J386" s="65"/>
      <c r="K386" s="146"/>
      <c r="L386" s="567"/>
      <c r="M386" s="567"/>
      <c r="N386" s="721"/>
      <c r="O386" s="635"/>
      <c r="P386" s="147"/>
      <c r="Q386" s="65"/>
    </row>
    <row r="387" spans="1:17" s="148" customFormat="1" ht="14.1" customHeight="1" x14ac:dyDescent="0.2">
      <c r="A387" s="729">
        <f ca="1">IF($H387="UNIDADE CONSTRUTIVA",OFFSET(A387,-1,0)+1,LARGE(A$3:A386,1))</f>
        <v>0</v>
      </c>
      <c r="B387" s="729">
        <f t="shared" ca="1" si="88"/>
        <v>3</v>
      </c>
      <c r="C387" s="729">
        <f t="shared" ca="1" si="89"/>
        <v>1</v>
      </c>
      <c r="D387" s="730">
        <f t="shared" ca="1" si="90"/>
        <v>1</v>
      </c>
      <c r="E387" s="730">
        <f t="shared" ca="1" si="91"/>
        <v>1</v>
      </c>
      <c r="F387" s="209"/>
      <c r="J387" s="65"/>
      <c r="K387" s="146"/>
      <c r="L387" s="567"/>
      <c r="M387" s="567"/>
      <c r="N387" s="721"/>
      <c r="O387" s="635"/>
      <c r="P387" s="147"/>
      <c r="Q387" s="65"/>
    </row>
    <row r="388" spans="1:17" s="148" customFormat="1" ht="14.1" customHeight="1" x14ac:dyDescent="0.2">
      <c r="A388" s="729">
        <f ca="1">IF($H388="UNIDADE CONSTRUTIVA",OFFSET(A388,-1,0)+1,LARGE(A$3:A387,1))</f>
        <v>0</v>
      </c>
      <c r="B388" s="729">
        <f t="shared" ca="1" si="88"/>
        <v>3</v>
      </c>
      <c r="C388" s="729">
        <f t="shared" ca="1" si="89"/>
        <v>1</v>
      </c>
      <c r="D388" s="730">
        <f t="shared" ca="1" si="90"/>
        <v>1</v>
      </c>
      <c r="E388" s="730">
        <f t="shared" ca="1" si="91"/>
        <v>1</v>
      </c>
      <c r="F388" s="209"/>
      <c r="J388" s="65"/>
      <c r="K388" s="146"/>
      <c r="L388" s="567"/>
      <c r="M388" s="567"/>
      <c r="N388" s="721"/>
      <c r="O388" s="635"/>
      <c r="P388" s="147"/>
      <c r="Q388" s="65"/>
    </row>
    <row r="389" spans="1:17" s="148" customFormat="1" ht="14.1" customHeight="1" x14ac:dyDescent="0.2">
      <c r="A389" s="729">
        <f ca="1">IF($H389="UNIDADE CONSTRUTIVA",OFFSET(A389,-1,0)+1,LARGE(A$3:A388,1))</f>
        <v>0</v>
      </c>
      <c r="B389" s="729">
        <f t="shared" ca="1" si="88"/>
        <v>3</v>
      </c>
      <c r="C389" s="729">
        <f t="shared" ca="1" si="89"/>
        <v>1</v>
      </c>
      <c r="D389" s="730">
        <f t="shared" ca="1" si="90"/>
        <v>1</v>
      </c>
      <c r="E389" s="730">
        <f t="shared" ca="1" si="91"/>
        <v>1</v>
      </c>
      <c r="F389" s="209"/>
      <c r="J389" s="65"/>
      <c r="K389" s="146"/>
      <c r="L389" s="567"/>
      <c r="M389" s="567"/>
      <c r="N389" s="721"/>
      <c r="O389" s="635"/>
      <c r="P389" s="147"/>
      <c r="Q389" s="65"/>
    </row>
    <row r="390" spans="1:17" s="148" customFormat="1" ht="14.1" customHeight="1" x14ac:dyDescent="0.2">
      <c r="A390" s="729">
        <f ca="1">IF($H390="UNIDADE CONSTRUTIVA",OFFSET(A390,-1,0)+1,LARGE(A$3:A389,1))</f>
        <v>0</v>
      </c>
      <c r="B390" s="729">
        <f t="shared" ca="1" si="88"/>
        <v>3</v>
      </c>
      <c r="C390" s="729">
        <f t="shared" ca="1" si="89"/>
        <v>1</v>
      </c>
      <c r="D390" s="730">
        <f t="shared" ca="1" si="90"/>
        <v>1</v>
      </c>
      <c r="E390" s="730">
        <f t="shared" ca="1" si="91"/>
        <v>1</v>
      </c>
      <c r="F390" s="209"/>
      <c r="J390" s="65"/>
      <c r="K390" s="146"/>
      <c r="L390" s="567"/>
      <c r="M390" s="567"/>
      <c r="N390" s="721"/>
      <c r="O390" s="635"/>
      <c r="P390" s="147"/>
      <c r="Q390" s="65"/>
    </row>
    <row r="391" spans="1:17" s="148" customFormat="1" ht="14.1" customHeight="1" x14ac:dyDescent="0.2">
      <c r="A391" s="729">
        <f ca="1">IF($H391="UNIDADE CONSTRUTIVA",OFFSET(A391,-1,0)+1,LARGE(A$3:A390,1))</f>
        <v>0</v>
      </c>
      <c r="B391" s="729">
        <f t="shared" ca="1" si="88"/>
        <v>3</v>
      </c>
      <c r="C391" s="729">
        <f t="shared" ca="1" si="89"/>
        <v>1</v>
      </c>
      <c r="D391" s="730">
        <f t="shared" ca="1" si="90"/>
        <v>1</v>
      </c>
      <c r="E391" s="730">
        <f t="shared" ca="1" si="91"/>
        <v>1</v>
      </c>
      <c r="F391" s="209"/>
      <c r="J391" s="65"/>
      <c r="K391" s="146"/>
      <c r="L391" s="567"/>
      <c r="M391" s="567"/>
      <c r="N391" s="721"/>
      <c r="O391" s="635"/>
      <c r="P391" s="147"/>
      <c r="Q391" s="65"/>
    </row>
    <row r="392" spans="1:17" s="148" customFormat="1" ht="14.1" customHeight="1" x14ac:dyDescent="0.2">
      <c r="A392" s="729">
        <f ca="1">IF($H392="UNIDADE CONSTRUTIVA",OFFSET(A392,-1,0)+1,LARGE(A$3:A391,1))</f>
        <v>0</v>
      </c>
      <c r="B392" s="729">
        <f t="shared" ca="1" si="88"/>
        <v>3</v>
      </c>
      <c r="C392" s="729">
        <f t="shared" ca="1" si="89"/>
        <v>1</v>
      </c>
      <c r="D392" s="730">
        <f t="shared" ca="1" si="90"/>
        <v>1</v>
      </c>
      <c r="E392" s="730">
        <f t="shared" ca="1" si="91"/>
        <v>1</v>
      </c>
      <c r="F392" s="209"/>
      <c r="J392" s="65"/>
      <c r="K392" s="146"/>
      <c r="L392" s="567"/>
      <c r="M392" s="567"/>
      <c r="N392" s="721"/>
      <c r="O392" s="635"/>
      <c r="P392" s="147"/>
      <c r="Q392" s="65"/>
    </row>
    <row r="393" spans="1:17" s="148" customFormat="1" ht="14.1" customHeight="1" x14ac:dyDescent="0.2">
      <c r="A393" s="729">
        <f ca="1">IF($H393="UNIDADE CONSTRUTIVA",OFFSET(A393,-1,0)+1,LARGE(A$3:A392,1))</f>
        <v>0</v>
      </c>
      <c r="B393" s="729">
        <f t="shared" ca="1" si="88"/>
        <v>3</v>
      </c>
      <c r="C393" s="729">
        <f t="shared" ca="1" si="89"/>
        <v>1</v>
      </c>
      <c r="D393" s="730">
        <f t="shared" ca="1" si="90"/>
        <v>1</v>
      </c>
      <c r="E393" s="730">
        <f t="shared" ca="1" si="91"/>
        <v>1</v>
      </c>
      <c r="F393" s="209"/>
      <c r="J393" s="65"/>
      <c r="K393" s="146"/>
      <c r="L393" s="567"/>
      <c r="M393" s="567"/>
      <c r="N393" s="721"/>
      <c r="O393" s="635"/>
      <c r="P393" s="147"/>
      <c r="Q393" s="65"/>
    </row>
    <row r="394" spans="1:17" s="148" customFormat="1" ht="14.1" customHeight="1" x14ac:dyDescent="0.2">
      <c r="A394" s="729">
        <f ca="1">IF($H394="UNIDADE CONSTRUTIVA",OFFSET(A394,-1,0)+1,LARGE(A$3:A393,1))</f>
        <v>0</v>
      </c>
      <c r="B394" s="729">
        <f t="shared" ca="1" si="88"/>
        <v>3</v>
      </c>
      <c r="C394" s="729">
        <f t="shared" ca="1" si="89"/>
        <v>1</v>
      </c>
      <c r="D394" s="730">
        <f t="shared" ca="1" si="90"/>
        <v>1</v>
      </c>
      <c r="E394" s="730">
        <f t="shared" ca="1" si="91"/>
        <v>1</v>
      </c>
      <c r="F394" s="209"/>
      <c r="J394" s="65"/>
      <c r="K394" s="146"/>
      <c r="L394" s="567"/>
      <c r="M394" s="567"/>
      <c r="N394" s="721"/>
      <c r="O394" s="635"/>
      <c r="P394" s="147"/>
      <c r="Q394" s="65"/>
    </row>
    <row r="395" spans="1:17" s="148" customFormat="1" ht="14.1" customHeight="1" x14ac:dyDescent="0.2">
      <c r="A395" s="729">
        <f ca="1">IF($H395="UNIDADE CONSTRUTIVA",OFFSET(A395,-1,0)+1,LARGE(A$3:A394,1))</f>
        <v>0</v>
      </c>
      <c r="B395" s="729">
        <f t="shared" ca="1" si="88"/>
        <v>3</v>
      </c>
      <c r="C395" s="729">
        <f t="shared" ca="1" si="89"/>
        <v>1</v>
      </c>
      <c r="D395" s="730">
        <f t="shared" ca="1" si="90"/>
        <v>1</v>
      </c>
      <c r="E395" s="730">
        <f t="shared" ca="1" si="91"/>
        <v>1</v>
      </c>
      <c r="F395" s="209"/>
      <c r="J395" s="65"/>
      <c r="K395" s="146"/>
      <c r="L395" s="567"/>
      <c r="M395" s="567"/>
      <c r="N395" s="721"/>
      <c r="O395" s="635"/>
      <c r="P395" s="147"/>
      <c r="Q395" s="65"/>
    </row>
    <row r="396" spans="1:17" s="148" customFormat="1" ht="14.1" customHeight="1" x14ac:dyDescent="0.2">
      <c r="A396" s="729">
        <f ca="1">IF($H396="UNIDADE CONSTRUTIVA",OFFSET(A396,-1,0)+1,LARGE(A$3:A395,1))</f>
        <v>0</v>
      </c>
      <c r="B396" s="729">
        <f t="shared" ca="1" si="88"/>
        <v>3</v>
      </c>
      <c r="C396" s="729">
        <f t="shared" ca="1" si="89"/>
        <v>1</v>
      </c>
      <c r="D396" s="730">
        <f t="shared" ca="1" si="90"/>
        <v>1</v>
      </c>
      <c r="E396" s="730">
        <f t="shared" ca="1" si="91"/>
        <v>1</v>
      </c>
      <c r="F396" s="209"/>
      <c r="J396" s="65"/>
      <c r="K396" s="146"/>
      <c r="L396" s="567"/>
      <c r="M396" s="567"/>
      <c r="N396" s="721"/>
      <c r="O396" s="635"/>
      <c r="P396" s="147"/>
      <c r="Q396" s="65"/>
    </row>
    <row r="397" spans="1:17" s="148" customFormat="1" ht="14.1" customHeight="1" x14ac:dyDescent="0.2">
      <c r="A397" s="729">
        <f ca="1">IF($H397="UNIDADE CONSTRUTIVA",OFFSET(A397,-1,0)+1,LARGE(A$3:A396,1))</f>
        <v>0</v>
      </c>
      <c r="B397" s="729">
        <f t="shared" ca="1" si="88"/>
        <v>3</v>
      </c>
      <c r="C397" s="729">
        <f t="shared" ca="1" si="89"/>
        <v>1</v>
      </c>
      <c r="D397" s="730">
        <f t="shared" ca="1" si="90"/>
        <v>1</v>
      </c>
      <c r="E397" s="730">
        <f t="shared" ca="1" si="91"/>
        <v>1</v>
      </c>
      <c r="F397" s="209"/>
      <c r="J397" s="65"/>
      <c r="K397" s="146"/>
      <c r="L397" s="567"/>
      <c r="M397" s="567"/>
      <c r="N397" s="721"/>
      <c r="O397" s="635"/>
      <c r="P397" s="147"/>
      <c r="Q397" s="65"/>
    </row>
    <row r="398" spans="1:17" s="148" customFormat="1" ht="14.1" customHeight="1" x14ac:dyDescent="0.2">
      <c r="A398" s="729">
        <f ca="1">IF($H398="UNIDADE CONSTRUTIVA",OFFSET(A398,-1,0)+1,LARGE(A$3:A397,1))</f>
        <v>0</v>
      </c>
      <c r="B398" s="729">
        <f t="shared" ca="1" si="88"/>
        <v>3</v>
      </c>
      <c r="C398" s="729">
        <f t="shared" ca="1" si="89"/>
        <v>1</v>
      </c>
      <c r="D398" s="730">
        <f t="shared" ca="1" si="90"/>
        <v>1</v>
      </c>
      <c r="E398" s="730">
        <f t="shared" ca="1" si="91"/>
        <v>1</v>
      </c>
      <c r="F398" s="209"/>
      <c r="J398" s="65"/>
      <c r="K398" s="146"/>
      <c r="L398" s="567"/>
      <c r="M398" s="567"/>
      <c r="N398" s="721"/>
      <c r="O398" s="635"/>
      <c r="P398" s="147"/>
      <c r="Q398" s="65"/>
    </row>
    <row r="399" spans="1:17" s="148" customFormat="1" ht="14.1" customHeight="1" x14ac:dyDescent="0.2">
      <c r="A399" s="729">
        <f ca="1">IF($H399="UNIDADE CONSTRUTIVA",OFFSET(A399,-1,0)+1,LARGE(A$3:A398,1))</f>
        <v>0</v>
      </c>
      <c r="B399" s="729">
        <f t="shared" ca="1" si="88"/>
        <v>3</v>
      </c>
      <c r="C399" s="729">
        <f t="shared" ca="1" si="89"/>
        <v>1</v>
      </c>
      <c r="D399" s="730">
        <f t="shared" ca="1" si="90"/>
        <v>1</v>
      </c>
      <c r="E399" s="730">
        <f t="shared" ca="1" si="91"/>
        <v>1</v>
      </c>
      <c r="F399" s="209"/>
      <c r="J399" s="65"/>
      <c r="K399" s="146"/>
      <c r="L399" s="567"/>
      <c r="M399" s="567"/>
      <c r="N399" s="721"/>
      <c r="O399" s="635"/>
      <c r="P399" s="147"/>
      <c r="Q399" s="65"/>
    </row>
    <row r="400" spans="1:17" s="148" customFormat="1" ht="14.1" customHeight="1" x14ac:dyDescent="0.2">
      <c r="A400" s="729">
        <f ca="1">IF($H400="UNIDADE CONSTRUTIVA",OFFSET(A400,-1,0)+1,LARGE(A$3:A399,1))</f>
        <v>0</v>
      </c>
      <c r="B400" s="729">
        <f t="shared" ca="1" si="88"/>
        <v>3</v>
      </c>
      <c r="C400" s="729">
        <f t="shared" ca="1" si="89"/>
        <v>1</v>
      </c>
      <c r="D400" s="730">
        <f t="shared" ca="1" si="90"/>
        <v>1</v>
      </c>
      <c r="E400" s="730">
        <f t="shared" ca="1" si="91"/>
        <v>1</v>
      </c>
      <c r="F400" s="209"/>
      <c r="J400" s="65"/>
      <c r="K400" s="146"/>
      <c r="L400" s="567"/>
      <c r="M400" s="567"/>
      <c r="N400" s="721"/>
      <c r="O400" s="635"/>
      <c r="P400" s="147"/>
      <c r="Q400" s="65"/>
    </row>
    <row r="401" spans="1:17" s="148" customFormat="1" ht="14.1" customHeight="1" x14ac:dyDescent="0.2">
      <c r="A401" s="729">
        <f ca="1">IF($H401="UNIDADE CONSTRUTIVA",OFFSET(A401,-1,0)+1,LARGE(A$3:A400,1))</f>
        <v>0</v>
      </c>
      <c r="B401" s="729">
        <f t="shared" ca="1" si="88"/>
        <v>3</v>
      </c>
      <c r="C401" s="729">
        <f t="shared" ca="1" si="89"/>
        <v>1</v>
      </c>
      <c r="D401" s="730">
        <f t="shared" ca="1" si="90"/>
        <v>1</v>
      </c>
      <c r="E401" s="730">
        <f t="shared" ca="1" si="91"/>
        <v>1</v>
      </c>
      <c r="F401" s="209"/>
      <c r="J401" s="65"/>
      <c r="K401" s="146"/>
      <c r="L401" s="567"/>
      <c r="M401" s="567"/>
      <c r="N401" s="721"/>
      <c r="O401" s="635"/>
      <c r="P401" s="147"/>
      <c r="Q401" s="65"/>
    </row>
    <row r="402" spans="1:17" s="148" customFormat="1" ht="14.1" customHeight="1" x14ac:dyDescent="0.2">
      <c r="A402" s="729">
        <f ca="1">IF($H402="UNIDADE CONSTRUTIVA",OFFSET(A402,-1,0)+1,LARGE(A$3:A401,1))</f>
        <v>0</v>
      </c>
      <c r="B402" s="729">
        <f t="shared" ca="1" si="88"/>
        <v>3</v>
      </c>
      <c r="C402" s="729">
        <f t="shared" ca="1" si="89"/>
        <v>1</v>
      </c>
      <c r="D402" s="730">
        <f t="shared" ca="1" si="90"/>
        <v>1</v>
      </c>
      <c r="E402" s="730">
        <f t="shared" ca="1" si="91"/>
        <v>1</v>
      </c>
      <c r="F402" s="209"/>
      <c r="J402" s="65"/>
      <c r="K402" s="146"/>
      <c r="L402" s="567"/>
      <c r="M402" s="567"/>
      <c r="N402" s="721"/>
      <c r="O402" s="635"/>
      <c r="P402" s="147"/>
      <c r="Q402" s="65"/>
    </row>
    <row r="403" spans="1:17" s="148" customFormat="1" ht="14.1" customHeight="1" x14ac:dyDescent="0.2">
      <c r="A403" s="729">
        <f ca="1">IF($H403="UNIDADE CONSTRUTIVA",OFFSET(A403,-1,0)+1,LARGE(A$3:A402,1))</f>
        <v>0</v>
      </c>
      <c r="B403" s="729">
        <f t="shared" ca="1" si="88"/>
        <v>3</v>
      </c>
      <c r="C403" s="729">
        <f t="shared" ca="1" si="89"/>
        <v>1</v>
      </c>
      <c r="D403" s="730">
        <f t="shared" ca="1" si="90"/>
        <v>1</v>
      </c>
      <c r="E403" s="730">
        <f t="shared" ca="1" si="91"/>
        <v>1</v>
      </c>
      <c r="F403" s="209"/>
      <c r="J403" s="65"/>
      <c r="K403" s="146"/>
      <c r="L403" s="567"/>
      <c r="M403" s="567"/>
      <c r="N403" s="721"/>
      <c r="O403" s="635"/>
      <c r="P403" s="147"/>
      <c r="Q403" s="65"/>
    </row>
    <row r="404" spans="1:17" s="148" customFormat="1" ht="14.1" customHeight="1" x14ac:dyDescent="0.2">
      <c r="A404" s="729">
        <f ca="1">IF($H404="UNIDADE CONSTRUTIVA",OFFSET(A404,-1,0)+1,LARGE(A$3:A403,1))</f>
        <v>0</v>
      </c>
      <c r="B404" s="729">
        <f t="shared" ca="1" si="88"/>
        <v>3</v>
      </c>
      <c r="C404" s="729">
        <f t="shared" ca="1" si="89"/>
        <v>1</v>
      </c>
      <c r="D404" s="730">
        <f t="shared" ca="1" si="90"/>
        <v>1</v>
      </c>
      <c r="E404" s="730">
        <f t="shared" ca="1" si="91"/>
        <v>1</v>
      </c>
      <c r="F404" s="209"/>
      <c r="J404" s="65"/>
      <c r="K404" s="146"/>
      <c r="L404" s="567"/>
      <c r="M404" s="567"/>
      <c r="N404" s="721"/>
      <c r="O404" s="635"/>
      <c r="P404" s="147"/>
      <c r="Q404" s="65"/>
    </row>
    <row r="405" spans="1:17" s="148" customFormat="1" ht="14.1" customHeight="1" x14ac:dyDescent="0.2">
      <c r="A405" s="729">
        <f ca="1">IF($H405="UNIDADE CONSTRUTIVA",OFFSET(A405,-1,0)+1,LARGE(A$3:A404,1))</f>
        <v>0</v>
      </c>
      <c r="B405" s="729">
        <f t="shared" ca="1" si="88"/>
        <v>3</v>
      </c>
      <c r="C405" s="729">
        <f t="shared" ca="1" si="89"/>
        <v>1</v>
      </c>
      <c r="D405" s="730">
        <f t="shared" ca="1" si="90"/>
        <v>1</v>
      </c>
      <c r="E405" s="730">
        <f t="shared" ca="1" si="91"/>
        <v>1</v>
      </c>
      <c r="F405" s="209"/>
      <c r="J405" s="65"/>
      <c r="K405" s="146"/>
      <c r="L405" s="567"/>
      <c r="M405" s="567"/>
      <c r="N405" s="721"/>
      <c r="O405" s="635"/>
      <c r="P405" s="147"/>
      <c r="Q405" s="65"/>
    </row>
    <row r="406" spans="1:17" s="148" customFormat="1" ht="14.1" customHeight="1" x14ac:dyDescent="0.2">
      <c r="A406" s="729">
        <f ca="1">IF($H406="UNIDADE CONSTRUTIVA",OFFSET(A406,-1,0)+1,LARGE(A$3:A405,1))</f>
        <v>0</v>
      </c>
      <c r="B406" s="729">
        <f t="shared" ca="1" si="88"/>
        <v>3</v>
      </c>
      <c r="C406" s="729">
        <f t="shared" ca="1" si="89"/>
        <v>1</v>
      </c>
      <c r="D406" s="730">
        <f t="shared" ca="1" si="90"/>
        <v>1</v>
      </c>
      <c r="E406" s="730">
        <f t="shared" ca="1" si="91"/>
        <v>1</v>
      </c>
      <c r="F406" s="209"/>
      <c r="J406" s="65"/>
      <c r="K406" s="146"/>
      <c r="L406" s="567"/>
      <c r="M406" s="567"/>
      <c r="N406" s="721"/>
      <c r="O406" s="635"/>
      <c r="P406" s="147"/>
      <c r="Q406" s="65"/>
    </row>
    <row r="407" spans="1:17" s="148" customFormat="1" ht="14.1" customHeight="1" x14ac:dyDescent="0.2">
      <c r="A407" s="729">
        <f ca="1">IF($H407="UNIDADE CONSTRUTIVA",OFFSET(A407,-1,0)+1,LARGE(A$3:A406,1))</f>
        <v>0</v>
      </c>
      <c r="B407" s="729">
        <f t="shared" ca="1" si="88"/>
        <v>3</v>
      </c>
      <c r="C407" s="729">
        <f t="shared" ca="1" si="89"/>
        <v>1</v>
      </c>
      <c r="D407" s="730">
        <f t="shared" ca="1" si="90"/>
        <v>1</v>
      </c>
      <c r="E407" s="730">
        <f t="shared" ca="1" si="91"/>
        <v>1</v>
      </c>
      <c r="F407" s="209"/>
      <c r="J407" s="65"/>
      <c r="K407" s="146"/>
      <c r="L407" s="567"/>
      <c r="M407" s="567"/>
      <c r="N407" s="721"/>
      <c r="O407" s="635"/>
      <c r="P407" s="147"/>
      <c r="Q407" s="65"/>
    </row>
    <row r="408" spans="1:17" s="148" customFormat="1" ht="14.1" customHeight="1" x14ac:dyDescent="0.2">
      <c r="A408" s="729">
        <f ca="1">IF($H408="UNIDADE CONSTRUTIVA",OFFSET(A408,-1,0)+1,LARGE(A$3:A407,1))</f>
        <v>0</v>
      </c>
      <c r="B408" s="729">
        <f t="shared" ca="1" si="88"/>
        <v>3</v>
      </c>
      <c r="C408" s="729">
        <f t="shared" ca="1" si="89"/>
        <v>1</v>
      </c>
      <c r="D408" s="730">
        <f t="shared" ca="1" si="90"/>
        <v>1</v>
      </c>
      <c r="E408" s="730">
        <f t="shared" ca="1" si="91"/>
        <v>1</v>
      </c>
      <c r="F408" s="209"/>
      <c r="J408" s="65"/>
      <c r="K408" s="146"/>
      <c r="L408" s="567"/>
      <c r="M408" s="567"/>
      <c r="N408" s="721"/>
      <c r="O408" s="635"/>
      <c r="P408" s="147"/>
      <c r="Q408" s="65"/>
    </row>
    <row r="409" spans="1:17" s="148" customFormat="1" ht="14.1" customHeight="1" x14ac:dyDescent="0.2">
      <c r="A409" s="729">
        <f ca="1">IF($H409="UNIDADE CONSTRUTIVA",OFFSET(A409,-1,0)+1,LARGE(A$3:A408,1))</f>
        <v>0</v>
      </c>
      <c r="B409" s="729">
        <f t="shared" ca="1" si="88"/>
        <v>3</v>
      </c>
      <c r="C409" s="729">
        <f t="shared" ca="1" si="89"/>
        <v>1</v>
      </c>
      <c r="D409" s="730">
        <f t="shared" ca="1" si="90"/>
        <v>1</v>
      </c>
      <c r="E409" s="730">
        <f t="shared" ca="1" si="91"/>
        <v>1</v>
      </c>
      <c r="F409" s="209"/>
      <c r="J409" s="65"/>
      <c r="K409" s="146"/>
      <c r="L409" s="567"/>
      <c r="M409" s="567"/>
      <c r="N409" s="721"/>
      <c r="O409" s="635"/>
      <c r="P409" s="147"/>
      <c r="Q409" s="65"/>
    </row>
    <row r="410" spans="1:17" s="148" customFormat="1" ht="14.1" customHeight="1" x14ac:dyDescent="0.2">
      <c r="A410" s="729">
        <f ca="1">IF($H410="UNIDADE CONSTRUTIVA",OFFSET(A410,-1,0)+1,LARGE(A$3:A409,1))</f>
        <v>0</v>
      </c>
      <c r="B410" s="729">
        <f t="shared" ca="1" si="88"/>
        <v>3</v>
      </c>
      <c r="C410" s="729">
        <f t="shared" ca="1" si="89"/>
        <v>1</v>
      </c>
      <c r="D410" s="730">
        <f t="shared" ca="1" si="90"/>
        <v>1</v>
      </c>
      <c r="E410" s="730">
        <f t="shared" ca="1" si="91"/>
        <v>1</v>
      </c>
      <c r="F410" s="209"/>
      <c r="J410" s="65"/>
      <c r="K410" s="146"/>
      <c r="L410" s="567"/>
      <c r="M410" s="567"/>
      <c r="N410" s="721"/>
      <c r="O410" s="635"/>
      <c r="P410" s="147"/>
      <c r="Q410" s="65"/>
    </row>
    <row r="411" spans="1:17" s="148" customFormat="1" ht="14.1" customHeight="1" x14ac:dyDescent="0.2">
      <c r="A411" s="729">
        <f ca="1">IF($H411="UNIDADE CONSTRUTIVA",OFFSET(A411,-1,0)+1,LARGE(A$3:A410,1))</f>
        <v>0</v>
      </c>
      <c r="B411" s="729">
        <f t="shared" ca="1" si="88"/>
        <v>3</v>
      </c>
      <c r="C411" s="729">
        <f t="shared" ca="1" si="89"/>
        <v>1</v>
      </c>
      <c r="D411" s="730">
        <f t="shared" ca="1" si="90"/>
        <v>1</v>
      </c>
      <c r="E411" s="730">
        <f t="shared" ca="1" si="91"/>
        <v>1</v>
      </c>
      <c r="F411" s="209"/>
      <c r="J411" s="65"/>
      <c r="K411" s="146"/>
      <c r="L411" s="567"/>
      <c r="M411" s="567"/>
      <c r="N411" s="721"/>
      <c r="O411" s="635"/>
      <c r="P411" s="147"/>
      <c r="Q411" s="65"/>
    </row>
    <row r="412" spans="1:17" s="148" customFormat="1" ht="14.1" customHeight="1" x14ac:dyDescent="0.2">
      <c r="A412" s="729">
        <f ca="1">IF($H412="UNIDADE CONSTRUTIVA",OFFSET(A412,-1,0)+1,LARGE(A$3:A411,1))</f>
        <v>0</v>
      </c>
      <c r="B412" s="729">
        <f t="shared" ca="1" si="88"/>
        <v>3</v>
      </c>
      <c r="C412" s="729">
        <f t="shared" ca="1" si="89"/>
        <v>1</v>
      </c>
      <c r="D412" s="730">
        <f t="shared" ca="1" si="90"/>
        <v>1</v>
      </c>
      <c r="E412" s="730">
        <f t="shared" ca="1" si="91"/>
        <v>1</v>
      </c>
      <c r="F412" s="209"/>
      <c r="J412" s="65"/>
      <c r="K412" s="146"/>
      <c r="L412" s="567"/>
      <c r="M412" s="567"/>
      <c r="N412" s="721"/>
      <c r="O412" s="635"/>
      <c r="P412" s="147"/>
      <c r="Q412" s="65"/>
    </row>
    <row r="413" spans="1:17" s="148" customFormat="1" ht="14.1" customHeight="1" x14ac:dyDescent="0.2">
      <c r="A413" s="729">
        <f ca="1">IF($H413="UNIDADE CONSTRUTIVA",OFFSET(A413,-1,0)+1,LARGE(A$3:A412,1))</f>
        <v>0</v>
      </c>
      <c r="B413" s="729">
        <f t="shared" ca="1" si="88"/>
        <v>3</v>
      </c>
      <c r="C413" s="729">
        <f t="shared" ca="1" si="89"/>
        <v>1</v>
      </c>
      <c r="D413" s="730">
        <f t="shared" ca="1" si="90"/>
        <v>1</v>
      </c>
      <c r="E413" s="730">
        <f t="shared" ca="1" si="91"/>
        <v>1</v>
      </c>
      <c r="F413" s="209"/>
      <c r="J413" s="65"/>
      <c r="K413" s="146"/>
      <c r="L413" s="567"/>
      <c r="M413" s="567"/>
      <c r="N413" s="721"/>
      <c r="O413" s="635"/>
      <c r="P413" s="147"/>
      <c r="Q413" s="65"/>
    </row>
    <row r="414" spans="1:17" s="148" customFormat="1" ht="14.1" customHeight="1" x14ac:dyDescent="0.2">
      <c r="A414" s="729">
        <f ca="1">IF($H414="UNIDADE CONSTRUTIVA",OFFSET(A414,-1,0)+1,LARGE(A$3:A413,1))</f>
        <v>0</v>
      </c>
      <c r="B414" s="729">
        <f t="shared" ca="1" si="88"/>
        <v>3</v>
      </c>
      <c r="C414" s="729">
        <f t="shared" ca="1" si="89"/>
        <v>1</v>
      </c>
      <c r="D414" s="730">
        <f t="shared" ca="1" si="90"/>
        <v>1</v>
      </c>
      <c r="E414" s="730">
        <f t="shared" ca="1" si="91"/>
        <v>1</v>
      </c>
      <c r="F414" s="209"/>
      <c r="J414" s="65"/>
      <c r="K414" s="146"/>
      <c r="L414" s="567"/>
      <c r="M414" s="567"/>
      <c r="N414" s="721"/>
      <c r="O414" s="635"/>
      <c r="P414" s="147"/>
      <c r="Q414" s="65"/>
    </row>
    <row r="415" spans="1:17" s="148" customFormat="1" ht="14.1" customHeight="1" x14ac:dyDescent="0.2">
      <c r="A415" s="729">
        <f ca="1">IF($H415="UNIDADE CONSTRUTIVA",OFFSET(A415,-1,0)+1,LARGE(A$3:A414,1))</f>
        <v>0</v>
      </c>
      <c r="B415" s="729">
        <f t="shared" ca="1" si="88"/>
        <v>3</v>
      </c>
      <c r="C415" s="729">
        <f t="shared" ca="1" si="89"/>
        <v>1</v>
      </c>
      <c r="D415" s="730">
        <f t="shared" ca="1" si="90"/>
        <v>1</v>
      </c>
      <c r="E415" s="730">
        <f t="shared" ca="1" si="91"/>
        <v>1</v>
      </c>
      <c r="F415" s="209"/>
      <c r="J415" s="65"/>
      <c r="K415" s="146"/>
      <c r="L415" s="567"/>
      <c r="M415" s="567"/>
      <c r="N415" s="721"/>
      <c r="O415" s="635"/>
      <c r="P415" s="147"/>
      <c r="Q415" s="65"/>
    </row>
    <row r="416" spans="1:17" s="148" customFormat="1" ht="14.1" customHeight="1" x14ac:dyDescent="0.2">
      <c r="A416" s="729">
        <f ca="1">IF($H416="UNIDADE CONSTRUTIVA",OFFSET(A416,-1,0)+1,LARGE(A$3:A415,1))</f>
        <v>0</v>
      </c>
      <c r="B416" s="729">
        <f t="shared" ca="1" si="88"/>
        <v>3</v>
      </c>
      <c r="C416" s="729">
        <f t="shared" ca="1" si="89"/>
        <v>1</v>
      </c>
      <c r="D416" s="730">
        <f t="shared" ca="1" si="90"/>
        <v>1</v>
      </c>
      <c r="E416" s="730">
        <f t="shared" ca="1" si="91"/>
        <v>1</v>
      </c>
      <c r="F416" s="209"/>
      <c r="J416" s="65"/>
      <c r="K416" s="146"/>
      <c r="L416" s="567"/>
      <c r="M416" s="567"/>
      <c r="N416" s="721"/>
      <c r="O416" s="635"/>
      <c r="P416" s="147"/>
      <c r="Q416" s="65"/>
    </row>
    <row r="417" spans="1:17" s="148" customFormat="1" ht="14.1" customHeight="1" x14ac:dyDescent="0.2">
      <c r="A417" s="729">
        <f ca="1">IF($H417="UNIDADE CONSTRUTIVA",OFFSET(A417,-1,0)+1,LARGE(A$3:A416,1))</f>
        <v>0</v>
      </c>
      <c r="B417" s="729">
        <f t="shared" ca="1" si="88"/>
        <v>3</v>
      </c>
      <c r="C417" s="729">
        <f t="shared" ca="1" si="89"/>
        <v>1</v>
      </c>
      <c r="D417" s="730">
        <f t="shared" ca="1" si="90"/>
        <v>1</v>
      </c>
      <c r="E417" s="730">
        <f t="shared" ca="1" si="91"/>
        <v>1</v>
      </c>
      <c r="F417" s="209"/>
      <c r="J417" s="65"/>
      <c r="K417" s="146"/>
      <c r="L417" s="567"/>
      <c r="M417" s="567"/>
      <c r="N417" s="721"/>
      <c r="O417" s="635"/>
      <c r="P417" s="147"/>
      <c r="Q417" s="65"/>
    </row>
    <row r="418" spans="1:17" s="148" customFormat="1" ht="14.1" customHeight="1" x14ac:dyDescent="0.2">
      <c r="A418" s="729">
        <f ca="1">IF($H418="UNIDADE CONSTRUTIVA",OFFSET(A418,-1,0)+1,LARGE(A$3:A417,1))</f>
        <v>0</v>
      </c>
      <c r="B418" s="729">
        <f t="shared" ca="1" si="88"/>
        <v>3</v>
      </c>
      <c r="C418" s="729">
        <f t="shared" ca="1" si="89"/>
        <v>1</v>
      </c>
      <c r="D418" s="730">
        <f t="shared" ca="1" si="90"/>
        <v>1</v>
      </c>
      <c r="E418" s="730">
        <f t="shared" ca="1" si="91"/>
        <v>1</v>
      </c>
      <c r="F418" s="209"/>
      <c r="J418" s="65"/>
      <c r="K418" s="146"/>
      <c r="L418" s="567"/>
      <c r="M418" s="567"/>
      <c r="N418" s="721"/>
      <c r="O418" s="635"/>
      <c r="P418" s="147"/>
      <c r="Q418" s="65"/>
    </row>
    <row r="419" spans="1:17" s="148" customFormat="1" ht="14.1" customHeight="1" x14ac:dyDescent="0.2">
      <c r="A419" s="729">
        <f ca="1">IF($H419="UNIDADE CONSTRUTIVA",OFFSET(A419,-1,0)+1,LARGE(A$3:A418,1))</f>
        <v>0</v>
      </c>
      <c r="B419" s="729">
        <f t="shared" ca="1" si="88"/>
        <v>3</v>
      </c>
      <c r="C419" s="729">
        <f t="shared" ca="1" si="89"/>
        <v>1</v>
      </c>
      <c r="D419" s="730">
        <f t="shared" ca="1" si="90"/>
        <v>1</v>
      </c>
      <c r="E419" s="730">
        <f t="shared" ca="1" si="91"/>
        <v>1</v>
      </c>
      <c r="F419" s="209"/>
      <c r="J419" s="65"/>
      <c r="K419" s="146"/>
      <c r="L419" s="567"/>
      <c r="M419" s="567"/>
      <c r="N419" s="721"/>
      <c r="O419" s="635"/>
      <c r="P419" s="147"/>
      <c r="Q419" s="65"/>
    </row>
    <row r="420" spans="1:17" s="148" customFormat="1" ht="14.1" customHeight="1" x14ac:dyDescent="0.2">
      <c r="A420" s="729">
        <f ca="1">IF($H420="UNIDADE CONSTRUTIVA",OFFSET(A420,-1,0)+1,LARGE(A$3:A419,1))</f>
        <v>0</v>
      </c>
      <c r="B420" s="729">
        <f t="shared" ca="1" si="88"/>
        <v>3</v>
      </c>
      <c r="C420" s="729">
        <f t="shared" ca="1" si="89"/>
        <v>1</v>
      </c>
      <c r="D420" s="730">
        <f t="shared" ca="1" si="90"/>
        <v>1</v>
      </c>
      <c r="E420" s="730">
        <f t="shared" ca="1" si="91"/>
        <v>1</v>
      </c>
      <c r="F420" s="209"/>
      <c r="J420" s="65"/>
      <c r="K420" s="146"/>
      <c r="L420" s="567"/>
      <c r="M420" s="567"/>
      <c r="N420" s="721"/>
      <c r="O420" s="635"/>
      <c r="P420" s="147"/>
      <c r="Q420" s="65"/>
    </row>
    <row r="421" spans="1:17" s="148" customFormat="1" ht="14.1" customHeight="1" x14ac:dyDescent="0.2">
      <c r="A421" s="729">
        <f ca="1">IF($H421="UNIDADE CONSTRUTIVA",OFFSET(A421,-1,0)+1,LARGE(A$3:A420,1))</f>
        <v>0</v>
      </c>
      <c r="B421" s="729">
        <f t="shared" ca="1" si="88"/>
        <v>3</v>
      </c>
      <c r="C421" s="729">
        <f t="shared" ca="1" si="89"/>
        <v>1</v>
      </c>
      <c r="D421" s="730">
        <f t="shared" ca="1" si="90"/>
        <v>1</v>
      </c>
      <c r="E421" s="730">
        <f t="shared" ca="1" si="91"/>
        <v>1</v>
      </c>
      <c r="F421" s="209"/>
      <c r="J421" s="65"/>
      <c r="K421" s="146"/>
      <c r="L421" s="567"/>
      <c r="M421" s="567"/>
      <c r="N421" s="721"/>
      <c r="O421" s="635"/>
      <c r="P421" s="147"/>
      <c r="Q421" s="65"/>
    </row>
    <row r="422" spans="1:17" s="148" customFormat="1" ht="14.1" customHeight="1" x14ac:dyDescent="0.2">
      <c r="A422" s="729">
        <f ca="1">IF($H422="UNIDADE CONSTRUTIVA",OFFSET(A422,-1,0)+1,LARGE(A$3:A421,1))</f>
        <v>0</v>
      </c>
      <c r="B422" s="729">
        <f t="shared" ca="1" si="88"/>
        <v>3</v>
      </c>
      <c r="C422" s="729">
        <f t="shared" ca="1" si="89"/>
        <v>1</v>
      </c>
      <c r="D422" s="730">
        <f t="shared" ca="1" si="90"/>
        <v>1</v>
      </c>
      <c r="E422" s="730">
        <f t="shared" ca="1" si="91"/>
        <v>1</v>
      </c>
      <c r="F422" s="209"/>
      <c r="J422" s="65"/>
      <c r="K422" s="146"/>
      <c r="L422" s="567"/>
      <c r="M422" s="567"/>
      <c r="N422" s="721"/>
      <c r="O422" s="635"/>
      <c r="P422" s="147"/>
      <c r="Q422" s="65"/>
    </row>
    <row r="423" spans="1:17" s="148" customFormat="1" ht="14.1" customHeight="1" x14ac:dyDescent="0.2">
      <c r="A423" s="729">
        <f ca="1">IF($H423="UNIDADE CONSTRUTIVA",OFFSET(A423,-1,0)+1,LARGE(A$3:A422,1))</f>
        <v>0</v>
      </c>
      <c r="B423" s="729">
        <f t="shared" ca="1" si="88"/>
        <v>3</v>
      </c>
      <c r="C423" s="729">
        <f t="shared" ca="1" si="89"/>
        <v>1</v>
      </c>
      <c r="D423" s="730">
        <f t="shared" ca="1" si="90"/>
        <v>1</v>
      </c>
      <c r="E423" s="730">
        <f t="shared" ca="1" si="91"/>
        <v>1</v>
      </c>
      <c r="F423" s="209"/>
      <c r="J423" s="65"/>
      <c r="K423" s="146"/>
      <c r="L423" s="567"/>
      <c r="M423" s="567"/>
      <c r="N423" s="721"/>
      <c r="O423" s="635"/>
      <c r="P423" s="147"/>
      <c r="Q423" s="65"/>
    </row>
    <row r="424" spans="1:17" s="148" customFormat="1" ht="14.1" customHeight="1" x14ac:dyDescent="0.2">
      <c r="A424" s="729">
        <f ca="1">IF($H424="UNIDADE CONSTRUTIVA",OFFSET(A424,-1,0)+1,LARGE(A$3:A423,1))</f>
        <v>0</v>
      </c>
      <c r="B424" s="729">
        <f t="shared" ca="1" si="88"/>
        <v>3</v>
      </c>
      <c r="C424" s="729">
        <f t="shared" ca="1" si="89"/>
        <v>1</v>
      </c>
      <c r="D424" s="730">
        <f t="shared" ca="1" si="90"/>
        <v>1</v>
      </c>
      <c r="E424" s="730">
        <f t="shared" ca="1" si="91"/>
        <v>1</v>
      </c>
      <c r="F424" s="209"/>
      <c r="J424" s="65"/>
      <c r="K424" s="146"/>
      <c r="L424" s="567"/>
      <c r="M424" s="567"/>
      <c r="N424" s="721"/>
      <c r="O424" s="635"/>
      <c r="P424" s="147"/>
      <c r="Q424" s="65"/>
    </row>
    <row r="425" spans="1:17" s="148" customFormat="1" ht="14.1" customHeight="1" x14ac:dyDescent="0.2">
      <c r="A425" s="729">
        <f ca="1">IF($H425="UNIDADE CONSTRUTIVA",OFFSET(A425,-1,0)+1,LARGE(A$3:A424,1))</f>
        <v>0</v>
      </c>
      <c r="B425" s="729">
        <f t="shared" ca="1" si="88"/>
        <v>3</v>
      </c>
      <c r="C425" s="729">
        <f t="shared" ca="1" si="89"/>
        <v>1</v>
      </c>
      <c r="D425" s="730">
        <f t="shared" ca="1" si="90"/>
        <v>1</v>
      </c>
      <c r="E425" s="730">
        <f t="shared" ca="1" si="91"/>
        <v>1</v>
      </c>
      <c r="F425" s="209"/>
      <c r="J425" s="65"/>
      <c r="K425" s="146"/>
      <c r="L425" s="567"/>
      <c r="M425" s="567"/>
      <c r="N425" s="721"/>
      <c r="O425" s="635"/>
      <c r="P425" s="147"/>
      <c r="Q425" s="65"/>
    </row>
    <row r="426" spans="1:17" s="148" customFormat="1" ht="14.1" customHeight="1" x14ac:dyDescent="0.2">
      <c r="A426" s="729">
        <f ca="1">IF($H426="UNIDADE CONSTRUTIVA",OFFSET(A426,-1,0)+1,LARGE(A$3:A425,1))</f>
        <v>0</v>
      </c>
      <c r="B426" s="729">
        <f t="shared" ca="1" si="88"/>
        <v>3</v>
      </c>
      <c r="C426" s="729">
        <f t="shared" ca="1" si="89"/>
        <v>1</v>
      </c>
      <c r="D426" s="730">
        <f t="shared" ca="1" si="90"/>
        <v>1</v>
      </c>
      <c r="E426" s="730">
        <f t="shared" ca="1" si="91"/>
        <v>1</v>
      </c>
      <c r="F426" s="209"/>
      <c r="J426" s="65"/>
      <c r="K426" s="146"/>
      <c r="L426" s="567"/>
      <c r="M426" s="567"/>
      <c r="N426" s="721"/>
      <c r="O426" s="635"/>
      <c r="P426" s="147"/>
      <c r="Q426" s="65"/>
    </row>
    <row r="427" spans="1:17" s="148" customFormat="1" ht="14.1" customHeight="1" x14ac:dyDescent="0.2">
      <c r="A427" s="729">
        <f ca="1">IF($H427="UNIDADE CONSTRUTIVA",OFFSET(A427,-1,0)+1,LARGE(A$3:A426,1))</f>
        <v>0</v>
      </c>
      <c r="B427" s="729">
        <f t="shared" ca="1" si="88"/>
        <v>3</v>
      </c>
      <c r="C427" s="729">
        <f t="shared" ca="1" si="89"/>
        <v>1</v>
      </c>
      <c r="D427" s="730">
        <f t="shared" ca="1" si="90"/>
        <v>1</v>
      </c>
      <c r="E427" s="730">
        <f t="shared" ca="1" si="91"/>
        <v>1</v>
      </c>
      <c r="F427" s="209"/>
      <c r="J427" s="65"/>
      <c r="K427" s="146"/>
      <c r="L427" s="567"/>
      <c r="M427" s="567"/>
      <c r="N427" s="721"/>
      <c r="O427" s="635"/>
      <c r="P427" s="147"/>
      <c r="Q427" s="65"/>
    </row>
    <row r="428" spans="1:17" s="148" customFormat="1" ht="14.1" customHeight="1" x14ac:dyDescent="0.2">
      <c r="A428" s="729">
        <f ca="1">IF($H428="UNIDADE CONSTRUTIVA",OFFSET(A428,-1,0)+1,LARGE(A$3:A427,1))</f>
        <v>0</v>
      </c>
      <c r="B428" s="729">
        <f t="shared" ca="1" si="88"/>
        <v>3</v>
      </c>
      <c r="C428" s="729">
        <f t="shared" ca="1" si="89"/>
        <v>1</v>
      </c>
      <c r="D428" s="730">
        <f t="shared" ca="1" si="90"/>
        <v>1</v>
      </c>
      <c r="E428" s="730">
        <f t="shared" ca="1" si="91"/>
        <v>1</v>
      </c>
      <c r="F428" s="209"/>
      <c r="J428" s="65"/>
      <c r="K428" s="146"/>
      <c r="L428" s="567"/>
      <c r="M428" s="567"/>
      <c r="N428" s="721"/>
      <c r="O428" s="635"/>
      <c r="P428" s="147"/>
      <c r="Q428" s="65"/>
    </row>
    <row r="429" spans="1:17" s="148" customFormat="1" ht="14.1" customHeight="1" x14ac:dyDescent="0.2">
      <c r="A429" s="729">
        <f ca="1">IF($H429="UNIDADE CONSTRUTIVA",OFFSET(A429,-1,0)+1,LARGE(A$3:A428,1))</f>
        <v>0</v>
      </c>
      <c r="B429" s="729">
        <f t="shared" ca="1" si="88"/>
        <v>3</v>
      </c>
      <c r="C429" s="729">
        <f t="shared" ca="1" si="89"/>
        <v>1</v>
      </c>
      <c r="D429" s="730">
        <f t="shared" ca="1" si="90"/>
        <v>1</v>
      </c>
      <c r="E429" s="730">
        <f t="shared" ca="1" si="91"/>
        <v>1</v>
      </c>
      <c r="F429" s="209"/>
      <c r="J429" s="65"/>
      <c r="K429" s="146"/>
      <c r="L429" s="567"/>
      <c r="M429" s="567"/>
      <c r="N429" s="721"/>
      <c r="O429" s="635"/>
      <c r="P429" s="147"/>
      <c r="Q429" s="65"/>
    </row>
    <row r="430" spans="1:17" s="148" customFormat="1" ht="14.1" customHeight="1" x14ac:dyDescent="0.2">
      <c r="A430" s="729">
        <f ca="1">IF($H430="UNIDADE CONSTRUTIVA",OFFSET(A430,-1,0)+1,LARGE(A$3:A429,1))</f>
        <v>0</v>
      </c>
      <c r="B430" s="729">
        <f t="shared" ca="1" si="88"/>
        <v>3</v>
      </c>
      <c r="C430" s="729">
        <f t="shared" ca="1" si="89"/>
        <v>1</v>
      </c>
      <c r="D430" s="730">
        <f t="shared" ca="1" si="90"/>
        <v>1</v>
      </c>
      <c r="E430" s="730">
        <f t="shared" ca="1" si="91"/>
        <v>1</v>
      </c>
      <c r="F430" s="209"/>
      <c r="J430" s="65"/>
      <c r="K430" s="146"/>
      <c r="L430" s="567"/>
      <c r="M430" s="567"/>
      <c r="N430" s="721"/>
      <c r="O430" s="635"/>
      <c r="P430" s="147"/>
      <c r="Q430" s="65"/>
    </row>
    <row r="431" spans="1:17" s="148" customFormat="1" ht="14.1" customHeight="1" x14ac:dyDescent="0.2">
      <c r="A431" s="729">
        <f ca="1">IF($H431="UNIDADE CONSTRUTIVA",OFFSET(A431,-1,0)+1,LARGE(A$3:A430,1))</f>
        <v>0</v>
      </c>
      <c r="B431" s="729">
        <f t="shared" ca="1" si="88"/>
        <v>3</v>
      </c>
      <c r="C431" s="729">
        <f t="shared" ca="1" si="89"/>
        <v>1</v>
      </c>
      <c r="D431" s="730">
        <f t="shared" ca="1" si="90"/>
        <v>1</v>
      </c>
      <c r="E431" s="730">
        <f t="shared" ca="1" si="91"/>
        <v>1</v>
      </c>
      <c r="F431" s="209"/>
      <c r="J431" s="65"/>
      <c r="K431" s="146"/>
      <c r="L431" s="567"/>
      <c r="M431" s="567"/>
      <c r="N431" s="721"/>
      <c r="O431" s="635"/>
      <c r="P431" s="147"/>
      <c r="Q431" s="65"/>
    </row>
    <row r="432" spans="1:17" s="148" customFormat="1" ht="14.1" customHeight="1" x14ac:dyDescent="0.2">
      <c r="A432" s="729">
        <f ca="1">IF($H432="UNIDADE CONSTRUTIVA",OFFSET(A432,-1,0)+1,LARGE(A$3:A431,1))</f>
        <v>0</v>
      </c>
      <c r="B432" s="729">
        <f t="shared" ca="1" si="88"/>
        <v>3</v>
      </c>
      <c r="C432" s="729">
        <f t="shared" ca="1" si="89"/>
        <v>1</v>
      </c>
      <c r="D432" s="730">
        <f t="shared" ca="1" si="90"/>
        <v>1</v>
      </c>
      <c r="E432" s="730">
        <f t="shared" ca="1" si="91"/>
        <v>1</v>
      </c>
      <c r="F432" s="209"/>
      <c r="J432" s="65"/>
      <c r="K432" s="146"/>
      <c r="L432" s="567"/>
      <c r="M432" s="567"/>
      <c r="N432" s="721"/>
      <c r="O432" s="635"/>
      <c r="P432" s="147"/>
      <c r="Q432" s="65"/>
    </row>
    <row r="433" spans="1:17" s="148" customFormat="1" ht="14.1" customHeight="1" x14ac:dyDescent="0.2">
      <c r="A433" s="729">
        <f ca="1">IF($H433="UNIDADE CONSTRUTIVA",OFFSET(A433,-1,0)+1,LARGE(A$3:A432,1))</f>
        <v>0</v>
      </c>
      <c r="B433" s="729">
        <f t="shared" ca="1" si="88"/>
        <v>3</v>
      </c>
      <c r="C433" s="729">
        <f t="shared" ca="1" si="89"/>
        <v>1</v>
      </c>
      <c r="D433" s="730">
        <f t="shared" ca="1" si="90"/>
        <v>1</v>
      </c>
      <c r="E433" s="730">
        <f t="shared" ca="1" si="91"/>
        <v>1</v>
      </c>
      <c r="F433" s="209"/>
      <c r="J433" s="65"/>
      <c r="K433" s="146"/>
      <c r="L433" s="567"/>
      <c r="M433" s="567"/>
      <c r="N433" s="721"/>
      <c r="O433" s="635"/>
      <c r="P433" s="147"/>
      <c r="Q433" s="65"/>
    </row>
    <row r="434" spans="1:17" s="148" customFormat="1" ht="14.1" customHeight="1" x14ac:dyDescent="0.2">
      <c r="A434" s="729">
        <f ca="1">IF($H434="UNIDADE CONSTRUTIVA",OFFSET(A434,-1,0)+1,LARGE(A$3:A433,1))</f>
        <v>0</v>
      </c>
      <c r="B434" s="729">
        <f t="shared" ca="1" si="88"/>
        <v>3</v>
      </c>
      <c r="C434" s="729">
        <f t="shared" ca="1" si="89"/>
        <v>1</v>
      </c>
      <c r="D434" s="730">
        <f t="shared" ca="1" si="90"/>
        <v>1</v>
      </c>
      <c r="E434" s="730">
        <f t="shared" ca="1" si="91"/>
        <v>1</v>
      </c>
      <c r="F434" s="209"/>
      <c r="J434" s="65"/>
      <c r="K434" s="146"/>
      <c r="L434" s="567"/>
      <c r="M434" s="567"/>
      <c r="N434" s="721"/>
      <c r="O434" s="635"/>
      <c r="P434" s="147"/>
      <c r="Q434" s="65"/>
    </row>
    <row r="435" spans="1:17" s="148" customFormat="1" ht="14.1" customHeight="1" x14ac:dyDescent="0.2">
      <c r="A435" s="729">
        <f ca="1">IF($H435="UNIDADE CONSTRUTIVA",OFFSET(A435,-1,0)+1,LARGE(A$3:A434,1))</f>
        <v>0</v>
      </c>
      <c r="B435" s="729">
        <f t="shared" ca="1" si="88"/>
        <v>3</v>
      </c>
      <c r="C435" s="729">
        <f t="shared" ca="1" si="89"/>
        <v>1</v>
      </c>
      <c r="D435" s="730">
        <f t="shared" ca="1" si="90"/>
        <v>1</v>
      </c>
      <c r="E435" s="730">
        <f t="shared" ca="1" si="91"/>
        <v>1</v>
      </c>
      <c r="F435" s="209"/>
      <c r="J435" s="65"/>
      <c r="K435" s="146"/>
      <c r="L435" s="567"/>
      <c r="M435" s="567"/>
      <c r="N435" s="721"/>
      <c r="O435" s="635"/>
      <c r="P435" s="147"/>
      <c r="Q435" s="65"/>
    </row>
    <row r="436" spans="1:17" s="148" customFormat="1" ht="14.1" customHeight="1" x14ac:dyDescent="0.2">
      <c r="A436" s="729">
        <f ca="1">IF($H436="UNIDADE CONSTRUTIVA",OFFSET(A436,-1,0)+1,LARGE(A$3:A435,1))</f>
        <v>0</v>
      </c>
      <c r="B436" s="729">
        <f t="shared" ca="1" si="88"/>
        <v>3</v>
      </c>
      <c r="C436" s="729">
        <f t="shared" ca="1" si="89"/>
        <v>1</v>
      </c>
      <c r="D436" s="730">
        <f t="shared" ca="1" si="90"/>
        <v>1</v>
      </c>
      <c r="E436" s="730">
        <f t="shared" ca="1" si="91"/>
        <v>1</v>
      </c>
      <c r="F436" s="209"/>
      <c r="J436" s="65"/>
      <c r="K436" s="146"/>
      <c r="L436" s="567"/>
      <c r="M436" s="567"/>
      <c r="N436" s="721"/>
      <c r="O436" s="635"/>
      <c r="P436" s="147"/>
      <c r="Q436" s="65"/>
    </row>
    <row r="437" spans="1:17" s="148" customFormat="1" ht="14.1" customHeight="1" x14ac:dyDescent="0.2">
      <c r="A437" s="729">
        <f ca="1">IF($H437="UNIDADE CONSTRUTIVA",OFFSET(A437,-1,0)+1,LARGE(A$3:A436,1))</f>
        <v>0</v>
      </c>
      <c r="B437" s="729">
        <f t="shared" ref="B437:B500" ca="1" si="92">IF(H437="UNIDADE CONSTRUTIVA",0,IF(H437="CÉLULA CONSTRUTIVA",OFFSET(B437,-1,0)+1,OFFSET(B437,-1,0)))</f>
        <v>3</v>
      </c>
      <c r="C437" s="729">
        <f t="shared" ref="C437:C500" ca="1" si="93">IF(H437="CÉLULA CONSTRUTIVA",0,IF(H437="ETAPA",OFFSET(C437,-1,0)+1,OFFSET(C437,-1,0)))</f>
        <v>1</v>
      </c>
      <c r="D437" s="730">
        <f t="shared" ref="D437:D500" ca="1" si="94">IF(H437="ETAPA",0,IF(H437="SUBETAPA",OFFSET(D437,-1,0)+1,OFFSET(D437,-1,0)))</f>
        <v>1</v>
      </c>
      <c r="E437" s="730">
        <f t="shared" ref="E437:E500" ca="1" si="95">IF(H437="Subetapa",0,IF(H437="serviço",OFFSET(E437,-1,0)+1,OFFSET(E437,-1,0)))</f>
        <v>1</v>
      </c>
      <c r="F437" s="209"/>
      <c r="J437" s="65"/>
      <c r="K437" s="146"/>
      <c r="L437" s="567"/>
      <c r="M437" s="567"/>
      <c r="N437" s="721"/>
      <c r="O437" s="635"/>
      <c r="P437" s="147"/>
      <c r="Q437" s="65"/>
    </row>
    <row r="438" spans="1:17" s="148" customFormat="1" ht="14.1" customHeight="1" x14ac:dyDescent="0.2">
      <c r="A438" s="729">
        <f ca="1">IF($H438="UNIDADE CONSTRUTIVA",OFFSET(A438,-1,0)+1,LARGE(A$3:A437,1))</f>
        <v>0</v>
      </c>
      <c r="B438" s="729">
        <f t="shared" ca="1" si="92"/>
        <v>3</v>
      </c>
      <c r="C438" s="729">
        <f t="shared" ca="1" si="93"/>
        <v>1</v>
      </c>
      <c r="D438" s="730">
        <f t="shared" ca="1" si="94"/>
        <v>1</v>
      </c>
      <c r="E438" s="730">
        <f t="shared" ca="1" si="95"/>
        <v>1</v>
      </c>
      <c r="F438" s="209"/>
      <c r="J438" s="65"/>
      <c r="K438" s="146"/>
      <c r="L438" s="567"/>
      <c r="M438" s="567"/>
      <c r="N438" s="721"/>
      <c r="O438" s="635"/>
      <c r="P438" s="147"/>
      <c r="Q438" s="65"/>
    </row>
    <row r="439" spans="1:17" s="148" customFormat="1" ht="14.1" customHeight="1" x14ac:dyDescent="0.2">
      <c r="A439" s="729">
        <f ca="1">IF($H439="UNIDADE CONSTRUTIVA",OFFSET(A439,-1,0)+1,LARGE(A$3:A438,1))</f>
        <v>0</v>
      </c>
      <c r="B439" s="729">
        <f t="shared" ca="1" si="92"/>
        <v>3</v>
      </c>
      <c r="C439" s="729">
        <f t="shared" ca="1" si="93"/>
        <v>1</v>
      </c>
      <c r="D439" s="730">
        <f t="shared" ca="1" si="94"/>
        <v>1</v>
      </c>
      <c r="E439" s="730">
        <f t="shared" ca="1" si="95"/>
        <v>1</v>
      </c>
      <c r="F439" s="209"/>
      <c r="J439" s="65"/>
      <c r="K439" s="146"/>
      <c r="L439" s="567"/>
      <c r="M439" s="567"/>
      <c r="N439" s="721"/>
      <c r="O439" s="635"/>
      <c r="P439" s="147"/>
      <c r="Q439" s="65"/>
    </row>
    <row r="440" spans="1:17" s="148" customFormat="1" ht="14.1" customHeight="1" x14ac:dyDescent="0.2">
      <c r="A440" s="729">
        <f ca="1">IF($H440="UNIDADE CONSTRUTIVA",OFFSET(A440,-1,0)+1,LARGE(A$3:A439,1))</f>
        <v>0</v>
      </c>
      <c r="B440" s="729">
        <f t="shared" ca="1" si="92"/>
        <v>3</v>
      </c>
      <c r="C440" s="729">
        <f t="shared" ca="1" si="93"/>
        <v>1</v>
      </c>
      <c r="D440" s="730">
        <f t="shared" ca="1" si="94"/>
        <v>1</v>
      </c>
      <c r="E440" s="730">
        <f t="shared" ca="1" si="95"/>
        <v>1</v>
      </c>
      <c r="F440" s="209"/>
      <c r="J440" s="65"/>
      <c r="K440" s="146"/>
      <c r="L440" s="567"/>
      <c r="M440" s="567"/>
      <c r="N440" s="721"/>
      <c r="O440" s="635"/>
      <c r="P440" s="147"/>
      <c r="Q440" s="65"/>
    </row>
    <row r="441" spans="1:17" s="148" customFormat="1" ht="14.1" customHeight="1" x14ac:dyDescent="0.2">
      <c r="A441" s="729">
        <f ca="1">IF($H441="UNIDADE CONSTRUTIVA",OFFSET(A441,-1,0)+1,LARGE(A$3:A440,1))</f>
        <v>0</v>
      </c>
      <c r="B441" s="729">
        <f t="shared" ca="1" si="92"/>
        <v>3</v>
      </c>
      <c r="C441" s="729">
        <f t="shared" ca="1" si="93"/>
        <v>1</v>
      </c>
      <c r="D441" s="730">
        <f t="shared" ca="1" si="94"/>
        <v>1</v>
      </c>
      <c r="E441" s="730">
        <f t="shared" ca="1" si="95"/>
        <v>1</v>
      </c>
      <c r="F441" s="209"/>
      <c r="J441" s="65"/>
      <c r="K441" s="146"/>
      <c r="L441" s="567"/>
      <c r="M441" s="567"/>
      <c r="N441" s="721"/>
      <c r="O441" s="635"/>
      <c r="P441" s="147"/>
      <c r="Q441" s="65"/>
    </row>
    <row r="442" spans="1:17" s="148" customFormat="1" ht="14.1" customHeight="1" x14ac:dyDescent="0.2">
      <c r="A442" s="729">
        <f ca="1">IF($H442="UNIDADE CONSTRUTIVA",OFFSET(A442,-1,0)+1,LARGE(A$3:A441,1))</f>
        <v>0</v>
      </c>
      <c r="B442" s="729">
        <f t="shared" ca="1" si="92"/>
        <v>3</v>
      </c>
      <c r="C442" s="729">
        <f t="shared" ca="1" si="93"/>
        <v>1</v>
      </c>
      <c r="D442" s="730">
        <f t="shared" ca="1" si="94"/>
        <v>1</v>
      </c>
      <c r="E442" s="730">
        <f t="shared" ca="1" si="95"/>
        <v>1</v>
      </c>
      <c r="F442" s="209"/>
      <c r="J442" s="65"/>
      <c r="K442" s="146"/>
      <c r="L442" s="567"/>
      <c r="M442" s="567"/>
      <c r="N442" s="721"/>
      <c r="O442" s="635"/>
      <c r="P442" s="147"/>
      <c r="Q442" s="65"/>
    </row>
    <row r="443" spans="1:17" s="148" customFormat="1" ht="14.1" customHeight="1" x14ac:dyDescent="0.2">
      <c r="A443" s="729">
        <f ca="1">IF($H443="UNIDADE CONSTRUTIVA",OFFSET(A443,-1,0)+1,LARGE(A$3:A442,1))</f>
        <v>0</v>
      </c>
      <c r="B443" s="729">
        <f t="shared" ca="1" si="92"/>
        <v>3</v>
      </c>
      <c r="C443" s="729">
        <f t="shared" ca="1" si="93"/>
        <v>1</v>
      </c>
      <c r="D443" s="730">
        <f t="shared" ca="1" si="94"/>
        <v>1</v>
      </c>
      <c r="E443" s="730">
        <f t="shared" ca="1" si="95"/>
        <v>1</v>
      </c>
      <c r="F443" s="209"/>
      <c r="J443" s="65"/>
      <c r="K443" s="146"/>
      <c r="L443" s="567"/>
      <c r="M443" s="567"/>
      <c r="N443" s="721"/>
      <c r="O443" s="635"/>
      <c r="P443" s="147"/>
      <c r="Q443" s="65"/>
    </row>
    <row r="444" spans="1:17" s="148" customFormat="1" ht="14.1" customHeight="1" x14ac:dyDescent="0.2">
      <c r="A444" s="729">
        <f ca="1">IF($H444="UNIDADE CONSTRUTIVA",OFFSET(A444,-1,0)+1,LARGE(A$3:A443,1))</f>
        <v>0</v>
      </c>
      <c r="B444" s="729">
        <f t="shared" ca="1" si="92"/>
        <v>3</v>
      </c>
      <c r="C444" s="729">
        <f t="shared" ca="1" si="93"/>
        <v>1</v>
      </c>
      <c r="D444" s="730">
        <f t="shared" ca="1" si="94"/>
        <v>1</v>
      </c>
      <c r="E444" s="730">
        <f t="shared" ca="1" si="95"/>
        <v>1</v>
      </c>
      <c r="F444" s="209"/>
      <c r="J444" s="65"/>
      <c r="K444" s="146"/>
      <c r="L444" s="567"/>
      <c r="M444" s="567"/>
      <c r="N444" s="721"/>
      <c r="O444" s="635"/>
      <c r="P444" s="147"/>
      <c r="Q444" s="65"/>
    </row>
    <row r="445" spans="1:17" s="148" customFormat="1" ht="14.1" customHeight="1" x14ac:dyDescent="0.2">
      <c r="A445" s="729">
        <f ca="1">IF($H445="UNIDADE CONSTRUTIVA",OFFSET(A445,-1,0)+1,LARGE(A$3:A444,1))</f>
        <v>0</v>
      </c>
      <c r="B445" s="729">
        <f t="shared" ca="1" si="92"/>
        <v>3</v>
      </c>
      <c r="C445" s="729">
        <f t="shared" ca="1" si="93"/>
        <v>1</v>
      </c>
      <c r="D445" s="730">
        <f t="shared" ca="1" si="94"/>
        <v>1</v>
      </c>
      <c r="E445" s="730">
        <f t="shared" ca="1" si="95"/>
        <v>1</v>
      </c>
      <c r="F445" s="209"/>
      <c r="J445" s="65"/>
      <c r="K445" s="146"/>
      <c r="L445" s="567"/>
      <c r="M445" s="567"/>
      <c r="N445" s="721"/>
      <c r="O445" s="635"/>
      <c r="P445" s="147"/>
      <c r="Q445" s="65"/>
    </row>
    <row r="446" spans="1:17" s="148" customFormat="1" ht="14.1" customHeight="1" x14ac:dyDescent="0.2">
      <c r="A446" s="729">
        <f ca="1">IF($H446="UNIDADE CONSTRUTIVA",OFFSET(A446,-1,0)+1,LARGE(A$3:A445,1))</f>
        <v>0</v>
      </c>
      <c r="B446" s="729">
        <f t="shared" ca="1" si="92"/>
        <v>3</v>
      </c>
      <c r="C446" s="729">
        <f t="shared" ca="1" si="93"/>
        <v>1</v>
      </c>
      <c r="D446" s="730">
        <f t="shared" ca="1" si="94"/>
        <v>1</v>
      </c>
      <c r="E446" s="730">
        <f t="shared" ca="1" si="95"/>
        <v>1</v>
      </c>
      <c r="F446" s="209"/>
      <c r="J446" s="65"/>
      <c r="K446" s="146"/>
      <c r="L446" s="567"/>
      <c r="M446" s="567"/>
      <c r="N446" s="721"/>
      <c r="O446" s="635"/>
      <c r="P446" s="147"/>
      <c r="Q446" s="65"/>
    </row>
    <row r="447" spans="1:17" s="148" customFormat="1" ht="14.1" customHeight="1" x14ac:dyDescent="0.2">
      <c r="A447" s="729">
        <f ca="1">IF($H447="UNIDADE CONSTRUTIVA",OFFSET(A447,-1,0)+1,LARGE(A$3:A446,1))</f>
        <v>0</v>
      </c>
      <c r="B447" s="729">
        <f t="shared" ca="1" si="92"/>
        <v>3</v>
      </c>
      <c r="C447" s="729">
        <f t="shared" ca="1" si="93"/>
        <v>1</v>
      </c>
      <c r="D447" s="730">
        <f t="shared" ca="1" si="94"/>
        <v>1</v>
      </c>
      <c r="E447" s="730">
        <f t="shared" ca="1" si="95"/>
        <v>1</v>
      </c>
      <c r="F447" s="209"/>
      <c r="J447" s="65"/>
      <c r="K447" s="146"/>
      <c r="L447" s="567"/>
      <c r="M447" s="567"/>
      <c r="N447" s="721"/>
      <c r="O447" s="635"/>
      <c r="P447" s="147"/>
      <c r="Q447" s="65"/>
    </row>
    <row r="448" spans="1:17" s="148" customFormat="1" ht="14.1" customHeight="1" x14ac:dyDescent="0.2">
      <c r="A448" s="729">
        <f ca="1">IF($H448="UNIDADE CONSTRUTIVA",OFFSET(A448,-1,0)+1,LARGE(A$3:A447,1))</f>
        <v>0</v>
      </c>
      <c r="B448" s="729">
        <f t="shared" ca="1" si="92"/>
        <v>3</v>
      </c>
      <c r="C448" s="729">
        <f t="shared" ca="1" si="93"/>
        <v>1</v>
      </c>
      <c r="D448" s="730">
        <f t="shared" ca="1" si="94"/>
        <v>1</v>
      </c>
      <c r="E448" s="730">
        <f t="shared" ca="1" si="95"/>
        <v>1</v>
      </c>
      <c r="F448" s="209"/>
      <c r="J448" s="65"/>
      <c r="K448" s="146"/>
      <c r="L448" s="567"/>
      <c r="M448" s="567"/>
      <c r="N448" s="721"/>
      <c r="O448" s="635"/>
      <c r="P448" s="147"/>
      <c r="Q448" s="65"/>
    </row>
    <row r="449" spans="1:17" s="148" customFormat="1" ht="14.1" customHeight="1" x14ac:dyDescent="0.2">
      <c r="A449" s="729">
        <f ca="1">IF($H449="UNIDADE CONSTRUTIVA",OFFSET(A449,-1,0)+1,LARGE(A$3:A448,1))</f>
        <v>0</v>
      </c>
      <c r="B449" s="729">
        <f t="shared" ca="1" si="92"/>
        <v>3</v>
      </c>
      <c r="C449" s="729">
        <f t="shared" ca="1" si="93"/>
        <v>1</v>
      </c>
      <c r="D449" s="730">
        <f t="shared" ca="1" si="94"/>
        <v>1</v>
      </c>
      <c r="E449" s="730">
        <f t="shared" ca="1" si="95"/>
        <v>1</v>
      </c>
      <c r="F449" s="209"/>
      <c r="J449" s="65"/>
      <c r="K449" s="146"/>
      <c r="L449" s="567"/>
      <c r="M449" s="567"/>
      <c r="N449" s="721"/>
      <c r="O449" s="635"/>
      <c r="P449" s="147"/>
      <c r="Q449" s="65"/>
    </row>
    <row r="450" spans="1:17" s="148" customFormat="1" ht="14.1" customHeight="1" x14ac:dyDescent="0.2">
      <c r="A450" s="729">
        <f ca="1">IF($H450="UNIDADE CONSTRUTIVA",OFFSET(A450,-1,0)+1,LARGE(A$3:A449,1))</f>
        <v>0</v>
      </c>
      <c r="B450" s="729">
        <f t="shared" ca="1" si="92"/>
        <v>3</v>
      </c>
      <c r="C450" s="729">
        <f t="shared" ca="1" si="93"/>
        <v>1</v>
      </c>
      <c r="D450" s="730">
        <f t="shared" ca="1" si="94"/>
        <v>1</v>
      </c>
      <c r="E450" s="730">
        <f t="shared" ca="1" si="95"/>
        <v>1</v>
      </c>
      <c r="F450" s="209"/>
      <c r="J450" s="65"/>
      <c r="K450" s="146"/>
      <c r="L450" s="567"/>
      <c r="M450" s="567"/>
      <c r="N450" s="721"/>
      <c r="O450" s="635"/>
      <c r="P450" s="147"/>
      <c r="Q450" s="65"/>
    </row>
    <row r="451" spans="1:17" s="148" customFormat="1" ht="14.1" customHeight="1" x14ac:dyDescent="0.2">
      <c r="A451" s="729">
        <f ca="1">IF($H451="UNIDADE CONSTRUTIVA",OFFSET(A451,-1,0)+1,LARGE(A$3:A450,1))</f>
        <v>0</v>
      </c>
      <c r="B451" s="729">
        <f t="shared" ca="1" si="92"/>
        <v>3</v>
      </c>
      <c r="C451" s="729">
        <f t="shared" ca="1" si="93"/>
        <v>1</v>
      </c>
      <c r="D451" s="730">
        <f t="shared" ca="1" si="94"/>
        <v>1</v>
      </c>
      <c r="E451" s="730">
        <f t="shared" ca="1" si="95"/>
        <v>1</v>
      </c>
      <c r="F451" s="209"/>
      <c r="J451" s="65"/>
      <c r="K451" s="146"/>
      <c r="L451" s="567"/>
      <c r="M451" s="567"/>
      <c r="N451" s="721"/>
      <c r="O451" s="635"/>
      <c r="P451" s="147"/>
      <c r="Q451" s="65"/>
    </row>
    <row r="452" spans="1:17" s="148" customFormat="1" ht="14.1" customHeight="1" x14ac:dyDescent="0.2">
      <c r="A452" s="729">
        <f ca="1">IF($H452="UNIDADE CONSTRUTIVA",OFFSET(A452,-1,0)+1,LARGE(A$3:A451,1))</f>
        <v>0</v>
      </c>
      <c r="B452" s="729">
        <f t="shared" ca="1" si="92"/>
        <v>3</v>
      </c>
      <c r="C452" s="729">
        <f t="shared" ca="1" si="93"/>
        <v>1</v>
      </c>
      <c r="D452" s="730">
        <f t="shared" ca="1" si="94"/>
        <v>1</v>
      </c>
      <c r="E452" s="730">
        <f t="shared" ca="1" si="95"/>
        <v>1</v>
      </c>
      <c r="F452" s="209"/>
      <c r="J452" s="65"/>
      <c r="K452" s="146"/>
      <c r="L452" s="567"/>
      <c r="M452" s="567"/>
      <c r="N452" s="721"/>
      <c r="O452" s="635"/>
      <c r="P452" s="147"/>
      <c r="Q452" s="65"/>
    </row>
    <row r="453" spans="1:17" s="148" customFormat="1" ht="14.1" customHeight="1" x14ac:dyDescent="0.2">
      <c r="A453" s="729">
        <f ca="1">IF($H453="UNIDADE CONSTRUTIVA",OFFSET(A453,-1,0)+1,LARGE(A$3:A452,1))</f>
        <v>0</v>
      </c>
      <c r="B453" s="729">
        <f t="shared" ca="1" si="92"/>
        <v>3</v>
      </c>
      <c r="C453" s="729">
        <f t="shared" ca="1" si="93"/>
        <v>1</v>
      </c>
      <c r="D453" s="730">
        <f t="shared" ca="1" si="94"/>
        <v>1</v>
      </c>
      <c r="E453" s="730">
        <f t="shared" ca="1" si="95"/>
        <v>1</v>
      </c>
      <c r="F453" s="209"/>
      <c r="J453" s="65"/>
      <c r="K453" s="146"/>
      <c r="L453" s="567"/>
      <c r="M453" s="567"/>
      <c r="N453" s="721"/>
      <c r="O453" s="635"/>
      <c r="P453" s="147"/>
      <c r="Q453" s="65"/>
    </row>
    <row r="454" spans="1:17" s="148" customFormat="1" ht="14.1" customHeight="1" x14ac:dyDescent="0.2">
      <c r="A454" s="729">
        <f ca="1">IF($H454="UNIDADE CONSTRUTIVA",OFFSET(A454,-1,0)+1,LARGE(A$3:A453,1))</f>
        <v>0</v>
      </c>
      <c r="B454" s="729">
        <f t="shared" ca="1" si="92"/>
        <v>3</v>
      </c>
      <c r="C454" s="729">
        <f t="shared" ca="1" si="93"/>
        <v>1</v>
      </c>
      <c r="D454" s="730">
        <f t="shared" ca="1" si="94"/>
        <v>1</v>
      </c>
      <c r="E454" s="730">
        <f t="shared" ca="1" si="95"/>
        <v>1</v>
      </c>
      <c r="F454" s="209"/>
      <c r="J454" s="65"/>
      <c r="K454" s="146"/>
      <c r="L454" s="567"/>
      <c r="M454" s="567"/>
      <c r="N454" s="721"/>
      <c r="O454" s="635"/>
      <c r="P454" s="147"/>
      <c r="Q454" s="65"/>
    </row>
    <row r="455" spans="1:17" s="148" customFormat="1" ht="14.1" customHeight="1" x14ac:dyDescent="0.2">
      <c r="A455" s="729">
        <f ca="1">IF($H455="UNIDADE CONSTRUTIVA",OFFSET(A455,-1,0)+1,LARGE(A$3:A454,1))</f>
        <v>0</v>
      </c>
      <c r="B455" s="729">
        <f t="shared" ca="1" si="92"/>
        <v>3</v>
      </c>
      <c r="C455" s="729">
        <f t="shared" ca="1" si="93"/>
        <v>1</v>
      </c>
      <c r="D455" s="730">
        <f t="shared" ca="1" si="94"/>
        <v>1</v>
      </c>
      <c r="E455" s="730">
        <f t="shared" ca="1" si="95"/>
        <v>1</v>
      </c>
      <c r="F455" s="209"/>
      <c r="J455" s="65"/>
      <c r="K455" s="146"/>
      <c r="L455" s="567"/>
      <c r="M455" s="567"/>
      <c r="N455" s="721"/>
      <c r="O455" s="635"/>
      <c r="P455" s="147"/>
      <c r="Q455" s="65"/>
    </row>
    <row r="456" spans="1:17" s="148" customFormat="1" ht="14.1" customHeight="1" x14ac:dyDescent="0.2">
      <c r="A456" s="729">
        <f ca="1">IF($H456="UNIDADE CONSTRUTIVA",OFFSET(A456,-1,0)+1,LARGE(A$3:A455,1))</f>
        <v>0</v>
      </c>
      <c r="B456" s="729">
        <f t="shared" ca="1" si="92"/>
        <v>3</v>
      </c>
      <c r="C456" s="729">
        <f t="shared" ca="1" si="93"/>
        <v>1</v>
      </c>
      <c r="D456" s="730">
        <f t="shared" ca="1" si="94"/>
        <v>1</v>
      </c>
      <c r="E456" s="730">
        <f t="shared" ca="1" si="95"/>
        <v>1</v>
      </c>
      <c r="F456" s="209"/>
      <c r="J456" s="65"/>
      <c r="K456" s="146"/>
      <c r="L456" s="567"/>
      <c r="M456" s="567"/>
      <c r="N456" s="721"/>
      <c r="O456" s="635"/>
      <c r="P456" s="147"/>
      <c r="Q456" s="65"/>
    </row>
    <row r="457" spans="1:17" s="148" customFormat="1" ht="14.1" customHeight="1" x14ac:dyDescent="0.2">
      <c r="A457" s="729">
        <f ca="1">IF($H457="UNIDADE CONSTRUTIVA",OFFSET(A457,-1,0)+1,LARGE(A$3:A456,1))</f>
        <v>0</v>
      </c>
      <c r="B457" s="729">
        <f t="shared" ca="1" si="92"/>
        <v>3</v>
      </c>
      <c r="C457" s="729">
        <f t="shared" ca="1" si="93"/>
        <v>1</v>
      </c>
      <c r="D457" s="730">
        <f t="shared" ca="1" si="94"/>
        <v>1</v>
      </c>
      <c r="E457" s="730">
        <f t="shared" ca="1" si="95"/>
        <v>1</v>
      </c>
      <c r="F457" s="209"/>
      <c r="J457" s="65"/>
      <c r="K457" s="146"/>
      <c r="L457" s="567"/>
      <c r="M457" s="567"/>
      <c r="N457" s="721"/>
      <c r="O457" s="635"/>
      <c r="P457" s="147"/>
      <c r="Q457" s="65"/>
    </row>
    <row r="458" spans="1:17" s="148" customFormat="1" ht="14.1" customHeight="1" x14ac:dyDescent="0.2">
      <c r="A458" s="729">
        <f ca="1">IF($H458="UNIDADE CONSTRUTIVA",OFFSET(A458,-1,0)+1,LARGE(A$3:A457,1))</f>
        <v>0</v>
      </c>
      <c r="B458" s="729">
        <f t="shared" ca="1" si="92"/>
        <v>3</v>
      </c>
      <c r="C458" s="729">
        <f t="shared" ca="1" si="93"/>
        <v>1</v>
      </c>
      <c r="D458" s="730">
        <f t="shared" ca="1" si="94"/>
        <v>1</v>
      </c>
      <c r="E458" s="730">
        <f t="shared" ca="1" si="95"/>
        <v>1</v>
      </c>
      <c r="F458" s="209"/>
      <c r="J458" s="65"/>
      <c r="K458" s="146"/>
      <c r="L458" s="567"/>
      <c r="M458" s="567"/>
      <c r="N458" s="721"/>
      <c r="O458" s="635"/>
      <c r="P458" s="147"/>
      <c r="Q458" s="65"/>
    </row>
    <row r="459" spans="1:17" s="148" customFormat="1" ht="14.1" customHeight="1" x14ac:dyDescent="0.2">
      <c r="A459" s="729">
        <f ca="1">IF($H459="UNIDADE CONSTRUTIVA",OFFSET(A459,-1,0)+1,LARGE(A$3:A458,1))</f>
        <v>0</v>
      </c>
      <c r="B459" s="729">
        <f t="shared" ca="1" si="92"/>
        <v>3</v>
      </c>
      <c r="C459" s="729">
        <f t="shared" ca="1" si="93"/>
        <v>1</v>
      </c>
      <c r="D459" s="730">
        <f t="shared" ca="1" si="94"/>
        <v>1</v>
      </c>
      <c r="E459" s="730">
        <f t="shared" ca="1" si="95"/>
        <v>1</v>
      </c>
      <c r="F459" s="209"/>
      <c r="J459" s="65"/>
      <c r="K459" s="146"/>
      <c r="L459" s="567"/>
      <c r="M459" s="567"/>
      <c r="N459" s="721"/>
      <c r="O459" s="635"/>
      <c r="P459" s="147"/>
      <c r="Q459" s="65"/>
    </row>
    <row r="460" spans="1:17" s="148" customFormat="1" ht="14.1" customHeight="1" x14ac:dyDescent="0.2">
      <c r="A460" s="729">
        <f ca="1">IF($H460="UNIDADE CONSTRUTIVA",OFFSET(A460,-1,0)+1,LARGE(A$3:A459,1))</f>
        <v>0</v>
      </c>
      <c r="B460" s="729">
        <f t="shared" ca="1" si="92"/>
        <v>3</v>
      </c>
      <c r="C460" s="729">
        <f t="shared" ca="1" si="93"/>
        <v>1</v>
      </c>
      <c r="D460" s="730">
        <f t="shared" ca="1" si="94"/>
        <v>1</v>
      </c>
      <c r="E460" s="730">
        <f t="shared" ca="1" si="95"/>
        <v>1</v>
      </c>
      <c r="F460" s="209"/>
      <c r="J460" s="65"/>
      <c r="K460" s="146"/>
      <c r="L460" s="567"/>
      <c r="M460" s="567"/>
      <c r="N460" s="721"/>
      <c r="O460" s="635"/>
      <c r="P460" s="147"/>
      <c r="Q460" s="65"/>
    </row>
    <row r="461" spans="1:17" s="148" customFormat="1" ht="14.1" customHeight="1" x14ac:dyDescent="0.2">
      <c r="A461" s="729">
        <f ca="1">IF($H461="UNIDADE CONSTRUTIVA",OFFSET(A461,-1,0)+1,LARGE(A$3:A460,1))</f>
        <v>0</v>
      </c>
      <c r="B461" s="729">
        <f t="shared" ca="1" si="92"/>
        <v>3</v>
      </c>
      <c r="C461" s="729">
        <f t="shared" ca="1" si="93"/>
        <v>1</v>
      </c>
      <c r="D461" s="730">
        <f t="shared" ca="1" si="94"/>
        <v>1</v>
      </c>
      <c r="E461" s="730">
        <f t="shared" ca="1" si="95"/>
        <v>1</v>
      </c>
      <c r="F461" s="209"/>
      <c r="J461" s="65"/>
      <c r="K461" s="146"/>
      <c r="L461" s="567"/>
      <c r="M461" s="567"/>
      <c r="N461" s="721"/>
      <c r="O461" s="635"/>
      <c r="P461" s="147"/>
      <c r="Q461" s="65"/>
    </row>
    <row r="462" spans="1:17" s="148" customFormat="1" ht="14.1" customHeight="1" x14ac:dyDescent="0.2">
      <c r="A462" s="729">
        <f ca="1">IF($H462="UNIDADE CONSTRUTIVA",OFFSET(A462,-1,0)+1,LARGE(A$3:A461,1))</f>
        <v>0</v>
      </c>
      <c r="B462" s="729">
        <f t="shared" ca="1" si="92"/>
        <v>3</v>
      </c>
      <c r="C462" s="729">
        <f t="shared" ca="1" si="93"/>
        <v>1</v>
      </c>
      <c r="D462" s="730">
        <f t="shared" ca="1" si="94"/>
        <v>1</v>
      </c>
      <c r="E462" s="730">
        <f t="shared" ca="1" si="95"/>
        <v>1</v>
      </c>
      <c r="F462" s="209"/>
      <c r="J462" s="65"/>
      <c r="K462" s="146"/>
      <c r="L462" s="567"/>
      <c r="M462" s="567"/>
      <c r="N462" s="721"/>
      <c r="O462" s="635"/>
      <c r="P462" s="147"/>
      <c r="Q462" s="65"/>
    </row>
    <row r="463" spans="1:17" s="148" customFormat="1" ht="14.1" customHeight="1" x14ac:dyDescent="0.2">
      <c r="A463" s="729">
        <f ca="1">IF($H463="UNIDADE CONSTRUTIVA",OFFSET(A463,-1,0)+1,LARGE(A$3:A462,1))</f>
        <v>0</v>
      </c>
      <c r="B463" s="729">
        <f t="shared" ca="1" si="92"/>
        <v>3</v>
      </c>
      <c r="C463" s="729">
        <f t="shared" ca="1" si="93"/>
        <v>1</v>
      </c>
      <c r="D463" s="730">
        <f t="shared" ca="1" si="94"/>
        <v>1</v>
      </c>
      <c r="E463" s="730">
        <f t="shared" ca="1" si="95"/>
        <v>1</v>
      </c>
      <c r="F463" s="209"/>
      <c r="J463" s="65"/>
      <c r="K463" s="146"/>
      <c r="L463" s="567"/>
      <c r="M463" s="567"/>
      <c r="N463" s="721"/>
      <c r="O463" s="635"/>
      <c r="P463" s="147"/>
      <c r="Q463" s="65"/>
    </row>
    <row r="464" spans="1:17" s="148" customFormat="1" ht="14.1" customHeight="1" x14ac:dyDescent="0.2">
      <c r="A464" s="729">
        <f ca="1">IF($H464="UNIDADE CONSTRUTIVA",OFFSET(A464,-1,0)+1,LARGE(A$3:A463,1))</f>
        <v>0</v>
      </c>
      <c r="B464" s="729">
        <f t="shared" ca="1" si="92"/>
        <v>3</v>
      </c>
      <c r="C464" s="729">
        <f t="shared" ca="1" si="93"/>
        <v>1</v>
      </c>
      <c r="D464" s="730">
        <f t="shared" ca="1" si="94"/>
        <v>1</v>
      </c>
      <c r="E464" s="730">
        <f t="shared" ca="1" si="95"/>
        <v>1</v>
      </c>
      <c r="F464" s="209"/>
      <c r="J464" s="65"/>
      <c r="K464" s="146"/>
      <c r="L464" s="567"/>
      <c r="M464" s="567"/>
      <c r="N464" s="721"/>
      <c r="O464" s="635"/>
      <c r="P464" s="147"/>
      <c r="Q464" s="65"/>
    </row>
    <row r="465" spans="1:17" s="148" customFormat="1" ht="14.1" customHeight="1" x14ac:dyDescent="0.2">
      <c r="A465" s="729">
        <f ca="1">IF($H465="UNIDADE CONSTRUTIVA",OFFSET(A465,-1,0)+1,LARGE(A$3:A464,1))</f>
        <v>0</v>
      </c>
      <c r="B465" s="729">
        <f t="shared" ca="1" si="92"/>
        <v>3</v>
      </c>
      <c r="C465" s="729">
        <f t="shared" ca="1" si="93"/>
        <v>1</v>
      </c>
      <c r="D465" s="730">
        <f t="shared" ca="1" si="94"/>
        <v>1</v>
      </c>
      <c r="E465" s="730">
        <f t="shared" ca="1" si="95"/>
        <v>1</v>
      </c>
      <c r="F465" s="209"/>
      <c r="J465" s="65"/>
      <c r="K465" s="146"/>
      <c r="L465" s="567"/>
      <c r="M465" s="567"/>
      <c r="N465" s="721"/>
      <c r="O465" s="635"/>
      <c r="P465" s="147"/>
      <c r="Q465" s="65"/>
    </row>
    <row r="466" spans="1:17" s="148" customFormat="1" ht="14.1" customHeight="1" x14ac:dyDescent="0.2">
      <c r="A466" s="729">
        <f ca="1">IF($H466="UNIDADE CONSTRUTIVA",OFFSET(A466,-1,0)+1,LARGE(A$3:A465,1))</f>
        <v>0</v>
      </c>
      <c r="B466" s="729">
        <f t="shared" ca="1" si="92"/>
        <v>3</v>
      </c>
      <c r="C466" s="729">
        <f t="shared" ca="1" si="93"/>
        <v>1</v>
      </c>
      <c r="D466" s="730">
        <f t="shared" ca="1" si="94"/>
        <v>1</v>
      </c>
      <c r="E466" s="730">
        <f t="shared" ca="1" si="95"/>
        <v>1</v>
      </c>
      <c r="F466" s="209"/>
      <c r="J466" s="65"/>
      <c r="K466" s="146"/>
      <c r="L466" s="567"/>
      <c r="M466" s="567"/>
      <c r="N466" s="721"/>
      <c r="O466" s="635"/>
      <c r="P466" s="147"/>
      <c r="Q466" s="65"/>
    </row>
    <row r="467" spans="1:17" s="148" customFormat="1" ht="14.1" customHeight="1" x14ac:dyDescent="0.2">
      <c r="A467" s="729">
        <f ca="1">IF($H467="UNIDADE CONSTRUTIVA",OFFSET(A467,-1,0)+1,LARGE(A$3:A466,1))</f>
        <v>0</v>
      </c>
      <c r="B467" s="729">
        <f t="shared" ca="1" si="92"/>
        <v>3</v>
      </c>
      <c r="C467" s="729">
        <f t="shared" ca="1" si="93"/>
        <v>1</v>
      </c>
      <c r="D467" s="730">
        <f t="shared" ca="1" si="94"/>
        <v>1</v>
      </c>
      <c r="E467" s="730">
        <f t="shared" ca="1" si="95"/>
        <v>1</v>
      </c>
      <c r="F467" s="209"/>
      <c r="J467" s="65"/>
      <c r="K467" s="146"/>
      <c r="L467" s="567"/>
      <c r="M467" s="567"/>
      <c r="N467" s="721"/>
      <c r="O467" s="635"/>
      <c r="P467" s="147"/>
      <c r="Q467" s="65"/>
    </row>
    <row r="468" spans="1:17" s="148" customFormat="1" ht="14.1" customHeight="1" x14ac:dyDescent="0.2">
      <c r="A468" s="729">
        <f ca="1">IF($H468="UNIDADE CONSTRUTIVA",OFFSET(A468,-1,0)+1,LARGE(A$3:A467,1))</f>
        <v>0</v>
      </c>
      <c r="B468" s="729">
        <f t="shared" ca="1" si="92"/>
        <v>3</v>
      </c>
      <c r="C468" s="729">
        <f t="shared" ca="1" si="93"/>
        <v>1</v>
      </c>
      <c r="D468" s="730">
        <f t="shared" ca="1" si="94"/>
        <v>1</v>
      </c>
      <c r="E468" s="730">
        <f t="shared" ca="1" si="95"/>
        <v>1</v>
      </c>
      <c r="F468" s="209"/>
      <c r="J468" s="65"/>
      <c r="K468" s="146"/>
      <c r="L468" s="567"/>
      <c r="M468" s="567"/>
      <c r="N468" s="721"/>
      <c r="O468" s="635"/>
      <c r="P468" s="147"/>
      <c r="Q468" s="65"/>
    </row>
    <row r="469" spans="1:17" s="148" customFormat="1" ht="14.1" customHeight="1" x14ac:dyDescent="0.2">
      <c r="A469" s="729">
        <f ca="1">IF($H469="UNIDADE CONSTRUTIVA",OFFSET(A469,-1,0)+1,LARGE(A$3:A468,1))</f>
        <v>0</v>
      </c>
      <c r="B469" s="729">
        <f t="shared" ca="1" si="92"/>
        <v>3</v>
      </c>
      <c r="C469" s="729">
        <f t="shared" ca="1" si="93"/>
        <v>1</v>
      </c>
      <c r="D469" s="730">
        <f t="shared" ca="1" si="94"/>
        <v>1</v>
      </c>
      <c r="E469" s="730">
        <f t="shared" ca="1" si="95"/>
        <v>1</v>
      </c>
      <c r="F469" s="209"/>
      <c r="J469" s="65"/>
      <c r="K469" s="146"/>
      <c r="L469" s="567"/>
      <c r="M469" s="567"/>
      <c r="N469" s="721"/>
      <c r="O469" s="635"/>
      <c r="P469" s="147"/>
      <c r="Q469" s="65"/>
    </row>
    <row r="470" spans="1:17" s="148" customFormat="1" ht="14.1" customHeight="1" x14ac:dyDescent="0.2">
      <c r="A470" s="729">
        <f ca="1">IF($H470="UNIDADE CONSTRUTIVA",OFFSET(A470,-1,0)+1,LARGE(A$3:A469,1))</f>
        <v>0</v>
      </c>
      <c r="B470" s="729">
        <f t="shared" ca="1" si="92"/>
        <v>3</v>
      </c>
      <c r="C470" s="729">
        <f t="shared" ca="1" si="93"/>
        <v>1</v>
      </c>
      <c r="D470" s="730">
        <f t="shared" ca="1" si="94"/>
        <v>1</v>
      </c>
      <c r="E470" s="730">
        <f t="shared" ca="1" si="95"/>
        <v>1</v>
      </c>
      <c r="F470" s="209"/>
      <c r="J470" s="65"/>
      <c r="K470" s="146"/>
      <c r="L470" s="567"/>
      <c r="M470" s="567"/>
      <c r="N470" s="721"/>
      <c r="O470" s="635"/>
      <c r="P470" s="147"/>
      <c r="Q470" s="65"/>
    </row>
    <row r="471" spans="1:17" s="148" customFormat="1" ht="14.1" customHeight="1" x14ac:dyDescent="0.2">
      <c r="A471" s="729">
        <f ca="1">IF($H471="UNIDADE CONSTRUTIVA",OFFSET(A471,-1,0)+1,LARGE(A$3:A470,1))</f>
        <v>0</v>
      </c>
      <c r="B471" s="729">
        <f t="shared" ca="1" si="92"/>
        <v>3</v>
      </c>
      <c r="C471" s="729">
        <f t="shared" ca="1" si="93"/>
        <v>1</v>
      </c>
      <c r="D471" s="730">
        <f t="shared" ca="1" si="94"/>
        <v>1</v>
      </c>
      <c r="E471" s="730">
        <f t="shared" ca="1" si="95"/>
        <v>1</v>
      </c>
      <c r="F471" s="209"/>
      <c r="J471" s="65"/>
      <c r="K471" s="146"/>
      <c r="L471" s="567"/>
      <c r="M471" s="567"/>
      <c r="N471" s="721"/>
      <c r="O471" s="635"/>
      <c r="P471" s="147"/>
      <c r="Q471" s="65"/>
    </row>
    <row r="472" spans="1:17" s="148" customFormat="1" ht="14.1" customHeight="1" x14ac:dyDescent="0.2">
      <c r="A472" s="729">
        <f ca="1">IF($H472="UNIDADE CONSTRUTIVA",OFFSET(A472,-1,0)+1,LARGE(A$3:A471,1))</f>
        <v>0</v>
      </c>
      <c r="B472" s="729">
        <f t="shared" ca="1" si="92"/>
        <v>3</v>
      </c>
      <c r="C472" s="729">
        <f t="shared" ca="1" si="93"/>
        <v>1</v>
      </c>
      <c r="D472" s="730">
        <f t="shared" ca="1" si="94"/>
        <v>1</v>
      </c>
      <c r="E472" s="730">
        <f t="shared" ca="1" si="95"/>
        <v>1</v>
      </c>
      <c r="F472" s="209"/>
      <c r="J472" s="65"/>
      <c r="K472" s="146"/>
      <c r="L472" s="567"/>
      <c r="M472" s="567"/>
      <c r="N472" s="721"/>
      <c r="O472" s="635"/>
      <c r="P472" s="147"/>
      <c r="Q472" s="65"/>
    </row>
    <row r="473" spans="1:17" s="148" customFormat="1" ht="14.1" customHeight="1" x14ac:dyDescent="0.2">
      <c r="A473" s="729">
        <f ca="1">IF($H473="UNIDADE CONSTRUTIVA",OFFSET(A473,-1,0)+1,LARGE(A$3:A472,1))</f>
        <v>0</v>
      </c>
      <c r="B473" s="729">
        <f t="shared" ca="1" si="92"/>
        <v>3</v>
      </c>
      <c r="C473" s="729">
        <f t="shared" ca="1" si="93"/>
        <v>1</v>
      </c>
      <c r="D473" s="730">
        <f t="shared" ca="1" si="94"/>
        <v>1</v>
      </c>
      <c r="E473" s="730">
        <f t="shared" ca="1" si="95"/>
        <v>1</v>
      </c>
      <c r="F473" s="209"/>
      <c r="J473" s="65"/>
      <c r="K473" s="146"/>
      <c r="L473" s="567"/>
      <c r="M473" s="567"/>
      <c r="N473" s="721"/>
      <c r="O473" s="635"/>
      <c r="P473" s="147"/>
      <c r="Q473" s="65"/>
    </row>
    <row r="474" spans="1:17" s="148" customFormat="1" ht="14.1" customHeight="1" x14ac:dyDescent="0.2">
      <c r="A474" s="729">
        <f ca="1">IF($H474="UNIDADE CONSTRUTIVA",OFFSET(A474,-1,0)+1,LARGE(A$3:A473,1))</f>
        <v>0</v>
      </c>
      <c r="B474" s="729">
        <f t="shared" ca="1" si="92"/>
        <v>3</v>
      </c>
      <c r="C474" s="729">
        <f t="shared" ca="1" si="93"/>
        <v>1</v>
      </c>
      <c r="D474" s="730">
        <f t="shared" ca="1" si="94"/>
        <v>1</v>
      </c>
      <c r="E474" s="730">
        <f t="shared" ca="1" si="95"/>
        <v>1</v>
      </c>
      <c r="F474" s="209"/>
      <c r="J474" s="65"/>
      <c r="K474" s="146"/>
      <c r="L474" s="567"/>
      <c r="M474" s="567"/>
      <c r="N474" s="721"/>
      <c r="O474" s="635"/>
      <c r="P474" s="147"/>
      <c r="Q474" s="65"/>
    </row>
    <row r="475" spans="1:17" s="148" customFormat="1" ht="14.1" customHeight="1" x14ac:dyDescent="0.2">
      <c r="A475" s="729">
        <f ca="1">IF($H475="UNIDADE CONSTRUTIVA",OFFSET(A475,-1,0)+1,LARGE(A$3:A474,1))</f>
        <v>0</v>
      </c>
      <c r="B475" s="729">
        <f t="shared" ca="1" si="92"/>
        <v>3</v>
      </c>
      <c r="C475" s="729">
        <f t="shared" ca="1" si="93"/>
        <v>1</v>
      </c>
      <c r="D475" s="730">
        <f t="shared" ca="1" si="94"/>
        <v>1</v>
      </c>
      <c r="E475" s="730">
        <f t="shared" ca="1" si="95"/>
        <v>1</v>
      </c>
      <c r="F475" s="209"/>
      <c r="J475" s="65"/>
      <c r="K475" s="146"/>
      <c r="L475" s="567"/>
      <c r="M475" s="567"/>
      <c r="N475" s="721"/>
      <c r="O475" s="635"/>
      <c r="P475" s="147"/>
      <c r="Q475" s="65"/>
    </row>
    <row r="476" spans="1:17" s="148" customFormat="1" ht="14.1" customHeight="1" x14ac:dyDescent="0.2">
      <c r="A476" s="729">
        <f ca="1">IF($H476="UNIDADE CONSTRUTIVA",OFFSET(A476,-1,0)+1,LARGE(A$3:A475,1))</f>
        <v>0</v>
      </c>
      <c r="B476" s="729">
        <f t="shared" ca="1" si="92"/>
        <v>3</v>
      </c>
      <c r="C476" s="729">
        <f t="shared" ca="1" si="93"/>
        <v>1</v>
      </c>
      <c r="D476" s="730">
        <f t="shared" ca="1" si="94"/>
        <v>1</v>
      </c>
      <c r="E476" s="730">
        <f t="shared" ca="1" si="95"/>
        <v>1</v>
      </c>
      <c r="F476" s="209"/>
      <c r="J476" s="65"/>
      <c r="K476" s="146"/>
      <c r="L476" s="567"/>
      <c r="M476" s="567"/>
      <c r="N476" s="721"/>
      <c r="O476" s="635"/>
      <c r="P476" s="147"/>
      <c r="Q476" s="65"/>
    </row>
    <row r="477" spans="1:17" s="148" customFormat="1" ht="14.1" customHeight="1" x14ac:dyDescent="0.2">
      <c r="A477" s="729">
        <f ca="1">IF($H477="UNIDADE CONSTRUTIVA",OFFSET(A477,-1,0)+1,LARGE(A$3:A476,1))</f>
        <v>0</v>
      </c>
      <c r="B477" s="729">
        <f t="shared" ca="1" si="92"/>
        <v>3</v>
      </c>
      <c r="C477" s="729">
        <f t="shared" ca="1" si="93"/>
        <v>1</v>
      </c>
      <c r="D477" s="730">
        <f t="shared" ca="1" si="94"/>
        <v>1</v>
      </c>
      <c r="E477" s="730">
        <f t="shared" ca="1" si="95"/>
        <v>1</v>
      </c>
      <c r="F477" s="209"/>
      <c r="J477" s="65"/>
      <c r="K477" s="146"/>
      <c r="L477" s="567"/>
      <c r="M477" s="567"/>
      <c r="N477" s="721"/>
      <c r="O477" s="635"/>
      <c r="P477" s="147"/>
      <c r="Q477" s="65"/>
    </row>
    <row r="478" spans="1:17" s="148" customFormat="1" ht="14.1" customHeight="1" x14ac:dyDescent="0.2">
      <c r="A478" s="729">
        <f ca="1">IF($H478="UNIDADE CONSTRUTIVA",OFFSET(A478,-1,0)+1,LARGE(A$3:A477,1))</f>
        <v>0</v>
      </c>
      <c r="B478" s="729">
        <f t="shared" ca="1" si="92"/>
        <v>3</v>
      </c>
      <c r="C478" s="729">
        <f t="shared" ca="1" si="93"/>
        <v>1</v>
      </c>
      <c r="D478" s="730">
        <f t="shared" ca="1" si="94"/>
        <v>1</v>
      </c>
      <c r="E478" s="730">
        <f t="shared" ca="1" si="95"/>
        <v>1</v>
      </c>
      <c r="F478" s="209"/>
      <c r="J478" s="65"/>
      <c r="K478" s="146"/>
      <c r="L478" s="567"/>
      <c r="M478" s="567"/>
      <c r="N478" s="721"/>
      <c r="O478" s="635"/>
      <c r="P478" s="147"/>
      <c r="Q478" s="65"/>
    </row>
    <row r="479" spans="1:17" s="148" customFormat="1" ht="14.1" customHeight="1" x14ac:dyDescent="0.2">
      <c r="A479" s="729">
        <f ca="1">IF($H479="UNIDADE CONSTRUTIVA",OFFSET(A479,-1,0)+1,LARGE(A$3:A478,1))</f>
        <v>0</v>
      </c>
      <c r="B479" s="729">
        <f t="shared" ca="1" si="92"/>
        <v>3</v>
      </c>
      <c r="C479" s="729">
        <f t="shared" ca="1" si="93"/>
        <v>1</v>
      </c>
      <c r="D479" s="730">
        <f t="shared" ca="1" si="94"/>
        <v>1</v>
      </c>
      <c r="E479" s="730">
        <f t="shared" ca="1" si="95"/>
        <v>1</v>
      </c>
      <c r="F479" s="209"/>
      <c r="J479" s="65"/>
      <c r="K479" s="146"/>
      <c r="L479" s="567"/>
      <c r="M479" s="567"/>
      <c r="N479" s="721"/>
      <c r="O479" s="635"/>
      <c r="P479" s="147"/>
      <c r="Q479" s="65"/>
    </row>
    <row r="480" spans="1:17" s="148" customFormat="1" ht="14.1" customHeight="1" x14ac:dyDescent="0.2">
      <c r="A480" s="729">
        <f ca="1">IF($H480="UNIDADE CONSTRUTIVA",OFFSET(A480,-1,0)+1,LARGE(A$3:A479,1))</f>
        <v>0</v>
      </c>
      <c r="B480" s="729">
        <f t="shared" ca="1" si="92"/>
        <v>3</v>
      </c>
      <c r="C480" s="729">
        <f t="shared" ca="1" si="93"/>
        <v>1</v>
      </c>
      <c r="D480" s="730">
        <f t="shared" ca="1" si="94"/>
        <v>1</v>
      </c>
      <c r="E480" s="730">
        <f t="shared" ca="1" si="95"/>
        <v>1</v>
      </c>
      <c r="F480" s="209"/>
      <c r="J480" s="65"/>
      <c r="K480" s="146"/>
      <c r="L480" s="567"/>
      <c r="M480" s="567"/>
      <c r="N480" s="721"/>
      <c r="O480" s="635"/>
      <c r="P480" s="147"/>
      <c r="Q480" s="65"/>
    </row>
    <row r="481" spans="1:17" s="148" customFormat="1" ht="14.1" customHeight="1" x14ac:dyDescent="0.2">
      <c r="A481" s="729">
        <f ca="1">IF($H481="UNIDADE CONSTRUTIVA",OFFSET(A481,-1,0)+1,LARGE(A$3:A480,1))</f>
        <v>0</v>
      </c>
      <c r="B481" s="729">
        <f t="shared" ca="1" si="92"/>
        <v>3</v>
      </c>
      <c r="C481" s="729">
        <f t="shared" ca="1" si="93"/>
        <v>1</v>
      </c>
      <c r="D481" s="730">
        <f t="shared" ca="1" si="94"/>
        <v>1</v>
      </c>
      <c r="E481" s="730">
        <f t="shared" ca="1" si="95"/>
        <v>1</v>
      </c>
      <c r="F481" s="209"/>
      <c r="J481" s="65"/>
      <c r="K481" s="146"/>
      <c r="L481" s="567"/>
      <c r="M481" s="567"/>
      <c r="N481" s="721"/>
      <c r="O481" s="635"/>
      <c r="P481" s="147"/>
      <c r="Q481" s="65"/>
    </row>
    <row r="482" spans="1:17" s="148" customFormat="1" ht="14.1" customHeight="1" x14ac:dyDescent="0.2">
      <c r="A482" s="729">
        <f ca="1">IF($H482="UNIDADE CONSTRUTIVA",OFFSET(A482,-1,0)+1,LARGE(A$3:A481,1))</f>
        <v>0</v>
      </c>
      <c r="B482" s="729">
        <f t="shared" ca="1" si="92"/>
        <v>3</v>
      </c>
      <c r="C482" s="729">
        <f t="shared" ca="1" si="93"/>
        <v>1</v>
      </c>
      <c r="D482" s="730">
        <f t="shared" ca="1" si="94"/>
        <v>1</v>
      </c>
      <c r="E482" s="730">
        <f t="shared" ca="1" si="95"/>
        <v>1</v>
      </c>
      <c r="F482" s="209"/>
      <c r="J482" s="65"/>
      <c r="K482" s="146"/>
      <c r="L482" s="567"/>
      <c r="M482" s="567"/>
      <c r="N482" s="721"/>
      <c r="O482" s="635"/>
      <c r="P482" s="147"/>
      <c r="Q482" s="65"/>
    </row>
    <row r="483" spans="1:17" s="148" customFormat="1" ht="14.1" customHeight="1" x14ac:dyDescent="0.2">
      <c r="A483" s="729">
        <f ca="1">IF($H483="UNIDADE CONSTRUTIVA",OFFSET(A483,-1,0)+1,LARGE(A$3:A482,1))</f>
        <v>0</v>
      </c>
      <c r="B483" s="729">
        <f t="shared" ca="1" si="92"/>
        <v>3</v>
      </c>
      <c r="C483" s="729">
        <f t="shared" ca="1" si="93"/>
        <v>1</v>
      </c>
      <c r="D483" s="730">
        <f t="shared" ca="1" si="94"/>
        <v>1</v>
      </c>
      <c r="E483" s="730">
        <f t="shared" ca="1" si="95"/>
        <v>1</v>
      </c>
      <c r="F483" s="209"/>
      <c r="J483" s="65"/>
      <c r="K483" s="146"/>
      <c r="L483" s="567"/>
      <c r="M483" s="567"/>
      <c r="N483" s="721"/>
      <c r="O483" s="635"/>
      <c r="P483" s="147"/>
      <c r="Q483" s="65"/>
    </row>
    <row r="484" spans="1:17" s="148" customFormat="1" ht="14.1" customHeight="1" x14ac:dyDescent="0.2">
      <c r="A484" s="729">
        <f ca="1">IF($H484="UNIDADE CONSTRUTIVA",OFFSET(A484,-1,0)+1,LARGE(A$3:A483,1))</f>
        <v>0</v>
      </c>
      <c r="B484" s="729">
        <f t="shared" ca="1" si="92"/>
        <v>3</v>
      </c>
      <c r="C484" s="729">
        <f t="shared" ca="1" si="93"/>
        <v>1</v>
      </c>
      <c r="D484" s="730">
        <f t="shared" ca="1" si="94"/>
        <v>1</v>
      </c>
      <c r="E484" s="730">
        <f t="shared" ca="1" si="95"/>
        <v>1</v>
      </c>
      <c r="F484" s="209"/>
      <c r="J484" s="65"/>
      <c r="K484" s="146"/>
      <c r="L484" s="567"/>
      <c r="M484" s="567"/>
      <c r="N484" s="721"/>
      <c r="O484" s="635"/>
      <c r="P484" s="147"/>
      <c r="Q484" s="65"/>
    </row>
    <row r="485" spans="1:17" s="148" customFormat="1" ht="14.1" customHeight="1" x14ac:dyDescent="0.2">
      <c r="A485" s="729">
        <f ca="1">IF($H485="UNIDADE CONSTRUTIVA",OFFSET(A485,-1,0)+1,LARGE(A$3:A484,1))</f>
        <v>0</v>
      </c>
      <c r="B485" s="729">
        <f t="shared" ca="1" si="92"/>
        <v>3</v>
      </c>
      <c r="C485" s="729">
        <f t="shared" ca="1" si="93"/>
        <v>1</v>
      </c>
      <c r="D485" s="730">
        <f t="shared" ca="1" si="94"/>
        <v>1</v>
      </c>
      <c r="E485" s="730">
        <f t="shared" ca="1" si="95"/>
        <v>1</v>
      </c>
      <c r="F485" s="209"/>
      <c r="J485" s="65"/>
      <c r="K485" s="146"/>
      <c r="L485" s="567"/>
      <c r="M485" s="567"/>
      <c r="N485" s="721"/>
      <c r="O485" s="635"/>
      <c r="P485" s="147"/>
      <c r="Q485" s="65"/>
    </row>
    <row r="486" spans="1:17" s="148" customFormat="1" ht="14.1" customHeight="1" x14ac:dyDescent="0.2">
      <c r="A486" s="729">
        <f ca="1">IF($H486="UNIDADE CONSTRUTIVA",OFFSET(A486,-1,0)+1,LARGE(A$3:A485,1))</f>
        <v>0</v>
      </c>
      <c r="B486" s="729">
        <f t="shared" ca="1" si="92"/>
        <v>3</v>
      </c>
      <c r="C486" s="729">
        <f t="shared" ca="1" si="93"/>
        <v>1</v>
      </c>
      <c r="D486" s="730">
        <f t="shared" ca="1" si="94"/>
        <v>1</v>
      </c>
      <c r="E486" s="730">
        <f t="shared" ca="1" si="95"/>
        <v>1</v>
      </c>
      <c r="F486" s="209"/>
      <c r="J486" s="65"/>
      <c r="K486" s="146"/>
      <c r="L486" s="567"/>
      <c r="M486" s="567"/>
      <c r="N486" s="721"/>
      <c r="O486" s="635"/>
      <c r="P486" s="147"/>
      <c r="Q486" s="65"/>
    </row>
    <row r="487" spans="1:17" s="148" customFormat="1" ht="14.1" customHeight="1" x14ac:dyDescent="0.2">
      <c r="A487" s="729">
        <f ca="1">IF($H487="UNIDADE CONSTRUTIVA",OFFSET(A487,-1,0)+1,LARGE(A$3:A486,1))</f>
        <v>0</v>
      </c>
      <c r="B487" s="729">
        <f t="shared" ca="1" si="92"/>
        <v>3</v>
      </c>
      <c r="C487" s="729">
        <f t="shared" ca="1" si="93"/>
        <v>1</v>
      </c>
      <c r="D487" s="730">
        <f t="shared" ca="1" si="94"/>
        <v>1</v>
      </c>
      <c r="E487" s="730">
        <f t="shared" ca="1" si="95"/>
        <v>1</v>
      </c>
      <c r="F487" s="209"/>
      <c r="J487" s="65"/>
      <c r="K487" s="146"/>
      <c r="L487" s="567"/>
      <c r="M487" s="567"/>
      <c r="N487" s="721"/>
      <c r="O487" s="635"/>
      <c r="P487" s="147"/>
      <c r="Q487" s="65"/>
    </row>
    <row r="488" spans="1:17" s="148" customFormat="1" ht="14.1" customHeight="1" x14ac:dyDescent="0.2">
      <c r="A488" s="729">
        <f ca="1">IF($H488="UNIDADE CONSTRUTIVA",OFFSET(A488,-1,0)+1,LARGE(A$3:A487,1))</f>
        <v>0</v>
      </c>
      <c r="B488" s="729">
        <f t="shared" ca="1" si="92"/>
        <v>3</v>
      </c>
      <c r="C488" s="729">
        <f t="shared" ca="1" si="93"/>
        <v>1</v>
      </c>
      <c r="D488" s="730">
        <f t="shared" ca="1" si="94"/>
        <v>1</v>
      </c>
      <c r="E488" s="730">
        <f t="shared" ca="1" si="95"/>
        <v>1</v>
      </c>
      <c r="F488" s="209"/>
      <c r="J488" s="65"/>
      <c r="K488" s="146"/>
      <c r="L488" s="567"/>
      <c r="M488" s="567"/>
      <c r="N488" s="721"/>
      <c r="O488" s="635"/>
      <c r="P488" s="147"/>
      <c r="Q488" s="65"/>
    </row>
    <row r="489" spans="1:17" s="148" customFormat="1" ht="14.1" customHeight="1" x14ac:dyDescent="0.2">
      <c r="A489" s="729">
        <f ca="1">IF($H489="UNIDADE CONSTRUTIVA",OFFSET(A489,-1,0)+1,LARGE(A$3:A488,1))</f>
        <v>0</v>
      </c>
      <c r="B489" s="729">
        <f t="shared" ca="1" si="92"/>
        <v>3</v>
      </c>
      <c r="C489" s="729">
        <f t="shared" ca="1" si="93"/>
        <v>1</v>
      </c>
      <c r="D489" s="730">
        <f t="shared" ca="1" si="94"/>
        <v>1</v>
      </c>
      <c r="E489" s="730">
        <f t="shared" ca="1" si="95"/>
        <v>1</v>
      </c>
      <c r="F489" s="209"/>
      <c r="J489" s="65"/>
      <c r="K489" s="146"/>
      <c r="L489" s="567"/>
      <c r="M489" s="567"/>
      <c r="N489" s="721"/>
      <c r="O489" s="635"/>
      <c r="P489" s="147"/>
      <c r="Q489" s="65"/>
    </row>
    <row r="490" spans="1:17" s="148" customFormat="1" ht="14.1" customHeight="1" x14ac:dyDescent="0.2">
      <c r="A490" s="729">
        <f ca="1">IF($H490="UNIDADE CONSTRUTIVA",OFFSET(A490,-1,0)+1,LARGE(A$3:A489,1))</f>
        <v>0</v>
      </c>
      <c r="B490" s="729">
        <f t="shared" ca="1" si="92"/>
        <v>3</v>
      </c>
      <c r="C490" s="729">
        <f t="shared" ca="1" si="93"/>
        <v>1</v>
      </c>
      <c r="D490" s="730">
        <f t="shared" ca="1" si="94"/>
        <v>1</v>
      </c>
      <c r="E490" s="730">
        <f t="shared" ca="1" si="95"/>
        <v>1</v>
      </c>
      <c r="F490" s="209"/>
      <c r="J490" s="65"/>
      <c r="K490" s="146"/>
      <c r="L490" s="567"/>
      <c r="M490" s="567"/>
      <c r="N490" s="721"/>
      <c r="O490" s="635"/>
      <c r="P490" s="147"/>
      <c r="Q490" s="65"/>
    </row>
    <row r="491" spans="1:17" s="148" customFormat="1" ht="14.1" customHeight="1" x14ac:dyDescent="0.2">
      <c r="A491" s="729">
        <f ca="1">IF($H491="UNIDADE CONSTRUTIVA",OFFSET(A491,-1,0)+1,LARGE(A$3:A490,1))</f>
        <v>0</v>
      </c>
      <c r="B491" s="729">
        <f t="shared" ca="1" si="92"/>
        <v>3</v>
      </c>
      <c r="C491" s="729">
        <f t="shared" ca="1" si="93"/>
        <v>1</v>
      </c>
      <c r="D491" s="730">
        <f t="shared" ca="1" si="94"/>
        <v>1</v>
      </c>
      <c r="E491" s="730">
        <f t="shared" ca="1" si="95"/>
        <v>1</v>
      </c>
      <c r="F491" s="209"/>
      <c r="J491" s="65"/>
      <c r="K491" s="146"/>
      <c r="L491" s="567"/>
      <c r="M491" s="567"/>
      <c r="N491" s="721"/>
      <c r="O491" s="635"/>
      <c r="P491" s="147"/>
      <c r="Q491" s="65"/>
    </row>
    <row r="492" spans="1:17" s="148" customFormat="1" ht="14.1" customHeight="1" x14ac:dyDescent="0.2">
      <c r="A492" s="729">
        <f ca="1">IF($H492="UNIDADE CONSTRUTIVA",OFFSET(A492,-1,0)+1,LARGE(A$3:A491,1))</f>
        <v>0</v>
      </c>
      <c r="B492" s="729">
        <f t="shared" ca="1" si="92"/>
        <v>3</v>
      </c>
      <c r="C492" s="729">
        <f t="shared" ca="1" si="93"/>
        <v>1</v>
      </c>
      <c r="D492" s="730">
        <f t="shared" ca="1" si="94"/>
        <v>1</v>
      </c>
      <c r="E492" s="730">
        <f t="shared" ca="1" si="95"/>
        <v>1</v>
      </c>
      <c r="F492" s="209"/>
      <c r="J492" s="65"/>
      <c r="K492" s="146"/>
      <c r="L492" s="567"/>
      <c r="M492" s="567"/>
      <c r="N492" s="721"/>
      <c r="O492" s="635"/>
      <c r="P492" s="147"/>
      <c r="Q492" s="65"/>
    </row>
    <row r="493" spans="1:17" s="148" customFormat="1" ht="14.1" customHeight="1" x14ac:dyDescent="0.2">
      <c r="A493" s="729">
        <f ca="1">IF($H493="UNIDADE CONSTRUTIVA",OFFSET(A493,-1,0)+1,LARGE(A$3:A492,1))</f>
        <v>0</v>
      </c>
      <c r="B493" s="729">
        <f t="shared" ca="1" si="92"/>
        <v>3</v>
      </c>
      <c r="C493" s="729">
        <f t="shared" ca="1" si="93"/>
        <v>1</v>
      </c>
      <c r="D493" s="730">
        <f t="shared" ca="1" si="94"/>
        <v>1</v>
      </c>
      <c r="E493" s="730">
        <f t="shared" ca="1" si="95"/>
        <v>1</v>
      </c>
      <c r="F493" s="209"/>
      <c r="J493" s="65"/>
      <c r="K493" s="146"/>
      <c r="L493" s="567"/>
      <c r="M493" s="567"/>
      <c r="N493" s="721"/>
      <c r="O493" s="635"/>
      <c r="P493" s="147"/>
      <c r="Q493" s="65"/>
    </row>
    <row r="494" spans="1:17" s="148" customFormat="1" ht="14.1" customHeight="1" x14ac:dyDescent="0.2">
      <c r="A494" s="729">
        <f ca="1">IF($H494="UNIDADE CONSTRUTIVA",OFFSET(A494,-1,0)+1,LARGE(A$3:A493,1))</f>
        <v>0</v>
      </c>
      <c r="B494" s="729">
        <f t="shared" ca="1" si="92"/>
        <v>3</v>
      </c>
      <c r="C494" s="729">
        <f t="shared" ca="1" si="93"/>
        <v>1</v>
      </c>
      <c r="D494" s="730">
        <f t="shared" ca="1" si="94"/>
        <v>1</v>
      </c>
      <c r="E494" s="730">
        <f t="shared" ca="1" si="95"/>
        <v>1</v>
      </c>
      <c r="F494" s="209"/>
      <c r="J494" s="65"/>
      <c r="K494" s="146"/>
      <c r="L494" s="567"/>
      <c r="M494" s="567"/>
      <c r="N494" s="721"/>
      <c r="O494" s="635"/>
      <c r="P494" s="147"/>
      <c r="Q494" s="65"/>
    </row>
    <row r="495" spans="1:17" s="148" customFormat="1" ht="14.1" customHeight="1" x14ac:dyDescent="0.2">
      <c r="A495" s="729">
        <f ca="1">IF($H495="UNIDADE CONSTRUTIVA",OFFSET(A495,-1,0)+1,LARGE(A$3:A494,1))</f>
        <v>0</v>
      </c>
      <c r="B495" s="729">
        <f t="shared" ca="1" si="92"/>
        <v>3</v>
      </c>
      <c r="C495" s="729">
        <f t="shared" ca="1" si="93"/>
        <v>1</v>
      </c>
      <c r="D495" s="730">
        <f t="shared" ca="1" si="94"/>
        <v>1</v>
      </c>
      <c r="E495" s="730">
        <f t="shared" ca="1" si="95"/>
        <v>1</v>
      </c>
      <c r="F495" s="209"/>
      <c r="J495" s="65"/>
      <c r="K495" s="146"/>
      <c r="L495" s="567"/>
      <c r="M495" s="567"/>
      <c r="N495" s="721"/>
      <c r="O495" s="635"/>
      <c r="P495" s="147"/>
      <c r="Q495" s="65"/>
    </row>
    <row r="496" spans="1:17" s="148" customFormat="1" ht="14.1" customHeight="1" x14ac:dyDescent="0.2">
      <c r="A496" s="729">
        <f ca="1">IF($H496="UNIDADE CONSTRUTIVA",OFFSET(A496,-1,0)+1,LARGE(A$3:A495,1))</f>
        <v>0</v>
      </c>
      <c r="B496" s="729">
        <f t="shared" ca="1" si="92"/>
        <v>3</v>
      </c>
      <c r="C496" s="729">
        <f t="shared" ca="1" si="93"/>
        <v>1</v>
      </c>
      <c r="D496" s="730">
        <f t="shared" ca="1" si="94"/>
        <v>1</v>
      </c>
      <c r="E496" s="730">
        <f t="shared" ca="1" si="95"/>
        <v>1</v>
      </c>
      <c r="F496" s="209"/>
      <c r="J496" s="65"/>
      <c r="K496" s="146"/>
      <c r="L496" s="567"/>
      <c r="M496" s="567"/>
      <c r="N496" s="721"/>
      <c r="O496" s="635"/>
      <c r="P496" s="147"/>
      <c r="Q496" s="65"/>
    </row>
    <row r="497" spans="1:17" s="148" customFormat="1" ht="14.1" customHeight="1" x14ac:dyDescent="0.2">
      <c r="A497" s="729">
        <f ca="1">IF($H497="UNIDADE CONSTRUTIVA",OFFSET(A497,-1,0)+1,LARGE(A$3:A496,1))</f>
        <v>0</v>
      </c>
      <c r="B497" s="729">
        <f t="shared" ca="1" si="92"/>
        <v>3</v>
      </c>
      <c r="C497" s="729">
        <f t="shared" ca="1" si="93"/>
        <v>1</v>
      </c>
      <c r="D497" s="730">
        <f t="shared" ca="1" si="94"/>
        <v>1</v>
      </c>
      <c r="E497" s="730">
        <f t="shared" ca="1" si="95"/>
        <v>1</v>
      </c>
      <c r="F497" s="209"/>
      <c r="J497" s="65"/>
      <c r="K497" s="146"/>
      <c r="L497" s="567"/>
      <c r="M497" s="567"/>
      <c r="N497" s="721"/>
      <c r="O497" s="635"/>
      <c r="P497" s="147"/>
      <c r="Q497" s="65"/>
    </row>
    <row r="498" spans="1:17" s="148" customFormat="1" ht="14.1" customHeight="1" x14ac:dyDescent="0.2">
      <c r="A498" s="729">
        <f ca="1">IF($H498="UNIDADE CONSTRUTIVA",OFFSET(A498,-1,0)+1,LARGE(A$3:A497,1))</f>
        <v>0</v>
      </c>
      <c r="B498" s="729">
        <f t="shared" ca="1" si="92"/>
        <v>3</v>
      </c>
      <c r="C498" s="729">
        <f t="shared" ca="1" si="93"/>
        <v>1</v>
      </c>
      <c r="D498" s="730">
        <f t="shared" ca="1" si="94"/>
        <v>1</v>
      </c>
      <c r="E498" s="730">
        <f t="shared" ca="1" si="95"/>
        <v>1</v>
      </c>
      <c r="F498" s="209"/>
      <c r="J498" s="65"/>
      <c r="K498" s="146"/>
      <c r="L498" s="567"/>
      <c r="M498" s="567"/>
      <c r="N498" s="721"/>
      <c r="O498" s="635"/>
      <c r="P498" s="147"/>
      <c r="Q498" s="65"/>
    </row>
    <row r="499" spans="1:17" s="148" customFormat="1" ht="14.1" customHeight="1" x14ac:dyDescent="0.2">
      <c r="A499" s="729">
        <f ca="1">IF($H499="UNIDADE CONSTRUTIVA",OFFSET(A499,-1,0)+1,LARGE(A$3:A498,1))</f>
        <v>0</v>
      </c>
      <c r="B499" s="729">
        <f t="shared" ca="1" si="92"/>
        <v>3</v>
      </c>
      <c r="C499" s="729">
        <f t="shared" ca="1" si="93"/>
        <v>1</v>
      </c>
      <c r="D499" s="730">
        <f t="shared" ca="1" si="94"/>
        <v>1</v>
      </c>
      <c r="E499" s="730">
        <f t="shared" ca="1" si="95"/>
        <v>1</v>
      </c>
      <c r="F499" s="209"/>
      <c r="J499" s="65"/>
      <c r="K499" s="146"/>
      <c r="L499" s="567"/>
      <c r="M499" s="567"/>
      <c r="N499" s="721"/>
      <c r="O499" s="635"/>
      <c r="P499" s="147"/>
      <c r="Q499" s="65"/>
    </row>
    <row r="500" spans="1:17" s="148" customFormat="1" ht="14.1" customHeight="1" x14ac:dyDescent="0.2">
      <c r="A500" s="729">
        <f ca="1">IF($H500="UNIDADE CONSTRUTIVA",OFFSET(A500,-1,0)+1,LARGE(A$3:A499,1))</f>
        <v>0</v>
      </c>
      <c r="B500" s="729">
        <f t="shared" ca="1" si="92"/>
        <v>3</v>
      </c>
      <c r="C500" s="729">
        <f t="shared" ca="1" si="93"/>
        <v>1</v>
      </c>
      <c r="D500" s="730">
        <f t="shared" ca="1" si="94"/>
        <v>1</v>
      </c>
      <c r="E500" s="730">
        <f t="shared" ca="1" si="95"/>
        <v>1</v>
      </c>
      <c r="F500" s="209"/>
      <c r="J500" s="65"/>
      <c r="K500" s="146"/>
      <c r="L500" s="567"/>
      <c r="M500" s="567"/>
      <c r="N500" s="721"/>
      <c r="O500" s="635"/>
      <c r="P500" s="147"/>
      <c r="Q500" s="65"/>
    </row>
    <row r="501" spans="1:17" s="148" customFormat="1" ht="14.1" customHeight="1" x14ac:dyDescent="0.2">
      <c r="A501" s="729">
        <f ca="1">IF($H501="UNIDADE CONSTRUTIVA",OFFSET(A501,-1,0)+1,LARGE(A$3:A500,1))</f>
        <v>0</v>
      </c>
      <c r="B501" s="729">
        <f t="shared" ref="B501:B564" ca="1" si="96">IF(H501="UNIDADE CONSTRUTIVA",0,IF(H501="CÉLULA CONSTRUTIVA",OFFSET(B501,-1,0)+1,OFFSET(B501,-1,0)))</f>
        <v>3</v>
      </c>
      <c r="C501" s="729">
        <f t="shared" ref="C501:C564" ca="1" si="97">IF(H501="CÉLULA CONSTRUTIVA",0,IF(H501="ETAPA",OFFSET(C501,-1,0)+1,OFFSET(C501,-1,0)))</f>
        <v>1</v>
      </c>
      <c r="D501" s="730">
        <f t="shared" ref="D501:D564" ca="1" si="98">IF(H501="ETAPA",0,IF(H501="SUBETAPA",OFFSET(D501,-1,0)+1,OFFSET(D501,-1,0)))</f>
        <v>1</v>
      </c>
      <c r="E501" s="730">
        <f t="shared" ref="E501:E564" ca="1" si="99">IF(H501="Subetapa",0,IF(H501="serviço",OFFSET(E501,-1,0)+1,OFFSET(E501,-1,0)))</f>
        <v>1</v>
      </c>
      <c r="F501" s="209"/>
      <c r="J501" s="65"/>
      <c r="K501" s="146"/>
      <c r="L501" s="567"/>
      <c r="M501" s="567"/>
      <c r="N501" s="721"/>
      <c r="O501" s="635"/>
      <c r="P501" s="147"/>
      <c r="Q501" s="65"/>
    </row>
    <row r="502" spans="1:17" s="148" customFormat="1" ht="14.1" customHeight="1" x14ac:dyDescent="0.2">
      <c r="A502" s="729">
        <f ca="1">IF($H502="UNIDADE CONSTRUTIVA",OFFSET(A502,-1,0)+1,LARGE(A$3:A501,1))</f>
        <v>0</v>
      </c>
      <c r="B502" s="729">
        <f t="shared" ca="1" si="96"/>
        <v>3</v>
      </c>
      <c r="C502" s="729">
        <f t="shared" ca="1" si="97"/>
        <v>1</v>
      </c>
      <c r="D502" s="730">
        <f t="shared" ca="1" si="98"/>
        <v>1</v>
      </c>
      <c r="E502" s="730">
        <f t="shared" ca="1" si="99"/>
        <v>1</v>
      </c>
      <c r="F502" s="209"/>
      <c r="J502" s="65"/>
      <c r="K502" s="146"/>
      <c r="L502" s="567"/>
      <c r="M502" s="567"/>
      <c r="N502" s="721"/>
      <c r="O502" s="635"/>
      <c r="P502" s="147"/>
      <c r="Q502" s="65"/>
    </row>
    <row r="503" spans="1:17" s="148" customFormat="1" ht="14.1" customHeight="1" x14ac:dyDescent="0.2">
      <c r="A503" s="729">
        <f ca="1">IF($H503="UNIDADE CONSTRUTIVA",OFFSET(A503,-1,0)+1,LARGE(A$3:A502,1))</f>
        <v>0</v>
      </c>
      <c r="B503" s="729">
        <f t="shared" ca="1" si="96"/>
        <v>3</v>
      </c>
      <c r="C503" s="729">
        <f t="shared" ca="1" si="97"/>
        <v>1</v>
      </c>
      <c r="D503" s="730">
        <f t="shared" ca="1" si="98"/>
        <v>1</v>
      </c>
      <c r="E503" s="730">
        <f t="shared" ca="1" si="99"/>
        <v>1</v>
      </c>
      <c r="F503" s="209"/>
      <c r="J503" s="65"/>
      <c r="K503" s="146"/>
      <c r="L503" s="567"/>
      <c r="M503" s="567"/>
      <c r="N503" s="721"/>
      <c r="O503" s="635"/>
      <c r="P503" s="147"/>
      <c r="Q503" s="65"/>
    </row>
    <row r="504" spans="1:17" s="148" customFormat="1" ht="14.1" customHeight="1" x14ac:dyDescent="0.2">
      <c r="A504" s="729">
        <f ca="1">IF($H504="UNIDADE CONSTRUTIVA",OFFSET(A504,-1,0)+1,LARGE(A$3:A503,1))</f>
        <v>0</v>
      </c>
      <c r="B504" s="729">
        <f t="shared" ca="1" si="96"/>
        <v>3</v>
      </c>
      <c r="C504" s="729">
        <f t="shared" ca="1" si="97"/>
        <v>1</v>
      </c>
      <c r="D504" s="730">
        <f t="shared" ca="1" si="98"/>
        <v>1</v>
      </c>
      <c r="E504" s="730">
        <f t="shared" ca="1" si="99"/>
        <v>1</v>
      </c>
      <c r="F504" s="209"/>
      <c r="J504" s="65"/>
      <c r="K504" s="146"/>
      <c r="L504" s="567"/>
      <c r="M504" s="567"/>
      <c r="N504" s="721"/>
      <c r="O504" s="635"/>
      <c r="P504" s="147"/>
      <c r="Q504" s="65"/>
    </row>
    <row r="505" spans="1:17" s="148" customFormat="1" ht="14.1" customHeight="1" x14ac:dyDescent="0.2">
      <c r="A505" s="729">
        <f ca="1">IF($H505="UNIDADE CONSTRUTIVA",OFFSET(A505,-1,0)+1,LARGE(A$3:A504,1))</f>
        <v>0</v>
      </c>
      <c r="B505" s="729">
        <f t="shared" ca="1" si="96"/>
        <v>3</v>
      </c>
      <c r="C505" s="729">
        <f t="shared" ca="1" si="97"/>
        <v>1</v>
      </c>
      <c r="D505" s="730">
        <f t="shared" ca="1" si="98"/>
        <v>1</v>
      </c>
      <c r="E505" s="730">
        <f t="shared" ca="1" si="99"/>
        <v>1</v>
      </c>
      <c r="F505" s="209"/>
      <c r="J505" s="65"/>
      <c r="K505" s="146"/>
      <c r="L505" s="567"/>
      <c r="M505" s="567"/>
      <c r="N505" s="721"/>
      <c r="O505" s="635"/>
      <c r="P505" s="147"/>
      <c r="Q505" s="65"/>
    </row>
    <row r="506" spans="1:17" s="148" customFormat="1" ht="14.1" customHeight="1" x14ac:dyDescent="0.2">
      <c r="A506" s="729">
        <f ca="1">IF($H506="UNIDADE CONSTRUTIVA",OFFSET(A506,-1,0)+1,LARGE(A$3:A505,1))</f>
        <v>0</v>
      </c>
      <c r="B506" s="729">
        <f t="shared" ca="1" si="96"/>
        <v>3</v>
      </c>
      <c r="C506" s="729">
        <f t="shared" ca="1" si="97"/>
        <v>1</v>
      </c>
      <c r="D506" s="730">
        <f t="shared" ca="1" si="98"/>
        <v>1</v>
      </c>
      <c r="E506" s="730">
        <f t="shared" ca="1" si="99"/>
        <v>1</v>
      </c>
      <c r="F506" s="209"/>
      <c r="J506" s="65"/>
      <c r="K506" s="146"/>
      <c r="L506" s="567"/>
      <c r="M506" s="567"/>
      <c r="N506" s="721"/>
      <c r="O506" s="635"/>
      <c r="P506" s="147"/>
      <c r="Q506" s="65"/>
    </row>
    <row r="507" spans="1:17" s="148" customFormat="1" ht="14.1" customHeight="1" x14ac:dyDescent="0.2">
      <c r="A507" s="729">
        <f ca="1">IF($H507="UNIDADE CONSTRUTIVA",OFFSET(A507,-1,0)+1,LARGE(A$3:A506,1))</f>
        <v>0</v>
      </c>
      <c r="B507" s="729">
        <f t="shared" ca="1" si="96"/>
        <v>3</v>
      </c>
      <c r="C507" s="729">
        <f t="shared" ca="1" si="97"/>
        <v>1</v>
      </c>
      <c r="D507" s="730">
        <f t="shared" ca="1" si="98"/>
        <v>1</v>
      </c>
      <c r="E507" s="730">
        <f t="shared" ca="1" si="99"/>
        <v>1</v>
      </c>
      <c r="F507" s="209"/>
      <c r="J507" s="65"/>
      <c r="K507" s="146"/>
      <c r="L507" s="567"/>
      <c r="M507" s="567"/>
      <c r="N507" s="721"/>
      <c r="O507" s="635"/>
      <c r="P507" s="147"/>
      <c r="Q507" s="65"/>
    </row>
    <row r="508" spans="1:17" s="148" customFormat="1" ht="14.1" customHeight="1" x14ac:dyDescent="0.2">
      <c r="A508" s="729">
        <f ca="1">IF($H508="UNIDADE CONSTRUTIVA",OFFSET(A508,-1,0)+1,LARGE(A$3:A507,1))</f>
        <v>0</v>
      </c>
      <c r="B508" s="729">
        <f t="shared" ca="1" si="96"/>
        <v>3</v>
      </c>
      <c r="C508" s="729">
        <f t="shared" ca="1" si="97"/>
        <v>1</v>
      </c>
      <c r="D508" s="730">
        <f t="shared" ca="1" si="98"/>
        <v>1</v>
      </c>
      <c r="E508" s="730">
        <f t="shared" ca="1" si="99"/>
        <v>1</v>
      </c>
      <c r="F508" s="209"/>
      <c r="J508" s="65"/>
      <c r="K508" s="146"/>
      <c r="L508" s="567"/>
      <c r="M508" s="567"/>
      <c r="N508" s="721"/>
      <c r="O508" s="635"/>
      <c r="P508" s="147"/>
      <c r="Q508" s="65"/>
    </row>
    <row r="509" spans="1:17" s="148" customFormat="1" ht="14.1" customHeight="1" x14ac:dyDescent="0.2">
      <c r="A509" s="729">
        <f ca="1">IF($H509="UNIDADE CONSTRUTIVA",OFFSET(A509,-1,0)+1,LARGE(A$3:A508,1))</f>
        <v>0</v>
      </c>
      <c r="B509" s="729">
        <f t="shared" ca="1" si="96"/>
        <v>3</v>
      </c>
      <c r="C509" s="729">
        <f t="shared" ca="1" si="97"/>
        <v>1</v>
      </c>
      <c r="D509" s="730">
        <f t="shared" ca="1" si="98"/>
        <v>1</v>
      </c>
      <c r="E509" s="730">
        <f t="shared" ca="1" si="99"/>
        <v>1</v>
      </c>
      <c r="F509" s="209"/>
      <c r="J509" s="65"/>
      <c r="K509" s="146"/>
      <c r="L509" s="567"/>
      <c r="M509" s="567"/>
      <c r="N509" s="721"/>
      <c r="O509" s="635"/>
      <c r="P509" s="147"/>
      <c r="Q509" s="65"/>
    </row>
    <row r="510" spans="1:17" s="148" customFormat="1" ht="14.1" customHeight="1" x14ac:dyDescent="0.2">
      <c r="A510" s="729">
        <f ca="1">IF($H510="UNIDADE CONSTRUTIVA",OFFSET(A510,-1,0)+1,LARGE(A$3:A509,1))</f>
        <v>0</v>
      </c>
      <c r="B510" s="729">
        <f t="shared" ca="1" si="96"/>
        <v>3</v>
      </c>
      <c r="C510" s="729">
        <f t="shared" ca="1" si="97"/>
        <v>1</v>
      </c>
      <c r="D510" s="730">
        <f t="shared" ca="1" si="98"/>
        <v>1</v>
      </c>
      <c r="E510" s="730">
        <f t="shared" ca="1" si="99"/>
        <v>1</v>
      </c>
      <c r="F510" s="209"/>
      <c r="J510" s="65"/>
      <c r="K510" s="146"/>
      <c r="L510" s="567"/>
      <c r="M510" s="567"/>
      <c r="N510" s="721"/>
      <c r="O510" s="635"/>
      <c r="P510" s="147"/>
      <c r="Q510" s="65"/>
    </row>
    <row r="511" spans="1:17" s="148" customFormat="1" ht="14.1" customHeight="1" x14ac:dyDescent="0.2">
      <c r="A511" s="729">
        <f ca="1">IF($H511="UNIDADE CONSTRUTIVA",OFFSET(A511,-1,0)+1,LARGE(A$3:A510,1))</f>
        <v>0</v>
      </c>
      <c r="B511" s="729">
        <f t="shared" ca="1" si="96"/>
        <v>3</v>
      </c>
      <c r="C511" s="729">
        <f t="shared" ca="1" si="97"/>
        <v>1</v>
      </c>
      <c r="D511" s="730">
        <f t="shared" ca="1" si="98"/>
        <v>1</v>
      </c>
      <c r="E511" s="730">
        <f t="shared" ca="1" si="99"/>
        <v>1</v>
      </c>
      <c r="F511" s="209"/>
      <c r="J511" s="65"/>
      <c r="K511" s="146"/>
      <c r="L511" s="567"/>
      <c r="M511" s="567"/>
      <c r="N511" s="721"/>
      <c r="O511" s="635"/>
      <c r="P511" s="147"/>
      <c r="Q511" s="65"/>
    </row>
    <row r="512" spans="1:17" s="148" customFormat="1" ht="14.1" customHeight="1" x14ac:dyDescent="0.2">
      <c r="A512" s="729">
        <f ca="1">IF($H512="UNIDADE CONSTRUTIVA",OFFSET(A512,-1,0)+1,LARGE(A$3:A511,1))</f>
        <v>0</v>
      </c>
      <c r="B512" s="729">
        <f t="shared" ca="1" si="96"/>
        <v>3</v>
      </c>
      <c r="C512" s="729">
        <f t="shared" ca="1" si="97"/>
        <v>1</v>
      </c>
      <c r="D512" s="730">
        <f t="shared" ca="1" si="98"/>
        <v>1</v>
      </c>
      <c r="E512" s="730">
        <f t="shared" ca="1" si="99"/>
        <v>1</v>
      </c>
      <c r="F512" s="209"/>
      <c r="J512" s="65"/>
      <c r="K512" s="146"/>
      <c r="L512" s="567"/>
      <c r="M512" s="567"/>
      <c r="N512" s="721"/>
      <c r="O512" s="635"/>
      <c r="P512" s="147"/>
      <c r="Q512" s="65"/>
    </row>
    <row r="513" spans="1:17" s="148" customFormat="1" ht="14.1" customHeight="1" x14ac:dyDescent="0.2">
      <c r="A513" s="729">
        <f ca="1">IF($H513="UNIDADE CONSTRUTIVA",OFFSET(A513,-1,0)+1,LARGE(A$3:A512,1))</f>
        <v>0</v>
      </c>
      <c r="B513" s="729">
        <f t="shared" ca="1" si="96"/>
        <v>3</v>
      </c>
      <c r="C513" s="729">
        <f t="shared" ca="1" si="97"/>
        <v>1</v>
      </c>
      <c r="D513" s="730">
        <f t="shared" ca="1" si="98"/>
        <v>1</v>
      </c>
      <c r="E513" s="730">
        <f t="shared" ca="1" si="99"/>
        <v>1</v>
      </c>
      <c r="F513" s="209"/>
      <c r="J513" s="65"/>
      <c r="K513" s="146"/>
      <c r="L513" s="567"/>
      <c r="M513" s="567"/>
      <c r="N513" s="721"/>
      <c r="O513" s="635"/>
      <c r="P513" s="147"/>
      <c r="Q513" s="65"/>
    </row>
    <row r="514" spans="1:17" s="148" customFormat="1" ht="14.1" customHeight="1" x14ac:dyDescent="0.2">
      <c r="A514" s="729">
        <f ca="1">IF($H514="UNIDADE CONSTRUTIVA",OFFSET(A514,-1,0)+1,LARGE(A$3:A513,1))</f>
        <v>0</v>
      </c>
      <c r="B514" s="729">
        <f t="shared" ca="1" si="96"/>
        <v>3</v>
      </c>
      <c r="C514" s="729">
        <f t="shared" ca="1" si="97"/>
        <v>1</v>
      </c>
      <c r="D514" s="730">
        <f t="shared" ca="1" si="98"/>
        <v>1</v>
      </c>
      <c r="E514" s="730">
        <f t="shared" ca="1" si="99"/>
        <v>1</v>
      </c>
      <c r="F514" s="209"/>
      <c r="J514" s="65"/>
      <c r="K514" s="146"/>
      <c r="L514" s="567"/>
      <c r="M514" s="567"/>
      <c r="N514" s="721"/>
      <c r="O514" s="635"/>
      <c r="P514" s="147"/>
      <c r="Q514" s="65"/>
    </row>
    <row r="515" spans="1:17" s="148" customFormat="1" ht="14.1" customHeight="1" x14ac:dyDescent="0.2">
      <c r="A515" s="729">
        <f ca="1">IF($H515="UNIDADE CONSTRUTIVA",OFFSET(A515,-1,0)+1,LARGE(A$3:A514,1))</f>
        <v>0</v>
      </c>
      <c r="B515" s="729">
        <f t="shared" ca="1" si="96"/>
        <v>3</v>
      </c>
      <c r="C515" s="729">
        <f t="shared" ca="1" si="97"/>
        <v>1</v>
      </c>
      <c r="D515" s="730">
        <f t="shared" ca="1" si="98"/>
        <v>1</v>
      </c>
      <c r="E515" s="730">
        <f t="shared" ca="1" si="99"/>
        <v>1</v>
      </c>
      <c r="F515" s="209"/>
      <c r="J515" s="65"/>
      <c r="K515" s="146"/>
      <c r="L515" s="567"/>
      <c r="M515" s="567"/>
      <c r="N515" s="721"/>
      <c r="O515" s="635"/>
      <c r="P515" s="147"/>
      <c r="Q515" s="65"/>
    </row>
    <row r="516" spans="1:17" s="148" customFormat="1" ht="14.1" customHeight="1" x14ac:dyDescent="0.2">
      <c r="A516" s="729">
        <f ca="1">IF($H516="UNIDADE CONSTRUTIVA",OFFSET(A516,-1,0)+1,LARGE(A$3:A515,1))</f>
        <v>0</v>
      </c>
      <c r="B516" s="729">
        <f t="shared" ca="1" si="96"/>
        <v>3</v>
      </c>
      <c r="C516" s="729">
        <f t="shared" ca="1" si="97"/>
        <v>1</v>
      </c>
      <c r="D516" s="730">
        <f t="shared" ca="1" si="98"/>
        <v>1</v>
      </c>
      <c r="E516" s="730">
        <f t="shared" ca="1" si="99"/>
        <v>1</v>
      </c>
      <c r="F516" s="209"/>
      <c r="J516" s="65"/>
      <c r="K516" s="146"/>
      <c r="L516" s="567"/>
      <c r="M516" s="567"/>
      <c r="N516" s="721"/>
      <c r="O516" s="635"/>
      <c r="P516" s="147"/>
      <c r="Q516" s="65"/>
    </row>
    <row r="517" spans="1:17" s="148" customFormat="1" ht="14.1" customHeight="1" x14ac:dyDescent="0.2">
      <c r="A517" s="729">
        <f ca="1">IF($H517="UNIDADE CONSTRUTIVA",OFFSET(A517,-1,0)+1,LARGE(A$3:A516,1))</f>
        <v>0</v>
      </c>
      <c r="B517" s="729">
        <f t="shared" ca="1" si="96"/>
        <v>3</v>
      </c>
      <c r="C517" s="729">
        <f t="shared" ca="1" si="97"/>
        <v>1</v>
      </c>
      <c r="D517" s="730">
        <f t="shared" ca="1" si="98"/>
        <v>1</v>
      </c>
      <c r="E517" s="730">
        <f t="shared" ca="1" si="99"/>
        <v>1</v>
      </c>
      <c r="F517" s="209"/>
      <c r="J517" s="65"/>
      <c r="K517" s="146"/>
      <c r="L517" s="567"/>
      <c r="M517" s="567"/>
      <c r="N517" s="721"/>
      <c r="O517" s="635"/>
      <c r="P517" s="147"/>
      <c r="Q517" s="65"/>
    </row>
    <row r="518" spans="1:17" s="148" customFormat="1" ht="14.1" customHeight="1" x14ac:dyDescent="0.2">
      <c r="A518" s="729">
        <f ca="1">IF($H518="UNIDADE CONSTRUTIVA",OFFSET(A518,-1,0)+1,LARGE(A$3:A517,1))</f>
        <v>0</v>
      </c>
      <c r="B518" s="729">
        <f t="shared" ca="1" si="96"/>
        <v>3</v>
      </c>
      <c r="C518" s="729">
        <f t="shared" ca="1" si="97"/>
        <v>1</v>
      </c>
      <c r="D518" s="730">
        <f t="shared" ca="1" si="98"/>
        <v>1</v>
      </c>
      <c r="E518" s="730">
        <f t="shared" ca="1" si="99"/>
        <v>1</v>
      </c>
      <c r="F518" s="209"/>
      <c r="J518" s="65"/>
      <c r="K518" s="146"/>
      <c r="L518" s="567"/>
      <c r="M518" s="567"/>
      <c r="N518" s="721"/>
      <c r="O518" s="635"/>
      <c r="P518" s="147"/>
      <c r="Q518" s="65"/>
    </row>
    <row r="519" spans="1:17" s="148" customFormat="1" ht="14.1" customHeight="1" x14ac:dyDescent="0.2">
      <c r="A519" s="729">
        <f ca="1">IF($H519="UNIDADE CONSTRUTIVA",OFFSET(A519,-1,0)+1,LARGE(A$3:A518,1))</f>
        <v>0</v>
      </c>
      <c r="B519" s="729">
        <f t="shared" ca="1" si="96"/>
        <v>3</v>
      </c>
      <c r="C519" s="729">
        <f t="shared" ca="1" si="97"/>
        <v>1</v>
      </c>
      <c r="D519" s="730">
        <f t="shared" ca="1" si="98"/>
        <v>1</v>
      </c>
      <c r="E519" s="730">
        <f t="shared" ca="1" si="99"/>
        <v>1</v>
      </c>
      <c r="F519" s="209"/>
      <c r="J519" s="65"/>
      <c r="K519" s="146"/>
      <c r="L519" s="567"/>
      <c r="M519" s="567"/>
      <c r="N519" s="721"/>
      <c r="O519" s="635"/>
      <c r="P519" s="147"/>
      <c r="Q519" s="65"/>
    </row>
    <row r="520" spans="1:17" s="148" customFormat="1" ht="14.1" customHeight="1" x14ac:dyDescent="0.2">
      <c r="A520" s="729">
        <f ca="1">IF($H520="UNIDADE CONSTRUTIVA",OFFSET(A520,-1,0)+1,LARGE(A$3:A519,1))</f>
        <v>0</v>
      </c>
      <c r="B520" s="729">
        <f t="shared" ca="1" si="96"/>
        <v>3</v>
      </c>
      <c r="C520" s="729">
        <f t="shared" ca="1" si="97"/>
        <v>1</v>
      </c>
      <c r="D520" s="730">
        <f t="shared" ca="1" si="98"/>
        <v>1</v>
      </c>
      <c r="E520" s="730">
        <f t="shared" ca="1" si="99"/>
        <v>1</v>
      </c>
      <c r="F520" s="209"/>
      <c r="J520" s="65"/>
      <c r="K520" s="146"/>
      <c r="L520" s="567"/>
      <c r="M520" s="567"/>
      <c r="N520" s="721"/>
      <c r="O520" s="635"/>
      <c r="P520" s="147"/>
      <c r="Q520" s="65"/>
    </row>
    <row r="521" spans="1:17" s="148" customFormat="1" ht="14.1" customHeight="1" x14ac:dyDescent="0.2">
      <c r="A521" s="729">
        <f ca="1">IF($H521="UNIDADE CONSTRUTIVA",OFFSET(A521,-1,0)+1,LARGE(A$3:A520,1))</f>
        <v>0</v>
      </c>
      <c r="B521" s="729">
        <f t="shared" ca="1" si="96"/>
        <v>3</v>
      </c>
      <c r="C521" s="729">
        <f t="shared" ca="1" si="97"/>
        <v>1</v>
      </c>
      <c r="D521" s="730">
        <f t="shared" ca="1" si="98"/>
        <v>1</v>
      </c>
      <c r="E521" s="730">
        <f t="shared" ca="1" si="99"/>
        <v>1</v>
      </c>
      <c r="F521" s="209"/>
      <c r="J521" s="65"/>
      <c r="K521" s="146"/>
      <c r="L521" s="567"/>
      <c r="M521" s="567"/>
      <c r="N521" s="721"/>
      <c r="O521" s="635"/>
      <c r="P521" s="147"/>
      <c r="Q521" s="65"/>
    </row>
    <row r="522" spans="1:17" s="148" customFormat="1" ht="14.1" customHeight="1" x14ac:dyDescent="0.2">
      <c r="A522" s="729">
        <f ca="1">IF($H522="UNIDADE CONSTRUTIVA",OFFSET(A522,-1,0)+1,LARGE(A$3:A521,1))</f>
        <v>0</v>
      </c>
      <c r="B522" s="729">
        <f t="shared" ca="1" si="96"/>
        <v>3</v>
      </c>
      <c r="C522" s="729">
        <f t="shared" ca="1" si="97"/>
        <v>1</v>
      </c>
      <c r="D522" s="730">
        <f t="shared" ca="1" si="98"/>
        <v>1</v>
      </c>
      <c r="E522" s="730">
        <f t="shared" ca="1" si="99"/>
        <v>1</v>
      </c>
      <c r="F522" s="209"/>
      <c r="J522" s="65"/>
      <c r="K522" s="146"/>
      <c r="L522" s="567"/>
      <c r="M522" s="567"/>
      <c r="N522" s="721"/>
      <c r="O522" s="635"/>
      <c r="P522" s="147"/>
      <c r="Q522" s="65"/>
    </row>
    <row r="523" spans="1:17" s="148" customFormat="1" ht="14.1" customHeight="1" x14ac:dyDescent="0.2">
      <c r="A523" s="729">
        <f ca="1">IF($H523="UNIDADE CONSTRUTIVA",OFFSET(A523,-1,0)+1,LARGE(A$3:A522,1))</f>
        <v>0</v>
      </c>
      <c r="B523" s="729">
        <f t="shared" ca="1" si="96"/>
        <v>3</v>
      </c>
      <c r="C523" s="729">
        <f t="shared" ca="1" si="97"/>
        <v>1</v>
      </c>
      <c r="D523" s="730">
        <f t="shared" ca="1" si="98"/>
        <v>1</v>
      </c>
      <c r="E523" s="730">
        <f t="shared" ca="1" si="99"/>
        <v>1</v>
      </c>
      <c r="F523" s="209"/>
      <c r="J523" s="65"/>
      <c r="K523" s="146"/>
      <c r="L523" s="567"/>
      <c r="M523" s="567"/>
      <c r="N523" s="721"/>
      <c r="O523" s="635"/>
      <c r="P523" s="147"/>
      <c r="Q523" s="65"/>
    </row>
    <row r="524" spans="1:17" s="148" customFormat="1" ht="14.1" customHeight="1" x14ac:dyDescent="0.2">
      <c r="A524" s="729">
        <f ca="1">IF($H524="UNIDADE CONSTRUTIVA",OFFSET(A524,-1,0)+1,LARGE(A$3:A523,1))</f>
        <v>0</v>
      </c>
      <c r="B524" s="729">
        <f t="shared" ca="1" si="96"/>
        <v>3</v>
      </c>
      <c r="C524" s="729">
        <f t="shared" ca="1" si="97"/>
        <v>1</v>
      </c>
      <c r="D524" s="730">
        <f t="shared" ca="1" si="98"/>
        <v>1</v>
      </c>
      <c r="E524" s="730">
        <f t="shared" ca="1" si="99"/>
        <v>1</v>
      </c>
      <c r="F524" s="209"/>
      <c r="J524" s="65"/>
      <c r="K524" s="146"/>
      <c r="L524" s="567"/>
      <c r="M524" s="567"/>
      <c r="N524" s="721"/>
      <c r="O524" s="635"/>
      <c r="P524" s="147"/>
      <c r="Q524" s="65"/>
    </row>
    <row r="525" spans="1:17" s="148" customFormat="1" ht="14.1" customHeight="1" x14ac:dyDescent="0.2">
      <c r="A525" s="729">
        <f ca="1">IF($H525="UNIDADE CONSTRUTIVA",OFFSET(A525,-1,0)+1,LARGE(A$3:A524,1))</f>
        <v>0</v>
      </c>
      <c r="B525" s="729">
        <f t="shared" ca="1" si="96"/>
        <v>3</v>
      </c>
      <c r="C525" s="729">
        <f t="shared" ca="1" si="97"/>
        <v>1</v>
      </c>
      <c r="D525" s="730">
        <f t="shared" ca="1" si="98"/>
        <v>1</v>
      </c>
      <c r="E525" s="730">
        <f t="shared" ca="1" si="99"/>
        <v>1</v>
      </c>
      <c r="F525" s="209"/>
      <c r="J525" s="65"/>
      <c r="K525" s="146"/>
      <c r="L525" s="567"/>
      <c r="M525" s="567"/>
      <c r="N525" s="721"/>
      <c r="O525" s="635"/>
      <c r="P525" s="147"/>
      <c r="Q525" s="65"/>
    </row>
    <row r="526" spans="1:17" s="148" customFormat="1" ht="14.1" customHeight="1" x14ac:dyDescent="0.2">
      <c r="A526" s="729">
        <f ca="1">IF($H526="UNIDADE CONSTRUTIVA",OFFSET(A526,-1,0)+1,LARGE(A$3:A525,1))</f>
        <v>0</v>
      </c>
      <c r="B526" s="729">
        <f t="shared" ca="1" si="96"/>
        <v>3</v>
      </c>
      <c r="C526" s="729">
        <f t="shared" ca="1" si="97"/>
        <v>1</v>
      </c>
      <c r="D526" s="730">
        <f t="shared" ca="1" si="98"/>
        <v>1</v>
      </c>
      <c r="E526" s="730">
        <f t="shared" ca="1" si="99"/>
        <v>1</v>
      </c>
      <c r="F526" s="209"/>
      <c r="J526" s="65"/>
      <c r="K526" s="146"/>
      <c r="L526" s="567"/>
      <c r="M526" s="567"/>
      <c r="N526" s="721"/>
      <c r="O526" s="635"/>
      <c r="P526" s="147"/>
      <c r="Q526" s="65"/>
    </row>
    <row r="527" spans="1:17" s="148" customFormat="1" ht="14.1" customHeight="1" x14ac:dyDescent="0.2">
      <c r="A527" s="729">
        <f ca="1">IF($H527="UNIDADE CONSTRUTIVA",OFFSET(A527,-1,0)+1,LARGE(A$3:A526,1))</f>
        <v>0</v>
      </c>
      <c r="B527" s="729">
        <f t="shared" ca="1" si="96"/>
        <v>3</v>
      </c>
      <c r="C527" s="729">
        <f t="shared" ca="1" si="97"/>
        <v>1</v>
      </c>
      <c r="D527" s="730">
        <f t="shared" ca="1" si="98"/>
        <v>1</v>
      </c>
      <c r="E527" s="730">
        <f t="shared" ca="1" si="99"/>
        <v>1</v>
      </c>
      <c r="F527" s="209"/>
      <c r="J527" s="65"/>
      <c r="K527" s="146"/>
      <c r="L527" s="567"/>
      <c r="M527" s="567"/>
      <c r="N527" s="721"/>
      <c r="O527" s="635"/>
      <c r="P527" s="147"/>
      <c r="Q527" s="65"/>
    </row>
    <row r="528" spans="1:17" s="148" customFormat="1" ht="14.1" customHeight="1" x14ac:dyDescent="0.2">
      <c r="A528" s="729">
        <f ca="1">IF($H528="UNIDADE CONSTRUTIVA",OFFSET(A528,-1,0)+1,LARGE(A$3:A527,1))</f>
        <v>0</v>
      </c>
      <c r="B528" s="729">
        <f t="shared" ca="1" si="96"/>
        <v>3</v>
      </c>
      <c r="C528" s="729">
        <f t="shared" ca="1" si="97"/>
        <v>1</v>
      </c>
      <c r="D528" s="730">
        <f t="shared" ca="1" si="98"/>
        <v>1</v>
      </c>
      <c r="E528" s="730">
        <f t="shared" ca="1" si="99"/>
        <v>1</v>
      </c>
      <c r="F528" s="209"/>
      <c r="J528" s="65"/>
      <c r="K528" s="146"/>
      <c r="L528" s="567"/>
      <c r="M528" s="567"/>
      <c r="N528" s="721"/>
      <c r="O528" s="635"/>
      <c r="P528" s="147"/>
      <c r="Q528" s="65"/>
    </row>
    <row r="529" spans="1:17" s="148" customFormat="1" ht="14.1" customHeight="1" x14ac:dyDescent="0.2">
      <c r="A529" s="729">
        <f ca="1">IF($H529="UNIDADE CONSTRUTIVA",OFFSET(A529,-1,0)+1,LARGE(A$3:A528,1))</f>
        <v>0</v>
      </c>
      <c r="B529" s="729">
        <f t="shared" ca="1" si="96"/>
        <v>3</v>
      </c>
      <c r="C529" s="729">
        <f t="shared" ca="1" si="97"/>
        <v>1</v>
      </c>
      <c r="D529" s="730">
        <f t="shared" ca="1" si="98"/>
        <v>1</v>
      </c>
      <c r="E529" s="730">
        <f t="shared" ca="1" si="99"/>
        <v>1</v>
      </c>
      <c r="F529" s="209"/>
      <c r="J529" s="65"/>
      <c r="K529" s="146"/>
      <c r="L529" s="567"/>
      <c r="M529" s="567"/>
      <c r="N529" s="721"/>
      <c r="O529" s="635"/>
      <c r="P529" s="147"/>
      <c r="Q529" s="65"/>
    </row>
    <row r="530" spans="1:17" s="148" customFormat="1" ht="14.1" customHeight="1" x14ac:dyDescent="0.2">
      <c r="A530" s="729">
        <f ca="1">IF($H530="UNIDADE CONSTRUTIVA",OFFSET(A530,-1,0)+1,LARGE(A$3:A529,1))</f>
        <v>0</v>
      </c>
      <c r="B530" s="729">
        <f t="shared" ca="1" si="96"/>
        <v>3</v>
      </c>
      <c r="C530" s="729">
        <f t="shared" ca="1" si="97"/>
        <v>1</v>
      </c>
      <c r="D530" s="730">
        <f t="shared" ca="1" si="98"/>
        <v>1</v>
      </c>
      <c r="E530" s="730">
        <f t="shared" ca="1" si="99"/>
        <v>1</v>
      </c>
      <c r="F530" s="209"/>
      <c r="J530" s="65"/>
      <c r="K530" s="146"/>
      <c r="L530" s="567"/>
      <c r="M530" s="567"/>
      <c r="N530" s="721"/>
      <c r="O530" s="635"/>
      <c r="P530" s="147"/>
      <c r="Q530" s="65"/>
    </row>
    <row r="531" spans="1:17" s="148" customFormat="1" ht="14.1" customHeight="1" x14ac:dyDescent="0.2">
      <c r="A531" s="729">
        <f ca="1">IF($H531="UNIDADE CONSTRUTIVA",OFFSET(A531,-1,0)+1,LARGE(A$3:A530,1))</f>
        <v>0</v>
      </c>
      <c r="B531" s="729">
        <f t="shared" ca="1" si="96"/>
        <v>3</v>
      </c>
      <c r="C531" s="729">
        <f t="shared" ca="1" si="97"/>
        <v>1</v>
      </c>
      <c r="D531" s="730">
        <f t="shared" ca="1" si="98"/>
        <v>1</v>
      </c>
      <c r="E531" s="730">
        <f t="shared" ca="1" si="99"/>
        <v>1</v>
      </c>
      <c r="F531" s="209"/>
      <c r="J531" s="65"/>
      <c r="K531" s="146"/>
      <c r="L531" s="567"/>
      <c r="M531" s="567"/>
      <c r="N531" s="721"/>
      <c r="O531" s="635"/>
      <c r="P531" s="147"/>
      <c r="Q531" s="65"/>
    </row>
    <row r="532" spans="1:17" s="148" customFormat="1" ht="14.1" customHeight="1" x14ac:dyDescent="0.2">
      <c r="A532" s="729">
        <f ca="1">IF($H532="UNIDADE CONSTRUTIVA",OFFSET(A532,-1,0)+1,LARGE(A$3:A531,1))</f>
        <v>0</v>
      </c>
      <c r="B532" s="729">
        <f t="shared" ca="1" si="96"/>
        <v>3</v>
      </c>
      <c r="C532" s="729">
        <f t="shared" ca="1" si="97"/>
        <v>1</v>
      </c>
      <c r="D532" s="730">
        <f t="shared" ca="1" si="98"/>
        <v>1</v>
      </c>
      <c r="E532" s="730">
        <f t="shared" ca="1" si="99"/>
        <v>1</v>
      </c>
      <c r="F532" s="209"/>
      <c r="J532" s="65"/>
      <c r="K532" s="146"/>
      <c r="L532" s="567"/>
      <c r="M532" s="567"/>
      <c r="N532" s="721"/>
      <c r="O532" s="635"/>
      <c r="P532" s="147"/>
      <c r="Q532" s="65"/>
    </row>
    <row r="533" spans="1:17" s="148" customFormat="1" ht="14.1" customHeight="1" x14ac:dyDescent="0.2">
      <c r="A533" s="729">
        <f ca="1">IF($H533="UNIDADE CONSTRUTIVA",OFFSET(A533,-1,0)+1,LARGE(A$3:A532,1))</f>
        <v>0</v>
      </c>
      <c r="B533" s="729">
        <f t="shared" ca="1" si="96"/>
        <v>3</v>
      </c>
      <c r="C533" s="729">
        <f t="shared" ca="1" si="97"/>
        <v>1</v>
      </c>
      <c r="D533" s="730">
        <f t="shared" ca="1" si="98"/>
        <v>1</v>
      </c>
      <c r="E533" s="730">
        <f t="shared" ca="1" si="99"/>
        <v>1</v>
      </c>
      <c r="F533" s="209"/>
      <c r="J533" s="65"/>
      <c r="K533" s="146"/>
      <c r="L533" s="567"/>
      <c r="M533" s="567"/>
      <c r="N533" s="721"/>
      <c r="O533" s="635"/>
      <c r="P533" s="147"/>
      <c r="Q533" s="65"/>
    </row>
    <row r="534" spans="1:17" s="148" customFormat="1" ht="14.1" customHeight="1" x14ac:dyDescent="0.2">
      <c r="A534" s="729">
        <f ca="1">IF($H534="UNIDADE CONSTRUTIVA",OFFSET(A534,-1,0)+1,LARGE(A$3:A533,1))</f>
        <v>0</v>
      </c>
      <c r="B534" s="729">
        <f t="shared" ca="1" si="96"/>
        <v>3</v>
      </c>
      <c r="C534" s="729">
        <f t="shared" ca="1" si="97"/>
        <v>1</v>
      </c>
      <c r="D534" s="730">
        <f t="shared" ca="1" si="98"/>
        <v>1</v>
      </c>
      <c r="E534" s="730">
        <f t="shared" ca="1" si="99"/>
        <v>1</v>
      </c>
      <c r="F534" s="209"/>
      <c r="J534" s="65"/>
      <c r="K534" s="146"/>
      <c r="L534" s="567"/>
      <c r="M534" s="567"/>
      <c r="N534" s="721"/>
      <c r="O534" s="635"/>
      <c r="P534" s="147"/>
      <c r="Q534" s="65"/>
    </row>
    <row r="535" spans="1:17" s="148" customFormat="1" ht="14.1" customHeight="1" x14ac:dyDescent="0.2">
      <c r="A535" s="729">
        <f ca="1">IF($H535="UNIDADE CONSTRUTIVA",OFFSET(A535,-1,0)+1,LARGE(A$3:A534,1))</f>
        <v>0</v>
      </c>
      <c r="B535" s="729">
        <f t="shared" ca="1" si="96"/>
        <v>3</v>
      </c>
      <c r="C535" s="729">
        <f t="shared" ca="1" si="97"/>
        <v>1</v>
      </c>
      <c r="D535" s="730">
        <f t="shared" ca="1" si="98"/>
        <v>1</v>
      </c>
      <c r="E535" s="730">
        <f t="shared" ca="1" si="99"/>
        <v>1</v>
      </c>
      <c r="F535" s="209"/>
      <c r="J535" s="65"/>
      <c r="K535" s="146"/>
      <c r="L535" s="567"/>
      <c r="M535" s="567"/>
      <c r="N535" s="721"/>
      <c r="O535" s="635"/>
      <c r="P535" s="147"/>
      <c r="Q535" s="65"/>
    </row>
    <row r="536" spans="1:17" s="148" customFormat="1" ht="14.1" customHeight="1" x14ac:dyDescent="0.2">
      <c r="A536" s="729">
        <f ca="1">IF($H536="UNIDADE CONSTRUTIVA",OFFSET(A536,-1,0)+1,LARGE(A$3:A535,1))</f>
        <v>0</v>
      </c>
      <c r="B536" s="729">
        <f t="shared" ca="1" si="96"/>
        <v>3</v>
      </c>
      <c r="C536" s="729">
        <f t="shared" ca="1" si="97"/>
        <v>1</v>
      </c>
      <c r="D536" s="730">
        <f t="shared" ca="1" si="98"/>
        <v>1</v>
      </c>
      <c r="E536" s="730">
        <f t="shared" ca="1" si="99"/>
        <v>1</v>
      </c>
      <c r="F536" s="209"/>
      <c r="J536" s="65"/>
      <c r="K536" s="146"/>
      <c r="L536" s="567"/>
      <c r="M536" s="567"/>
      <c r="N536" s="721"/>
      <c r="O536" s="635"/>
      <c r="P536" s="147"/>
      <c r="Q536" s="65"/>
    </row>
    <row r="537" spans="1:17" s="148" customFormat="1" ht="14.1" customHeight="1" x14ac:dyDescent="0.2">
      <c r="A537" s="729">
        <f ca="1">IF($H537="UNIDADE CONSTRUTIVA",OFFSET(A537,-1,0)+1,LARGE(A$3:A536,1))</f>
        <v>0</v>
      </c>
      <c r="B537" s="729">
        <f t="shared" ca="1" si="96"/>
        <v>3</v>
      </c>
      <c r="C537" s="729">
        <f t="shared" ca="1" si="97"/>
        <v>1</v>
      </c>
      <c r="D537" s="730">
        <f t="shared" ca="1" si="98"/>
        <v>1</v>
      </c>
      <c r="E537" s="730">
        <f t="shared" ca="1" si="99"/>
        <v>1</v>
      </c>
      <c r="F537" s="209"/>
      <c r="J537" s="65"/>
      <c r="K537" s="146"/>
      <c r="L537" s="567"/>
      <c r="M537" s="567"/>
      <c r="N537" s="721"/>
      <c r="O537" s="635"/>
      <c r="P537" s="147"/>
      <c r="Q537" s="65"/>
    </row>
    <row r="538" spans="1:17" s="148" customFormat="1" ht="14.1" customHeight="1" x14ac:dyDescent="0.2">
      <c r="A538" s="729">
        <f ca="1">IF($H538="UNIDADE CONSTRUTIVA",OFFSET(A538,-1,0)+1,LARGE(A$3:A537,1))</f>
        <v>0</v>
      </c>
      <c r="B538" s="729">
        <f t="shared" ca="1" si="96"/>
        <v>3</v>
      </c>
      <c r="C538" s="729">
        <f t="shared" ca="1" si="97"/>
        <v>1</v>
      </c>
      <c r="D538" s="730">
        <f t="shared" ca="1" si="98"/>
        <v>1</v>
      </c>
      <c r="E538" s="730">
        <f t="shared" ca="1" si="99"/>
        <v>1</v>
      </c>
      <c r="F538" s="209"/>
      <c r="J538" s="65"/>
      <c r="K538" s="146"/>
      <c r="L538" s="567"/>
      <c r="M538" s="567"/>
      <c r="N538" s="721"/>
      <c r="O538" s="635"/>
      <c r="P538" s="147"/>
      <c r="Q538" s="65"/>
    </row>
    <row r="539" spans="1:17" s="148" customFormat="1" ht="14.1" customHeight="1" x14ac:dyDescent="0.2">
      <c r="A539" s="729">
        <f ca="1">IF($H539="UNIDADE CONSTRUTIVA",OFFSET(A539,-1,0)+1,LARGE(A$3:A538,1))</f>
        <v>0</v>
      </c>
      <c r="B539" s="729">
        <f t="shared" ca="1" si="96"/>
        <v>3</v>
      </c>
      <c r="C539" s="729">
        <f t="shared" ca="1" si="97"/>
        <v>1</v>
      </c>
      <c r="D539" s="730">
        <f t="shared" ca="1" si="98"/>
        <v>1</v>
      </c>
      <c r="E539" s="730">
        <f t="shared" ca="1" si="99"/>
        <v>1</v>
      </c>
      <c r="F539" s="209"/>
      <c r="J539" s="65"/>
      <c r="K539" s="146"/>
      <c r="L539" s="567"/>
      <c r="M539" s="567"/>
      <c r="N539" s="721"/>
      <c r="O539" s="635"/>
      <c r="P539" s="147"/>
      <c r="Q539" s="65"/>
    </row>
    <row r="540" spans="1:17" s="148" customFormat="1" ht="14.1" customHeight="1" x14ac:dyDescent="0.2">
      <c r="A540" s="729">
        <f ca="1">IF($H540="UNIDADE CONSTRUTIVA",OFFSET(A540,-1,0)+1,LARGE(A$3:A539,1))</f>
        <v>0</v>
      </c>
      <c r="B540" s="729">
        <f t="shared" ca="1" si="96"/>
        <v>3</v>
      </c>
      <c r="C540" s="729">
        <f t="shared" ca="1" si="97"/>
        <v>1</v>
      </c>
      <c r="D540" s="730">
        <f t="shared" ca="1" si="98"/>
        <v>1</v>
      </c>
      <c r="E540" s="730">
        <f t="shared" ca="1" si="99"/>
        <v>1</v>
      </c>
      <c r="F540" s="209"/>
      <c r="J540" s="65"/>
      <c r="K540" s="146"/>
      <c r="L540" s="567"/>
      <c r="M540" s="567"/>
      <c r="N540" s="721"/>
      <c r="O540" s="635"/>
      <c r="P540" s="147"/>
      <c r="Q540" s="65"/>
    </row>
    <row r="541" spans="1:17" s="148" customFormat="1" ht="14.1" customHeight="1" x14ac:dyDescent="0.2">
      <c r="A541" s="729">
        <f ca="1">IF($H541="UNIDADE CONSTRUTIVA",OFFSET(A541,-1,0)+1,LARGE(A$3:A540,1))</f>
        <v>0</v>
      </c>
      <c r="B541" s="729">
        <f t="shared" ca="1" si="96"/>
        <v>3</v>
      </c>
      <c r="C541" s="729">
        <f t="shared" ca="1" si="97"/>
        <v>1</v>
      </c>
      <c r="D541" s="730">
        <f t="shared" ca="1" si="98"/>
        <v>1</v>
      </c>
      <c r="E541" s="730">
        <f t="shared" ca="1" si="99"/>
        <v>1</v>
      </c>
      <c r="F541" s="209"/>
      <c r="J541" s="65"/>
      <c r="K541" s="146"/>
      <c r="L541" s="567"/>
      <c r="M541" s="567"/>
      <c r="N541" s="721"/>
      <c r="O541" s="635"/>
      <c r="P541" s="147"/>
      <c r="Q541" s="65"/>
    </row>
    <row r="542" spans="1:17" s="148" customFormat="1" ht="14.1" customHeight="1" x14ac:dyDescent="0.2">
      <c r="A542" s="729">
        <f ca="1">IF($H542="UNIDADE CONSTRUTIVA",OFFSET(A542,-1,0)+1,LARGE(A$3:A541,1))</f>
        <v>0</v>
      </c>
      <c r="B542" s="729">
        <f t="shared" ca="1" si="96"/>
        <v>3</v>
      </c>
      <c r="C542" s="729">
        <f t="shared" ca="1" si="97"/>
        <v>1</v>
      </c>
      <c r="D542" s="730">
        <f t="shared" ca="1" si="98"/>
        <v>1</v>
      </c>
      <c r="E542" s="730">
        <f t="shared" ca="1" si="99"/>
        <v>1</v>
      </c>
      <c r="F542" s="209"/>
      <c r="J542" s="65"/>
      <c r="K542" s="146"/>
      <c r="L542" s="567"/>
      <c r="M542" s="567"/>
      <c r="N542" s="721"/>
      <c r="O542" s="635"/>
      <c r="P542" s="147"/>
      <c r="Q542" s="65"/>
    </row>
    <row r="543" spans="1:17" s="148" customFormat="1" ht="14.1" customHeight="1" x14ac:dyDescent="0.2">
      <c r="A543" s="729">
        <f ca="1">IF($H543="UNIDADE CONSTRUTIVA",OFFSET(A543,-1,0)+1,LARGE(A$3:A542,1))</f>
        <v>0</v>
      </c>
      <c r="B543" s="729">
        <f t="shared" ca="1" si="96"/>
        <v>3</v>
      </c>
      <c r="C543" s="729">
        <f t="shared" ca="1" si="97"/>
        <v>1</v>
      </c>
      <c r="D543" s="730">
        <f t="shared" ca="1" si="98"/>
        <v>1</v>
      </c>
      <c r="E543" s="730">
        <f t="shared" ca="1" si="99"/>
        <v>1</v>
      </c>
      <c r="F543" s="209"/>
      <c r="J543" s="65"/>
      <c r="K543" s="146"/>
      <c r="L543" s="567"/>
      <c r="M543" s="567"/>
      <c r="N543" s="721"/>
      <c r="O543" s="635"/>
      <c r="P543" s="147"/>
      <c r="Q543" s="65"/>
    </row>
    <row r="544" spans="1:17" s="148" customFormat="1" ht="14.1" customHeight="1" x14ac:dyDescent="0.2">
      <c r="A544" s="729">
        <f ca="1">IF($H544="UNIDADE CONSTRUTIVA",OFFSET(A544,-1,0)+1,LARGE(A$3:A543,1))</f>
        <v>0</v>
      </c>
      <c r="B544" s="729">
        <f t="shared" ca="1" si="96"/>
        <v>3</v>
      </c>
      <c r="C544" s="729">
        <f t="shared" ca="1" si="97"/>
        <v>1</v>
      </c>
      <c r="D544" s="730">
        <f t="shared" ca="1" si="98"/>
        <v>1</v>
      </c>
      <c r="E544" s="730">
        <f t="shared" ca="1" si="99"/>
        <v>1</v>
      </c>
      <c r="F544" s="209"/>
      <c r="J544" s="65"/>
      <c r="K544" s="146"/>
      <c r="L544" s="567"/>
      <c r="M544" s="567"/>
      <c r="N544" s="721"/>
      <c r="O544" s="635"/>
      <c r="P544" s="147"/>
      <c r="Q544" s="65"/>
    </row>
    <row r="545" spans="1:17" s="148" customFormat="1" ht="14.1" customHeight="1" x14ac:dyDescent="0.2">
      <c r="A545" s="729">
        <f ca="1">IF($H545="UNIDADE CONSTRUTIVA",OFFSET(A545,-1,0)+1,LARGE(A$3:A544,1))</f>
        <v>0</v>
      </c>
      <c r="B545" s="729">
        <f t="shared" ca="1" si="96"/>
        <v>3</v>
      </c>
      <c r="C545" s="729">
        <f t="shared" ca="1" si="97"/>
        <v>1</v>
      </c>
      <c r="D545" s="730">
        <f t="shared" ca="1" si="98"/>
        <v>1</v>
      </c>
      <c r="E545" s="730">
        <f t="shared" ca="1" si="99"/>
        <v>1</v>
      </c>
      <c r="F545" s="209"/>
      <c r="J545" s="65"/>
      <c r="K545" s="146"/>
      <c r="L545" s="567"/>
      <c r="M545" s="567"/>
      <c r="N545" s="721"/>
      <c r="O545" s="635"/>
      <c r="P545" s="147"/>
      <c r="Q545" s="65"/>
    </row>
    <row r="546" spans="1:17" s="148" customFormat="1" ht="14.1" customHeight="1" x14ac:dyDescent="0.2">
      <c r="A546" s="729">
        <f ca="1">IF($H546="UNIDADE CONSTRUTIVA",OFFSET(A546,-1,0)+1,LARGE(A$3:A545,1))</f>
        <v>0</v>
      </c>
      <c r="B546" s="729">
        <f t="shared" ca="1" si="96"/>
        <v>3</v>
      </c>
      <c r="C546" s="729">
        <f t="shared" ca="1" si="97"/>
        <v>1</v>
      </c>
      <c r="D546" s="730">
        <f t="shared" ca="1" si="98"/>
        <v>1</v>
      </c>
      <c r="E546" s="730">
        <f t="shared" ca="1" si="99"/>
        <v>1</v>
      </c>
      <c r="F546" s="209"/>
      <c r="J546" s="65"/>
      <c r="K546" s="146"/>
      <c r="L546" s="567"/>
      <c r="M546" s="567"/>
      <c r="N546" s="721"/>
      <c r="O546" s="635"/>
      <c r="P546" s="147"/>
      <c r="Q546" s="65"/>
    </row>
    <row r="547" spans="1:17" s="148" customFormat="1" ht="14.1" customHeight="1" x14ac:dyDescent="0.2">
      <c r="A547" s="729">
        <f ca="1">IF($H547="UNIDADE CONSTRUTIVA",OFFSET(A547,-1,0)+1,LARGE(A$3:A546,1))</f>
        <v>0</v>
      </c>
      <c r="B547" s="729">
        <f t="shared" ca="1" si="96"/>
        <v>3</v>
      </c>
      <c r="C547" s="729">
        <f t="shared" ca="1" si="97"/>
        <v>1</v>
      </c>
      <c r="D547" s="730">
        <f t="shared" ca="1" si="98"/>
        <v>1</v>
      </c>
      <c r="E547" s="730">
        <f t="shared" ca="1" si="99"/>
        <v>1</v>
      </c>
      <c r="F547" s="209"/>
      <c r="J547" s="65"/>
      <c r="K547" s="146"/>
      <c r="L547" s="567"/>
      <c r="M547" s="567"/>
      <c r="N547" s="721"/>
      <c r="O547" s="635"/>
      <c r="P547" s="147"/>
      <c r="Q547" s="65"/>
    </row>
    <row r="548" spans="1:17" s="148" customFormat="1" ht="14.1" customHeight="1" x14ac:dyDescent="0.2">
      <c r="A548" s="729">
        <f ca="1">IF($H548="UNIDADE CONSTRUTIVA",OFFSET(A548,-1,0)+1,LARGE(A$3:A547,1))</f>
        <v>0</v>
      </c>
      <c r="B548" s="729">
        <f t="shared" ca="1" si="96"/>
        <v>3</v>
      </c>
      <c r="C548" s="729">
        <f t="shared" ca="1" si="97"/>
        <v>1</v>
      </c>
      <c r="D548" s="730">
        <f t="shared" ca="1" si="98"/>
        <v>1</v>
      </c>
      <c r="E548" s="730">
        <f t="shared" ca="1" si="99"/>
        <v>1</v>
      </c>
      <c r="F548" s="209"/>
      <c r="J548" s="65"/>
      <c r="K548" s="146"/>
      <c r="L548" s="567"/>
      <c r="M548" s="567"/>
      <c r="N548" s="721"/>
      <c r="O548" s="635"/>
      <c r="P548" s="147"/>
      <c r="Q548" s="65"/>
    </row>
    <row r="549" spans="1:17" s="148" customFormat="1" ht="14.1" customHeight="1" x14ac:dyDescent="0.2">
      <c r="A549" s="729">
        <f ca="1">IF($H549="UNIDADE CONSTRUTIVA",OFFSET(A549,-1,0)+1,LARGE(A$3:A548,1))</f>
        <v>0</v>
      </c>
      <c r="B549" s="729">
        <f t="shared" ca="1" si="96"/>
        <v>3</v>
      </c>
      <c r="C549" s="729">
        <f t="shared" ca="1" si="97"/>
        <v>1</v>
      </c>
      <c r="D549" s="730">
        <f t="shared" ca="1" si="98"/>
        <v>1</v>
      </c>
      <c r="E549" s="730">
        <f t="shared" ca="1" si="99"/>
        <v>1</v>
      </c>
      <c r="F549" s="209"/>
      <c r="J549" s="65"/>
      <c r="K549" s="146"/>
      <c r="L549" s="567"/>
      <c r="M549" s="567"/>
      <c r="N549" s="721"/>
      <c r="O549" s="635"/>
      <c r="P549" s="147"/>
      <c r="Q549" s="65"/>
    </row>
    <row r="550" spans="1:17" s="148" customFormat="1" ht="14.1" customHeight="1" x14ac:dyDescent="0.2">
      <c r="A550" s="729">
        <f ca="1">IF($H550="UNIDADE CONSTRUTIVA",OFFSET(A550,-1,0)+1,LARGE(A$3:A549,1))</f>
        <v>0</v>
      </c>
      <c r="B550" s="729">
        <f t="shared" ca="1" si="96"/>
        <v>3</v>
      </c>
      <c r="C550" s="729">
        <f t="shared" ca="1" si="97"/>
        <v>1</v>
      </c>
      <c r="D550" s="730">
        <f t="shared" ca="1" si="98"/>
        <v>1</v>
      </c>
      <c r="E550" s="730">
        <f t="shared" ca="1" si="99"/>
        <v>1</v>
      </c>
      <c r="F550" s="209"/>
      <c r="J550" s="65"/>
      <c r="K550" s="146"/>
      <c r="L550" s="567"/>
      <c r="M550" s="567"/>
      <c r="N550" s="721"/>
      <c r="O550" s="635"/>
      <c r="P550" s="147"/>
      <c r="Q550" s="65"/>
    </row>
    <row r="551" spans="1:17" s="148" customFormat="1" ht="14.1" customHeight="1" x14ac:dyDescent="0.2">
      <c r="A551" s="729">
        <f ca="1">IF($H551="UNIDADE CONSTRUTIVA",OFFSET(A551,-1,0)+1,LARGE(A$3:A550,1))</f>
        <v>0</v>
      </c>
      <c r="B551" s="729">
        <f t="shared" ca="1" si="96"/>
        <v>3</v>
      </c>
      <c r="C551" s="729">
        <f t="shared" ca="1" si="97"/>
        <v>1</v>
      </c>
      <c r="D551" s="730">
        <f t="shared" ca="1" si="98"/>
        <v>1</v>
      </c>
      <c r="E551" s="730">
        <f t="shared" ca="1" si="99"/>
        <v>1</v>
      </c>
      <c r="F551" s="209"/>
      <c r="J551" s="65"/>
      <c r="K551" s="146"/>
      <c r="L551" s="567"/>
      <c r="M551" s="567"/>
      <c r="N551" s="721"/>
      <c r="O551" s="635"/>
      <c r="P551" s="147"/>
      <c r="Q551" s="65"/>
    </row>
    <row r="552" spans="1:17" s="148" customFormat="1" ht="14.1" customHeight="1" x14ac:dyDescent="0.2">
      <c r="A552" s="729">
        <f ca="1">IF($H552="UNIDADE CONSTRUTIVA",OFFSET(A552,-1,0)+1,LARGE(A$3:A551,1))</f>
        <v>0</v>
      </c>
      <c r="B552" s="729">
        <f t="shared" ca="1" si="96"/>
        <v>3</v>
      </c>
      <c r="C552" s="729">
        <f t="shared" ca="1" si="97"/>
        <v>1</v>
      </c>
      <c r="D552" s="730">
        <f t="shared" ca="1" si="98"/>
        <v>1</v>
      </c>
      <c r="E552" s="730">
        <f t="shared" ca="1" si="99"/>
        <v>1</v>
      </c>
      <c r="F552" s="209"/>
      <c r="J552" s="65"/>
      <c r="K552" s="146"/>
      <c r="L552" s="567"/>
      <c r="M552" s="567"/>
      <c r="N552" s="721"/>
      <c r="O552" s="635"/>
      <c r="P552" s="147"/>
      <c r="Q552" s="65"/>
    </row>
    <row r="553" spans="1:17" s="148" customFormat="1" ht="14.1" customHeight="1" x14ac:dyDescent="0.2">
      <c r="A553" s="729">
        <f ca="1">IF($H553="UNIDADE CONSTRUTIVA",OFFSET(A553,-1,0)+1,LARGE(A$3:A552,1))</f>
        <v>0</v>
      </c>
      <c r="B553" s="729">
        <f t="shared" ca="1" si="96"/>
        <v>3</v>
      </c>
      <c r="C553" s="729">
        <f t="shared" ca="1" si="97"/>
        <v>1</v>
      </c>
      <c r="D553" s="730">
        <f t="shared" ca="1" si="98"/>
        <v>1</v>
      </c>
      <c r="E553" s="730">
        <f t="shared" ca="1" si="99"/>
        <v>1</v>
      </c>
      <c r="F553" s="209"/>
      <c r="J553" s="65"/>
      <c r="K553" s="146"/>
      <c r="L553" s="567"/>
      <c r="M553" s="567"/>
      <c r="N553" s="721"/>
      <c r="O553" s="635"/>
      <c r="P553" s="147"/>
      <c r="Q553" s="65"/>
    </row>
    <row r="554" spans="1:17" s="148" customFormat="1" ht="14.1" customHeight="1" x14ac:dyDescent="0.2">
      <c r="A554" s="729">
        <f ca="1">IF($H554="UNIDADE CONSTRUTIVA",OFFSET(A554,-1,0)+1,LARGE(A$3:A553,1))</f>
        <v>0</v>
      </c>
      <c r="B554" s="729">
        <f t="shared" ca="1" si="96"/>
        <v>3</v>
      </c>
      <c r="C554" s="729">
        <f t="shared" ca="1" si="97"/>
        <v>1</v>
      </c>
      <c r="D554" s="730">
        <f t="shared" ca="1" si="98"/>
        <v>1</v>
      </c>
      <c r="E554" s="730">
        <f t="shared" ca="1" si="99"/>
        <v>1</v>
      </c>
      <c r="F554" s="209"/>
      <c r="J554" s="65"/>
      <c r="K554" s="146"/>
      <c r="L554" s="567"/>
      <c r="M554" s="567"/>
      <c r="N554" s="721"/>
      <c r="O554" s="635"/>
      <c r="P554" s="147"/>
      <c r="Q554" s="65"/>
    </row>
    <row r="555" spans="1:17" s="148" customFormat="1" ht="14.1" customHeight="1" x14ac:dyDescent="0.2">
      <c r="A555" s="729">
        <f ca="1">IF($H555="UNIDADE CONSTRUTIVA",OFFSET(A555,-1,0)+1,LARGE(A$3:A554,1))</f>
        <v>0</v>
      </c>
      <c r="B555" s="729">
        <f t="shared" ca="1" si="96"/>
        <v>3</v>
      </c>
      <c r="C555" s="729">
        <f t="shared" ca="1" si="97"/>
        <v>1</v>
      </c>
      <c r="D555" s="730">
        <f t="shared" ca="1" si="98"/>
        <v>1</v>
      </c>
      <c r="E555" s="730">
        <f t="shared" ca="1" si="99"/>
        <v>1</v>
      </c>
      <c r="F555" s="209"/>
      <c r="J555" s="65"/>
      <c r="K555" s="146"/>
      <c r="L555" s="567"/>
      <c r="M555" s="567"/>
      <c r="N555" s="721"/>
      <c r="O555" s="635"/>
      <c r="P555" s="147"/>
      <c r="Q555" s="65"/>
    </row>
    <row r="556" spans="1:17" s="148" customFormat="1" ht="14.1" customHeight="1" x14ac:dyDescent="0.2">
      <c r="A556" s="729">
        <f ca="1">IF($H556="UNIDADE CONSTRUTIVA",OFFSET(A556,-1,0)+1,LARGE(A$3:A555,1))</f>
        <v>0</v>
      </c>
      <c r="B556" s="729">
        <f t="shared" ca="1" si="96"/>
        <v>3</v>
      </c>
      <c r="C556" s="729">
        <f t="shared" ca="1" si="97"/>
        <v>1</v>
      </c>
      <c r="D556" s="730">
        <f t="shared" ca="1" si="98"/>
        <v>1</v>
      </c>
      <c r="E556" s="730">
        <f t="shared" ca="1" si="99"/>
        <v>1</v>
      </c>
      <c r="F556" s="209"/>
      <c r="J556" s="65"/>
      <c r="K556" s="146"/>
      <c r="L556" s="567"/>
      <c r="M556" s="567"/>
      <c r="N556" s="721"/>
      <c r="O556" s="635"/>
      <c r="P556" s="147"/>
      <c r="Q556" s="65"/>
    </row>
    <row r="557" spans="1:17" s="148" customFormat="1" ht="14.1" customHeight="1" x14ac:dyDescent="0.2">
      <c r="A557" s="729">
        <f ca="1">IF($H557="UNIDADE CONSTRUTIVA",OFFSET(A557,-1,0)+1,LARGE(A$3:A556,1))</f>
        <v>0</v>
      </c>
      <c r="B557" s="729">
        <f t="shared" ca="1" si="96"/>
        <v>3</v>
      </c>
      <c r="C557" s="729">
        <f t="shared" ca="1" si="97"/>
        <v>1</v>
      </c>
      <c r="D557" s="730">
        <f t="shared" ca="1" si="98"/>
        <v>1</v>
      </c>
      <c r="E557" s="730">
        <f t="shared" ca="1" si="99"/>
        <v>1</v>
      </c>
      <c r="F557" s="209"/>
      <c r="J557" s="65"/>
      <c r="K557" s="146"/>
      <c r="L557" s="567"/>
      <c r="M557" s="567"/>
      <c r="N557" s="721"/>
      <c r="O557" s="635"/>
      <c r="P557" s="147"/>
      <c r="Q557" s="65"/>
    </row>
    <row r="558" spans="1:17" s="148" customFormat="1" ht="14.1" customHeight="1" x14ac:dyDescent="0.2">
      <c r="A558" s="729">
        <f ca="1">IF($H558="UNIDADE CONSTRUTIVA",OFFSET(A558,-1,0)+1,LARGE(A$3:A557,1))</f>
        <v>0</v>
      </c>
      <c r="B558" s="729">
        <f t="shared" ca="1" si="96"/>
        <v>3</v>
      </c>
      <c r="C558" s="729">
        <f t="shared" ca="1" si="97"/>
        <v>1</v>
      </c>
      <c r="D558" s="730">
        <f t="shared" ca="1" si="98"/>
        <v>1</v>
      </c>
      <c r="E558" s="730">
        <f t="shared" ca="1" si="99"/>
        <v>1</v>
      </c>
      <c r="F558" s="209"/>
      <c r="J558" s="65"/>
      <c r="K558" s="146"/>
      <c r="L558" s="567"/>
      <c r="M558" s="567"/>
      <c r="N558" s="721"/>
      <c r="O558" s="635"/>
      <c r="P558" s="147"/>
      <c r="Q558" s="65"/>
    </row>
    <row r="559" spans="1:17" s="148" customFormat="1" ht="14.1" customHeight="1" x14ac:dyDescent="0.2">
      <c r="A559" s="729">
        <f ca="1">IF($H559="UNIDADE CONSTRUTIVA",OFFSET(A559,-1,0)+1,LARGE(A$3:A558,1))</f>
        <v>0</v>
      </c>
      <c r="B559" s="729">
        <f t="shared" ca="1" si="96"/>
        <v>3</v>
      </c>
      <c r="C559" s="729">
        <f t="shared" ca="1" si="97"/>
        <v>1</v>
      </c>
      <c r="D559" s="730">
        <f t="shared" ca="1" si="98"/>
        <v>1</v>
      </c>
      <c r="E559" s="730">
        <f t="shared" ca="1" si="99"/>
        <v>1</v>
      </c>
      <c r="F559" s="209"/>
      <c r="J559" s="65"/>
      <c r="K559" s="146"/>
      <c r="L559" s="567"/>
      <c r="M559" s="567"/>
      <c r="N559" s="721"/>
      <c r="O559" s="635"/>
      <c r="P559" s="147"/>
      <c r="Q559" s="65"/>
    </row>
    <row r="560" spans="1:17" s="148" customFormat="1" ht="14.1" customHeight="1" x14ac:dyDescent="0.2">
      <c r="A560" s="729">
        <f ca="1">IF($H560="UNIDADE CONSTRUTIVA",OFFSET(A560,-1,0)+1,LARGE(A$3:A559,1))</f>
        <v>0</v>
      </c>
      <c r="B560" s="729">
        <f t="shared" ca="1" si="96"/>
        <v>3</v>
      </c>
      <c r="C560" s="729">
        <f t="shared" ca="1" si="97"/>
        <v>1</v>
      </c>
      <c r="D560" s="730">
        <f t="shared" ca="1" si="98"/>
        <v>1</v>
      </c>
      <c r="E560" s="730">
        <f t="shared" ca="1" si="99"/>
        <v>1</v>
      </c>
      <c r="F560" s="209"/>
      <c r="J560" s="65"/>
      <c r="K560" s="146"/>
      <c r="L560" s="567"/>
      <c r="M560" s="567"/>
      <c r="N560" s="721"/>
      <c r="O560" s="635"/>
      <c r="P560" s="147"/>
      <c r="Q560" s="65"/>
    </row>
    <row r="561" spans="1:17" s="148" customFormat="1" ht="14.1" customHeight="1" x14ac:dyDescent="0.2">
      <c r="A561" s="729">
        <f ca="1">IF($H561="UNIDADE CONSTRUTIVA",OFFSET(A561,-1,0)+1,LARGE(A$3:A560,1))</f>
        <v>0</v>
      </c>
      <c r="B561" s="729">
        <f t="shared" ca="1" si="96"/>
        <v>3</v>
      </c>
      <c r="C561" s="729">
        <f t="shared" ca="1" si="97"/>
        <v>1</v>
      </c>
      <c r="D561" s="730">
        <f t="shared" ca="1" si="98"/>
        <v>1</v>
      </c>
      <c r="E561" s="730">
        <f t="shared" ca="1" si="99"/>
        <v>1</v>
      </c>
      <c r="F561" s="209"/>
      <c r="J561" s="65"/>
      <c r="K561" s="146"/>
      <c r="L561" s="567"/>
      <c r="M561" s="567"/>
      <c r="N561" s="721"/>
      <c r="O561" s="635"/>
      <c r="P561" s="147"/>
      <c r="Q561" s="65"/>
    </row>
    <row r="562" spans="1:17" s="148" customFormat="1" ht="14.1" customHeight="1" x14ac:dyDescent="0.2">
      <c r="A562" s="729">
        <f ca="1">IF($H562="UNIDADE CONSTRUTIVA",OFFSET(A562,-1,0)+1,LARGE(A$3:A561,1))</f>
        <v>0</v>
      </c>
      <c r="B562" s="729">
        <f t="shared" ca="1" si="96"/>
        <v>3</v>
      </c>
      <c r="C562" s="729">
        <f t="shared" ca="1" si="97"/>
        <v>1</v>
      </c>
      <c r="D562" s="730">
        <f t="shared" ca="1" si="98"/>
        <v>1</v>
      </c>
      <c r="E562" s="730">
        <f t="shared" ca="1" si="99"/>
        <v>1</v>
      </c>
      <c r="F562" s="209"/>
      <c r="J562" s="65"/>
      <c r="K562" s="146"/>
      <c r="L562" s="567"/>
      <c r="M562" s="567"/>
      <c r="N562" s="721"/>
      <c r="O562" s="635"/>
      <c r="P562" s="147"/>
      <c r="Q562" s="65"/>
    </row>
    <row r="563" spans="1:17" s="148" customFormat="1" ht="14.1" customHeight="1" x14ac:dyDescent="0.2">
      <c r="A563" s="729">
        <f ca="1">IF($H563="UNIDADE CONSTRUTIVA",OFFSET(A563,-1,0)+1,LARGE(A$3:A562,1))</f>
        <v>0</v>
      </c>
      <c r="B563" s="729">
        <f t="shared" ca="1" si="96"/>
        <v>3</v>
      </c>
      <c r="C563" s="729">
        <f t="shared" ca="1" si="97"/>
        <v>1</v>
      </c>
      <c r="D563" s="730">
        <f t="shared" ca="1" si="98"/>
        <v>1</v>
      </c>
      <c r="E563" s="730">
        <f t="shared" ca="1" si="99"/>
        <v>1</v>
      </c>
      <c r="F563" s="209"/>
      <c r="J563" s="65"/>
      <c r="K563" s="146"/>
      <c r="L563" s="567"/>
      <c r="M563" s="567"/>
      <c r="N563" s="721"/>
      <c r="O563" s="635"/>
      <c r="P563" s="147"/>
      <c r="Q563" s="65"/>
    </row>
    <row r="564" spans="1:17" s="148" customFormat="1" ht="14.1" customHeight="1" x14ac:dyDescent="0.2">
      <c r="A564" s="729">
        <f ca="1">IF($H564="UNIDADE CONSTRUTIVA",OFFSET(A564,-1,0)+1,LARGE(A$3:A563,1))</f>
        <v>0</v>
      </c>
      <c r="B564" s="729">
        <f t="shared" ca="1" si="96"/>
        <v>3</v>
      </c>
      <c r="C564" s="729">
        <f t="shared" ca="1" si="97"/>
        <v>1</v>
      </c>
      <c r="D564" s="730">
        <f t="shared" ca="1" si="98"/>
        <v>1</v>
      </c>
      <c r="E564" s="730">
        <f t="shared" ca="1" si="99"/>
        <v>1</v>
      </c>
      <c r="F564" s="209"/>
      <c r="J564" s="65"/>
      <c r="K564" s="146"/>
      <c r="L564" s="567"/>
      <c r="M564" s="567"/>
      <c r="N564" s="721"/>
      <c r="O564" s="635"/>
      <c r="P564" s="147"/>
      <c r="Q564" s="65"/>
    </row>
    <row r="565" spans="1:17" s="148" customFormat="1" ht="14.1" customHeight="1" x14ac:dyDescent="0.2">
      <c r="A565" s="729">
        <f ca="1">IF($H565="UNIDADE CONSTRUTIVA",OFFSET(A565,-1,0)+1,LARGE(A$3:A564,1))</f>
        <v>0</v>
      </c>
      <c r="B565" s="729">
        <f t="shared" ref="B565:B628" ca="1" si="100">IF(H565="UNIDADE CONSTRUTIVA",0,IF(H565="CÉLULA CONSTRUTIVA",OFFSET(B565,-1,0)+1,OFFSET(B565,-1,0)))</f>
        <v>3</v>
      </c>
      <c r="C565" s="729">
        <f t="shared" ref="C565:C628" ca="1" si="101">IF(H565="CÉLULA CONSTRUTIVA",0,IF(H565="ETAPA",OFFSET(C565,-1,0)+1,OFFSET(C565,-1,0)))</f>
        <v>1</v>
      </c>
      <c r="D565" s="730">
        <f t="shared" ref="D565:D628" ca="1" si="102">IF(H565="ETAPA",0,IF(H565="SUBETAPA",OFFSET(D565,-1,0)+1,OFFSET(D565,-1,0)))</f>
        <v>1</v>
      </c>
      <c r="E565" s="730">
        <f t="shared" ref="E565:E628" ca="1" si="103">IF(H565="Subetapa",0,IF(H565="serviço",OFFSET(E565,-1,0)+1,OFFSET(E565,-1,0)))</f>
        <v>1</v>
      </c>
      <c r="F565" s="209"/>
      <c r="J565" s="65"/>
      <c r="K565" s="146"/>
      <c r="L565" s="567"/>
      <c r="M565" s="567"/>
      <c r="N565" s="721"/>
      <c r="O565" s="635"/>
      <c r="P565" s="147"/>
      <c r="Q565" s="65"/>
    </row>
    <row r="566" spans="1:17" s="148" customFormat="1" ht="14.1" customHeight="1" x14ac:dyDescent="0.2">
      <c r="A566" s="729">
        <f ca="1">IF($H566="UNIDADE CONSTRUTIVA",OFFSET(A566,-1,0)+1,LARGE(A$3:A565,1))</f>
        <v>0</v>
      </c>
      <c r="B566" s="729">
        <f t="shared" ca="1" si="100"/>
        <v>3</v>
      </c>
      <c r="C566" s="729">
        <f t="shared" ca="1" si="101"/>
        <v>1</v>
      </c>
      <c r="D566" s="730">
        <f t="shared" ca="1" si="102"/>
        <v>1</v>
      </c>
      <c r="E566" s="730">
        <f t="shared" ca="1" si="103"/>
        <v>1</v>
      </c>
      <c r="F566" s="209"/>
      <c r="J566" s="65"/>
      <c r="K566" s="146"/>
      <c r="L566" s="567"/>
      <c r="M566" s="567"/>
      <c r="N566" s="721"/>
      <c r="O566" s="635"/>
      <c r="P566" s="147"/>
      <c r="Q566" s="65"/>
    </row>
    <row r="567" spans="1:17" s="148" customFormat="1" ht="14.1" customHeight="1" x14ac:dyDescent="0.2">
      <c r="A567" s="729">
        <f ca="1">IF($H567="UNIDADE CONSTRUTIVA",OFFSET(A567,-1,0)+1,LARGE(A$3:A566,1))</f>
        <v>0</v>
      </c>
      <c r="B567" s="729">
        <f t="shared" ca="1" si="100"/>
        <v>3</v>
      </c>
      <c r="C567" s="729">
        <f t="shared" ca="1" si="101"/>
        <v>1</v>
      </c>
      <c r="D567" s="730">
        <f t="shared" ca="1" si="102"/>
        <v>1</v>
      </c>
      <c r="E567" s="730">
        <f t="shared" ca="1" si="103"/>
        <v>1</v>
      </c>
      <c r="F567" s="209"/>
      <c r="J567" s="65"/>
      <c r="K567" s="146"/>
      <c r="L567" s="567"/>
      <c r="M567" s="567"/>
      <c r="N567" s="721"/>
      <c r="O567" s="635"/>
      <c r="P567" s="147"/>
      <c r="Q567" s="65"/>
    </row>
    <row r="568" spans="1:17" s="148" customFormat="1" ht="14.1" customHeight="1" x14ac:dyDescent="0.2">
      <c r="A568" s="729">
        <f ca="1">IF($H568="UNIDADE CONSTRUTIVA",OFFSET(A568,-1,0)+1,LARGE(A$3:A567,1))</f>
        <v>0</v>
      </c>
      <c r="B568" s="729">
        <f t="shared" ca="1" si="100"/>
        <v>3</v>
      </c>
      <c r="C568" s="729">
        <f t="shared" ca="1" si="101"/>
        <v>1</v>
      </c>
      <c r="D568" s="730">
        <f t="shared" ca="1" si="102"/>
        <v>1</v>
      </c>
      <c r="E568" s="730">
        <f t="shared" ca="1" si="103"/>
        <v>1</v>
      </c>
      <c r="F568" s="209"/>
      <c r="J568" s="65"/>
      <c r="K568" s="146"/>
      <c r="L568" s="567"/>
      <c r="M568" s="567"/>
      <c r="N568" s="721"/>
      <c r="O568" s="635"/>
      <c r="P568" s="147"/>
      <c r="Q568" s="65"/>
    </row>
    <row r="569" spans="1:17" s="148" customFormat="1" ht="14.1" customHeight="1" x14ac:dyDescent="0.2">
      <c r="A569" s="729">
        <f ca="1">IF($H569="UNIDADE CONSTRUTIVA",OFFSET(A569,-1,0)+1,LARGE(A$3:A568,1))</f>
        <v>0</v>
      </c>
      <c r="B569" s="729">
        <f t="shared" ca="1" si="100"/>
        <v>3</v>
      </c>
      <c r="C569" s="729">
        <f t="shared" ca="1" si="101"/>
        <v>1</v>
      </c>
      <c r="D569" s="730">
        <f t="shared" ca="1" si="102"/>
        <v>1</v>
      </c>
      <c r="E569" s="730">
        <f t="shared" ca="1" si="103"/>
        <v>1</v>
      </c>
      <c r="F569" s="209"/>
      <c r="J569" s="65"/>
      <c r="K569" s="146"/>
      <c r="L569" s="567"/>
      <c r="M569" s="567"/>
      <c r="N569" s="721"/>
      <c r="O569" s="635"/>
      <c r="P569" s="147"/>
      <c r="Q569" s="65"/>
    </row>
    <row r="570" spans="1:17" s="148" customFormat="1" ht="14.1" customHeight="1" x14ac:dyDescent="0.2">
      <c r="A570" s="729">
        <f ca="1">IF($H570="UNIDADE CONSTRUTIVA",OFFSET(A570,-1,0)+1,LARGE(A$3:A569,1))</f>
        <v>0</v>
      </c>
      <c r="B570" s="729">
        <f t="shared" ca="1" si="100"/>
        <v>3</v>
      </c>
      <c r="C570" s="729">
        <f t="shared" ca="1" si="101"/>
        <v>1</v>
      </c>
      <c r="D570" s="730">
        <f t="shared" ca="1" si="102"/>
        <v>1</v>
      </c>
      <c r="E570" s="730">
        <f t="shared" ca="1" si="103"/>
        <v>1</v>
      </c>
      <c r="F570" s="209"/>
      <c r="J570" s="65"/>
      <c r="K570" s="146"/>
      <c r="L570" s="567"/>
      <c r="M570" s="567"/>
      <c r="N570" s="721"/>
      <c r="O570" s="635"/>
      <c r="P570" s="147"/>
      <c r="Q570" s="65"/>
    </row>
    <row r="571" spans="1:17" s="148" customFormat="1" ht="14.1" customHeight="1" x14ac:dyDescent="0.2">
      <c r="A571" s="729">
        <f ca="1">IF($H571="UNIDADE CONSTRUTIVA",OFFSET(A571,-1,0)+1,LARGE(A$3:A570,1))</f>
        <v>0</v>
      </c>
      <c r="B571" s="729">
        <f t="shared" ca="1" si="100"/>
        <v>3</v>
      </c>
      <c r="C571" s="729">
        <f t="shared" ca="1" si="101"/>
        <v>1</v>
      </c>
      <c r="D571" s="730">
        <f t="shared" ca="1" si="102"/>
        <v>1</v>
      </c>
      <c r="E571" s="730">
        <f t="shared" ca="1" si="103"/>
        <v>1</v>
      </c>
      <c r="F571" s="209"/>
      <c r="J571" s="65"/>
      <c r="K571" s="146"/>
      <c r="L571" s="567"/>
      <c r="M571" s="567"/>
      <c r="N571" s="721"/>
      <c r="O571" s="635"/>
      <c r="P571" s="147"/>
      <c r="Q571" s="65"/>
    </row>
    <row r="572" spans="1:17" s="148" customFormat="1" ht="14.1" customHeight="1" x14ac:dyDescent="0.2">
      <c r="A572" s="729">
        <f ca="1">IF($H572="UNIDADE CONSTRUTIVA",OFFSET(A572,-1,0)+1,LARGE(A$3:A571,1))</f>
        <v>0</v>
      </c>
      <c r="B572" s="729">
        <f t="shared" ca="1" si="100"/>
        <v>3</v>
      </c>
      <c r="C572" s="729">
        <f t="shared" ca="1" si="101"/>
        <v>1</v>
      </c>
      <c r="D572" s="730">
        <f t="shared" ca="1" si="102"/>
        <v>1</v>
      </c>
      <c r="E572" s="730">
        <f t="shared" ca="1" si="103"/>
        <v>1</v>
      </c>
      <c r="F572" s="209"/>
      <c r="J572" s="65"/>
      <c r="K572" s="146"/>
      <c r="L572" s="567"/>
      <c r="M572" s="567"/>
      <c r="N572" s="721"/>
      <c r="O572" s="635"/>
      <c r="P572" s="147"/>
      <c r="Q572" s="65"/>
    </row>
    <row r="573" spans="1:17" s="148" customFormat="1" ht="14.1" customHeight="1" x14ac:dyDescent="0.2">
      <c r="A573" s="729">
        <f ca="1">IF($H573="UNIDADE CONSTRUTIVA",OFFSET(A573,-1,0)+1,LARGE(A$3:A572,1))</f>
        <v>0</v>
      </c>
      <c r="B573" s="729">
        <f t="shared" ca="1" si="100"/>
        <v>3</v>
      </c>
      <c r="C573" s="729">
        <f t="shared" ca="1" si="101"/>
        <v>1</v>
      </c>
      <c r="D573" s="730">
        <f t="shared" ca="1" si="102"/>
        <v>1</v>
      </c>
      <c r="E573" s="730">
        <f t="shared" ca="1" si="103"/>
        <v>1</v>
      </c>
      <c r="F573" s="209"/>
      <c r="J573" s="65"/>
      <c r="K573" s="146"/>
      <c r="L573" s="567"/>
      <c r="M573" s="567"/>
      <c r="N573" s="721"/>
      <c r="O573" s="635"/>
      <c r="P573" s="147"/>
      <c r="Q573" s="65"/>
    </row>
    <row r="574" spans="1:17" s="148" customFormat="1" ht="14.1" customHeight="1" x14ac:dyDescent="0.2">
      <c r="A574" s="729">
        <f ca="1">IF($H574="UNIDADE CONSTRUTIVA",OFFSET(A574,-1,0)+1,LARGE(A$3:A573,1))</f>
        <v>0</v>
      </c>
      <c r="B574" s="729">
        <f t="shared" ca="1" si="100"/>
        <v>3</v>
      </c>
      <c r="C574" s="729">
        <f t="shared" ca="1" si="101"/>
        <v>1</v>
      </c>
      <c r="D574" s="730">
        <f t="shared" ca="1" si="102"/>
        <v>1</v>
      </c>
      <c r="E574" s="730">
        <f t="shared" ca="1" si="103"/>
        <v>1</v>
      </c>
      <c r="F574" s="209"/>
      <c r="J574" s="65"/>
      <c r="K574" s="146"/>
      <c r="L574" s="567"/>
      <c r="M574" s="567"/>
      <c r="N574" s="721"/>
      <c r="O574" s="635"/>
      <c r="P574" s="147"/>
      <c r="Q574" s="65"/>
    </row>
    <row r="575" spans="1:17" s="148" customFormat="1" ht="14.1" customHeight="1" x14ac:dyDescent="0.2">
      <c r="A575" s="729">
        <f ca="1">IF($H575="UNIDADE CONSTRUTIVA",OFFSET(A575,-1,0)+1,LARGE(A$3:A574,1))</f>
        <v>0</v>
      </c>
      <c r="B575" s="729">
        <f t="shared" ca="1" si="100"/>
        <v>3</v>
      </c>
      <c r="C575" s="729">
        <f t="shared" ca="1" si="101"/>
        <v>1</v>
      </c>
      <c r="D575" s="730">
        <f t="shared" ca="1" si="102"/>
        <v>1</v>
      </c>
      <c r="E575" s="730">
        <f t="shared" ca="1" si="103"/>
        <v>1</v>
      </c>
      <c r="F575" s="209"/>
      <c r="J575" s="65"/>
      <c r="K575" s="146"/>
      <c r="L575" s="567"/>
      <c r="M575" s="567"/>
      <c r="N575" s="721"/>
      <c r="O575" s="635"/>
      <c r="P575" s="147"/>
      <c r="Q575" s="65"/>
    </row>
    <row r="576" spans="1:17" s="148" customFormat="1" ht="14.1" customHeight="1" x14ac:dyDescent="0.2">
      <c r="A576" s="729">
        <f ca="1">IF($H576="UNIDADE CONSTRUTIVA",OFFSET(A576,-1,0)+1,LARGE(A$3:A575,1))</f>
        <v>0</v>
      </c>
      <c r="B576" s="729">
        <f t="shared" ca="1" si="100"/>
        <v>3</v>
      </c>
      <c r="C576" s="729">
        <f t="shared" ca="1" si="101"/>
        <v>1</v>
      </c>
      <c r="D576" s="730">
        <f t="shared" ca="1" si="102"/>
        <v>1</v>
      </c>
      <c r="E576" s="730">
        <f t="shared" ca="1" si="103"/>
        <v>1</v>
      </c>
      <c r="F576" s="209"/>
      <c r="J576" s="65"/>
      <c r="K576" s="146"/>
      <c r="L576" s="567"/>
      <c r="M576" s="567"/>
      <c r="N576" s="721"/>
      <c r="O576" s="635"/>
      <c r="P576" s="147"/>
      <c r="Q576" s="65"/>
    </row>
    <row r="577" spans="1:17" s="148" customFormat="1" ht="14.1" customHeight="1" x14ac:dyDescent="0.2">
      <c r="A577" s="729">
        <f ca="1">IF($H577="UNIDADE CONSTRUTIVA",OFFSET(A577,-1,0)+1,LARGE(A$3:A576,1))</f>
        <v>0</v>
      </c>
      <c r="B577" s="729">
        <f t="shared" ca="1" si="100"/>
        <v>3</v>
      </c>
      <c r="C577" s="729">
        <f t="shared" ca="1" si="101"/>
        <v>1</v>
      </c>
      <c r="D577" s="730">
        <f t="shared" ca="1" si="102"/>
        <v>1</v>
      </c>
      <c r="E577" s="730">
        <f t="shared" ca="1" si="103"/>
        <v>1</v>
      </c>
      <c r="F577" s="209"/>
      <c r="J577" s="65"/>
      <c r="K577" s="146"/>
      <c r="L577" s="567"/>
      <c r="M577" s="567"/>
      <c r="N577" s="721"/>
      <c r="O577" s="635"/>
      <c r="P577" s="147"/>
      <c r="Q577" s="65"/>
    </row>
    <row r="578" spans="1:17" s="148" customFormat="1" ht="14.1" customHeight="1" x14ac:dyDescent="0.2">
      <c r="A578" s="729">
        <f ca="1">IF($H578="UNIDADE CONSTRUTIVA",OFFSET(A578,-1,0)+1,LARGE(A$3:A577,1))</f>
        <v>0</v>
      </c>
      <c r="B578" s="729">
        <f t="shared" ca="1" si="100"/>
        <v>3</v>
      </c>
      <c r="C578" s="729">
        <f t="shared" ca="1" si="101"/>
        <v>1</v>
      </c>
      <c r="D578" s="730">
        <f t="shared" ca="1" si="102"/>
        <v>1</v>
      </c>
      <c r="E578" s="730">
        <f t="shared" ca="1" si="103"/>
        <v>1</v>
      </c>
      <c r="F578" s="209"/>
      <c r="J578" s="65"/>
      <c r="K578" s="146"/>
      <c r="L578" s="567"/>
      <c r="M578" s="567"/>
      <c r="N578" s="721"/>
      <c r="O578" s="635"/>
      <c r="P578" s="147"/>
      <c r="Q578" s="65"/>
    </row>
    <row r="579" spans="1:17" s="148" customFormat="1" ht="14.1" customHeight="1" x14ac:dyDescent="0.2">
      <c r="A579" s="729">
        <f ca="1">IF($H579="UNIDADE CONSTRUTIVA",OFFSET(A579,-1,0)+1,LARGE(A$3:A578,1))</f>
        <v>0</v>
      </c>
      <c r="B579" s="729">
        <f t="shared" ca="1" si="100"/>
        <v>3</v>
      </c>
      <c r="C579" s="729">
        <f t="shared" ca="1" si="101"/>
        <v>1</v>
      </c>
      <c r="D579" s="730">
        <f t="shared" ca="1" si="102"/>
        <v>1</v>
      </c>
      <c r="E579" s="730">
        <f t="shared" ca="1" si="103"/>
        <v>1</v>
      </c>
      <c r="F579" s="209"/>
      <c r="J579" s="65"/>
      <c r="K579" s="146"/>
      <c r="L579" s="567"/>
      <c r="M579" s="567"/>
      <c r="N579" s="721"/>
      <c r="O579" s="635"/>
      <c r="P579" s="147"/>
      <c r="Q579" s="65"/>
    </row>
    <row r="580" spans="1:17" s="148" customFormat="1" ht="14.1" customHeight="1" x14ac:dyDescent="0.2">
      <c r="A580" s="729">
        <f ca="1">IF($H580="UNIDADE CONSTRUTIVA",OFFSET(A580,-1,0)+1,LARGE(A$3:A579,1))</f>
        <v>0</v>
      </c>
      <c r="B580" s="729">
        <f t="shared" ca="1" si="100"/>
        <v>3</v>
      </c>
      <c r="C580" s="729">
        <f t="shared" ca="1" si="101"/>
        <v>1</v>
      </c>
      <c r="D580" s="730">
        <f t="shared" ca="1" si="102"/>
        <v>1</v>
      </c>
      <c r="E580" s="730">
        <f t="shared" ca="1" si="103"/>
        <v>1</v>
      </c>
      <c r="F580" s="209"/>
      <c r="J580" s="65"/>
      <c r="K580" s="146"/>
      <c r="L580" s="567"/>
      <c r="M580" s="567"/>
      <c r="N580" s="721"/>
      <c r="O580" s="635"/>
      <c r="P580" s="147"/>
      <c r="Q580" s="65"/>
    </row>
    <row r="581" spans="1:17" s="148" customFormat="1" ht="14.1" customHeight="1" x14ac:dyDescent="0.2">
      <c r="A581" s="729">
        <f ca="1">IF($H581="UNIDADE CONSTRUTIVA",OFFSET(A581,-1,0)+1,LARGE(A$3:A580,1))</f>
        <v>0</v>
      </c>
      <c r="B581" s="729">
        <f t="shared" ca="1" si="100"/>
        <v>3</v>
      </c>
      <c r="C581" s="729">
        <f t="shared" ca="1" si="101"/>
        <v>1</v>
      </c>
      <c r="D581" s="730">
        <f t="shared" ca="1" si="102"/>
        <v>1</v>
      </c>
      <c r="E581" s="730">
        <f t="shared" ca="1" si="103"/>
        <v>1</v>
      </c>
      <c r="F581" s="209"/>
      <c r="J581" s="65"/>
      <c r="K581" s="146"/>
      <c r="L581" s="567"/>
      <c r="M581" s="567"/>
      <c r="N581" s="721"/>
      <c r="O581" s="635"/>
      <c r="P581" s="147"/>
      <c r="Q581" s="65"/>
    </row>
    <row r="582" spans="1:17" s="148" customFormat="1" ht="14.1" customHeight="1" x14ac:dyDescent="0.2">
      <c r="A582" s="729">
        <f ca="1">IF($H582="UNIDADE CONSTRUTIVA",OFFSET(A582,-1,0)+1,LARGE(A$3:A581,1))</f>
        <v>0</v>
      </c>
      <c r="B582" s="729">
        <f t="shared" ca="1" si="100"/>
        <v>3</v>
      </c>
      <c r="C582" s="729">
        <f t="shared" ca="1" si="101"/>
        <v>1</v>
      </c>
      <c r="D582" s="730">
        <f t="shared" ca="1" si="102"/>
        <v>1</v>
      </c>
      <c r="E582" s="730">
        <f t="shared" ca="1" si="103"/>
        <v>1</v>
      </c>
      <c r="F582" s="209"/>
      <c r="J582" s="65"/>
      <c r="K582" s="146"/>
      <c r="L582" s="567"/>
      <c r="M582" s="567"/>
      <c r="N582" s="721"/>
      <c r="O582" s="635"/>
      <c r="P582" s="147"/>
      <c r="Q582" s="65"/>
    </row>
    <row r="583" spans="1:17" s="148" customFormat="1" ht="14.1" customHeight="1" x14ac:dyDescent="0.2">
      <c r="A583" s="729">
        <f ca="1">IF($H583="UNIDADE CONSTRUTIVA",OFFSET(A583,-1,0)+1,LARGE(A$3:A582,1))</f>
        <v>0</v>
      </c>
      <c r="B583" s="729">
        <f t="shared" ca="1" si="100"/>
        <v>3</v>
      </c>
      <c r="C583" s="729">
        <f t="shared" ca="1" si="101"/>
        <v>1</v>
      </c>
      <c r="D583" s="730">
        <f t="shared" ca="1" si="102"/>
        <v>1</v>
      </c>
      <c r="E583" s="730">
        <f t="shared" ca="1" si="103"/>
        <v>1</v>
      </c>
      <c r="F583" s="209"/>
      <c r="J583" s="65"/>
      <c r="K583" s="146"/>
      <c r="L583" s="567"/>
      <c r="M583" s="567"/>
      <c r="N583" s="721"/>
      <c r="O583" s="635"/>
      <c r="P583" s="147"/>
      <c r="Q583" s="65"/>
    </row>
    <row r="584" spans="1:17" s="148" customFormat="1" ht="14.1" customHeight="1" x14ac:dyDescent="0.2">
      <c r="A584" s="729">
        <f ca="1">IF($H584="UNIDADE CONSTRUTIVA",OFFSET(A584,-1,0)+1,LARGE(A$3:A583,1))</f>
        <v>0</v>
      </c>
      <c r="B584" s="729">
        <f t="shared" ca="1" si="100"/>
        <v>3</v>
      </c>
      <c r="C584" s="729">
        <f t="shared" ca="1" si="101"/>
        <v>1</v>
      </c>
      <c r="D584" s="730">
        <f t="shared" ca="1" si="102"/>
        <v>1</v>
      </c>
      <c r="E584" s="730">
        <f t="shared" ca="1" si="103"/>
        <v>1</v>
      </c>
      <c r="F584" s="209"/>
      <c r="J584" s="65"/>
      <c r="K584" s="146"/>
      <c r="L584" s="567"/>
      <c r="M584" s="567"/>
      <c r="N584" s="721"/>
      <c r="O584" s="635"/>
      <c r="P584" s="147"/>
      <c r="Q584" s="65"/>
    </row>
    <row r="585" spans="1:17" s="148" customFormat="1" ht="14.1" customHeight="1" x14ac:dyDescent="0.2">
      <c r="A585" s="729">
        <f ca="1">IF($H585="UNIDADE CONSTRUTIVA",OFFSET(A585,-1,0)+1,LARGE(A$3:A584,1))</f>
        <v>0</v>
      </c>
      <c r="B585" s="729">
        <f t="shared" ca="1" si="100"/>
        <v>3</v>
      </c>
      <c r="C585" s="729">
        <f t="shared" ca="1" si="101"/>
        <v>1</v>
      </c>
      <c r="D585" s="730">
        <f t="shared" ca="1" si="102"/>
        <v>1</v>
      </c>
      <c r="E585" s="730">
        <f t="shared" ca="1" si="103"/>
        <v>1</v>
      </c>
      <c r="F585" s="209"/>
      <c r="J585" s="65"/>
      <c r="K585" s="146"/>
      <c r="L585" s="567"/>
      <c r="M585" s="567"/>
      <c r="N585" s="721"/>
      <c r="O585" s="635"/>
      <c r="P585" s="147"/>
      <c r="Q585" s="65"/>
    </row>
    <row r="586" spans="1:17" s="148" customFormat="1" ht="14.1" customHeight="1" x14ac:dyDescent="0.2">
      <c r="A586" s="729">
        <f ca="1">IF($H586="UNIDADE CONSTRUTIVA",OFFSET(A586,-1,0)+1,LARGE(A$3:A585,1))</f>
        <v>0</v>
      </c>
      <c r="B586" s="729">
        <f t="shared" ca="1" si="100"/>
        <v>3</v>
      </c>
      <c r="C586" s="729">
        <f t="shared" ca="1" si="101"/>
        <v>1</v>
      </c>
      <c r="D586" s="730">
        <f t="shared" ca="1" si="102"/>
        <v>1</v>
      </c>
      <c r="E586" s="730">
        <f t="shared" ca="1" si="103"/>
        <v>1</v>
      </c>
      <c r="F586" s="209"/>
      <c r="J586" s="65"/>
      <c r="K586" s="146"/>
      <c r="L586" s="567"/>
      <c r="M586" s="567"/>
      <c r="N586" s="721"/>
      <c r="O586" s="635"/>
      <c r="P586" s="147"/>
      <c r="Q586" s="65"/>
    </row>
    <row r="587" spans="1:17" s="148" customFormat="1" ht="14.1" customHeight="1" x14ac:dyDescent="0.2">
      <c r="A587" s="729">
        <f ca="1">IF($H587="UNIDADE CONSTRUTIVA",OFFSET(A587,-1,0)+1,LARGE(A$3:A586,1))</f>
        <v>0</v>
      </c>
      <c r="B587" s="729">
        <f t="shared" ca="1" si="100"/>
        <v>3</v>
      </c>
      <c r="C587" s="729">
        <f t="shared" ca="1" si="101"/>
        <v>1</v>
      </c>
      <c r="D587" s="730">
        <f t="shared" ca="1" si="102"/>
        <v>1</v>
      </c>
      <c r="E587" s="730">
        <f t="shared" ca="1" si="103"/>
        <v>1</v>
      </c>
      <c r="F587" s="209"/>
      <c r="J587" s="65"/>
      <c r="K587" s="146"/>
      <c r="L587" s="567"/>
      <c r="M587" s="567"/>
      <c r="N587" s="721"/>
      <c r="O587" s="635"/>
      <c r="P587" s="147"/>
      <c r="Q587" s="65"/>
    </row>
    <row r="588" spans="1:17" s="148" customFormat="1" ht="14.1" customHeight="1" x14ac:dyDescent="0.2">
      <c r="A588" s="729">
        <f ca="1">IF($H588="UNIDADE CONSTRUTIVA",OFFSET(A588,-1,0)+1,LARGE(A$3:A587,1))</f>
        <v>0</v>
      </c>
      <c r="B588" s="729">
        <f t="shared" ca="1" si="100"/>
        <v>3</v>
      </c>
      <c r="C588" s="729">
        <f t="shared" ca="1" si="101"/>
        <v>1</v>
      </c>
      <c r="D588" s="730">
        <f t="shared" ca="1" si="102"/>
        <v>1</v>
      </c>
      <c r="E588" s="730">
        <f t="shared" ca="1" si="103"/>
        <v>1</v>
      </c>
      <c r="F588" s="209"/>
      <c r="J588" s="65"/>
      <c r="K588" s="146"/>
      <c r="L588" s="567"/>
      <c r="M588" s="567"/>
      <c r="N588" s="721"/>
      <c r="O588" s="635"/>
      <c r="P588" s="147"/>
      <c r="Q588" s="65"/>
    </row>
    <row r="589" spans="1:17" s="148" customFormat="1" ht="14.1" customHeight="1" x14ac:dyDescent="0.2">
      <c r="A589" s="729">
        <f ca="1">IF($H589="UNIDADE CONSTRUTIVA",OFFSET(A589,-1,0)+1,LARGE(A$3:A588,1))</f>
        <v>0</v>
      </c>
      <c r="B589" s="729">
        <f t="shared" ca="1" si="100"/>
        <v>3</v>
      </c>
      <c r="C589" s="729">
        <f t="shared" ca="1" si="101"/>
        <v>1</v>
      </c>
      <c r="D589" s="730">
        <f t="shared" ca="1" si="102"/>
        <v>1</v>
      </c>
      <c r="E589" s="730">
        <f t="shared" ca="1" si="103"/>
        <v>1</v>
      </c>
      <c r="F589" s="209"/>
      <c r="J589" s="65"/>
      <c r="K589" s="146"/>
      <c r="L589" s="567"/>
      <c r="M589" s="567"/>
      <c r="N589" s="721"/>
      <c r="O589" s="635"/>
      <c r="P589" s="147"/>
      <c r="Q589" s="65"/>
    </row>
    <row r="590" spans="1:17" s="148" customFormat="1" ht="14.1" customHeight="1" x14ac:dyDescent="0.2">
      <c r="A590" s="729">
        <f ca="1">IF($H590="UNIDADE CONSTRUTIVA",OFFSET(A590,-1,0)+1,LARGE(A$3:A589,1))</f>
        <v>0</v>
      </c>
      <c r="B590" s="729">
        <f t="shared" ca="1" si="100"/>
        <v>3</v>
      </c>
      <c r="C590" s="729">
        <f t="shared" ca="1" si="101"/>
        <v>1</v>
      </c>
      <c r="D590" s="730">
        <f t="shared" ca="1" si="102"/>
        <v>1</v>
      </c>
      <c r="E590" s="730">
        <f t="shared" ca="1" si="103"/>
        <v>1</v>
      </c>
      <c r="F590" s="209"/>
      <c r="J590" s="65"/>
      <c r="K590" s="146"/>
      <c r="L590" s="567"/>
      <c r="M590" s="567"/>
      <c r="N590" s="721"/>
      <c r="O590" s="635"/>
      <c r="P590" s="147"/>
      <c r="Q590" s="65"/>
    </row>
    <row r="591" spans="1:17" s="148" customFormat="1" ht="14.1" customHeight="1" x14ac:dyDescent="0.2">
      <c r="A591" s="729">
        <f ca="1">IF($H591="UNIDADE CONSTRUTIVA",OFFSET(A591,-1,0)+1,LARGE(A$3:A590,1))</f>
        <v>0</v>
      </c>
      <c r="B591" s="729">
        <f t="shared" ca="1" si="100"/>
        <v>3</v>
      </c>
      <c r="C591" s="729">
        <f t="shared" ca="1" si="101"/>
        <v>1</v>
      </c>
      <c r="D591" s="730">
        <f t="shared" ca="1" si="102"/>
        <v>1</v>
      </c>
      <c r="E591" s="730">
        <f t="shared" ca="1" si="103"/>
        <v>1</v>
      </c>
      <c r="F591" s="209"/>
      <c r="J591" s="65"/>
      <c r="K591" s="146"/>
      <c r="L591" s="567"/>
      <c r="M591" s="567"/>
      <c r="N591" s="721"/>
      <c r="O591" s="635"/>
      <c r="P591" s="147"/>
      <c r="Q591" s="65"/>
    </row>
    <row r="592" spans="1:17" s="148" customFormat="1" ht="14.1" customHeight="1" x14ac:dyDescent="0.2">
      <c r="A592" s="729">
        <f ca="1">IF($H592="UNIDADE CONSTRUTIVA",OFFSET(A592,-1,0)+1,LARGE(A$3:A591,1))</f>
        <v>0</v>
      </c>
      <c r="B592" s="729">
        <f t="shared" ca="1" si="100"/>
        <v>3</v>
      </c>
      <c r="C592" s="729">
        <f t="shared" ca="1" si="101"/>
        <v>1</v>
      </c>
      <c r="D592" s="730">
        <f t="shared" ca="1" si="102"/>
        <v>1</v>
      </c>
      <c r="E592" s="730">
        <f t="shared" ca="1" si="103"/>
        <v>1</v>
      </c>
      <c r="F592" s="209"/>
      <c r="J592" s="65"/>
      <c r="K592" s="146"/>
      <c r="L592" s="567"/>
      <c r="M592" s="567"/>
      <c r="N592" s="721"/>
      <c r="O592" s="635"/>
      <c r="P592" s="147"/>
      <c r="Q592" s="65"/>
    </row>
    <row r="593" spans="1:17" s="148" customFormat="1" ht="14.1" customHeight="1" x14ac:dyDescent="0.2">
      <c r="A593" s="729">
        <f ca="1">IF($H593="UNIDADE CONSTRUTIVA",OFFSET(A593,-1,0)+1,LARGE(A$3:A592,1))</f>
        <v>0</v>
      </c>
      <c r="B593" s="729">
        <f t="shared" ca="1" si="100"/>
        <v>3</v>
      </c>
      <c r="C593" s="729">
        <f t="shared" ca="1" si="101"/>
        <v>1</v>
      </c>
      <c r="D593" s="730">
        <f t="shared" ca="1" si="102"/>
        <v>1</v>
      </c>
      <c r="E593" s="730">
        <f t="shared" ca="1" si="103"/>
        <v>1</v>
      </c>
      <c r="F593" s="209"/>
      <c r="J593" s="65"/>
      <c r="K593" s="146"/>
      <c r="L593" s="567"/>
      <c r="M593" s="567"/>
      <c r="N593" s="721"/>
      <c r="O593" s="635"/>
      <c r="P593" s="147"/>
      <c r="Q593" s="65"/>
    </row>
    <row r="594" spans="1:17" s="148" customFormat="1" ht="14.1" customHeight="1" x14ac:dyDescent="0.2">
      <c r="A594" s="729">
        <f ca="1">IF($H594="UNIDADE CONSTRUTIVA",OFFSET(A594,-1,0)+1,LARGE(A$3:A593,1))</f>
        <v>0</v>
      </c>
      <c r="B594" s="729">
        <f t="shared" ca="1" si="100"/>
        <v>3</v>
      </c>
      <c r="C594" s="729">
        <f t="shared" ca="1" si="101"/>
        <v>1</v>
      </c>
      <c r="D594" s="730">
        <f t="shared" ca="1" si="102"/>
        <v>1</v>
      </c>
      <c r="E594" s="730">
        <f t="shared" ca="1" si="103"/>
        <v>1</v>
      </c>
      <c r="F594" s="209"/>
      <c r="J594" s="65"/>
      <c r="K594" s="146"/>
      <c r="L594" s="567"/>
      <c r="M594" s="567"/>
      <c r="N594" s="721"/>
      <c r="O594" s="635"/>
      <c r="P594" s="147"/>
      <c r="Q594" s="65"/>
    </row>
    <row r="595" spans="1:17" s="148" customFormat="1" ht="14.1" customHeight="1" x14ac:dyDescent="0.2">
      <c r="A595" s="729">
        <f ca="1">IF($H595="UNIDADE CONSTRUTIVA",OFFSET(A595,-1,0)+1,LARGE(A$3:A594,1))</f>
        <v>0</v>
      </c>
      <c r="B595" s="729">
        <f t="shared" ca="1" si="100"/>
        <v>3</v>
      </c>
      <c r="C595" s="729">
        <f t="shared" ca="1" si="101"/>
        <v>1</v>
      </c>
      <c r="D595" s="730">
        <f t="shared" ca="1" si="102"/>
        <v>1</v>
      </c>
      <c r="E595" s="730">
        <f t="shared" ca="1" si="103"/>
        <v>1</v>
      </c>
      <c r="F595" s="209"/>
      <c r="J595" s="65"/>
      <c r="K595" s="146"/>
      <c r="L595" s="567"/>
      <c r="M595" s="567"/>
      <c r="N595" s="721"/>
      <c r="O595" s="635"/>
      <c r="P595" s="147"/>
      <c r="Q595" s="65"/>
    </row>
    <row r="596" spans="1:17" s="148" customFormat="1" ht="14.1" customHeight="1" x14ac:dyDescent="0.2">
      <c r="A596" s="729">
        <f ca="1">IF($H596="UNIDADE CONSTRUTIVA",OFFSET(A596,-1,0)+1,LARGE(A$3:A595,1))</f>
        <v>0</v>
      </c>
      <c r="B596" s="729">
        <f t="shared" ca="1" si="100"/>
        <v>3</v>
      </c>
      <c r="C596" s="729">
        <f t="shared" ca="1" si="101"/>
        <v>1</v>
      </c>
      <c r="D596" s="730">
        <f t="shared" ca="1" si="102"/>
        <v>1</v>
      </c>
      <c r="E596" s="730">
        <f t="shared" ca="1" si="103"/>
        <v>1</v>
      </c>
      <c r="F596" s="209"/>
      <c r="J596" s="65"/>
      <c r="K596" s="146"/>
      <c r="L596" s="567"/>
      <c r="M596" s="567"/>
      <c r="N596" s="721"/>
      <c r="O596" s="635"/>
      <c r="P596" s="147"/>
      <c r="Q596" s="65"/>
    </row>
    <row r="597" spans="1:17" s="148" customFormat="1" ht="14.1" customHeight="1" x14ac:dyDescent="0.2">
      <c r="A597" s="729">
        <f ca="1">IF($H597="UNIDADE CONSTRUTIVA",OFFSET(A597,-1,0)+1,LARGE(A$3:A596,1))</f>
        <v>0</v>
      </c>
      <c r="B597" s="729">
        <f t="shared" ca="1" si="100"/>
        <v>3</v>
      </c>
      <c r="C597" s="729">
        <f t="shared" ca="1" si="101"/>
        <v>1</v>
      </c>
      <c r="D597" s="730">
        <f t="shared" ca="1" si="102"/>
        <v>1</v>
      </c>
      <c r="E597" s="730">
        <f t="shared" ca="1" si="103"/>
        <v>1</v>
      </c>
      <c r="F597" s="209"/>
      <c r="J597" s="65"/>
      <c r="K597" s="146"/>
      <c r="L597" s="567"/>
      <c r="M597" s="567"/>
      <c r="N597" s="721"/>
      <c r="O597" s="635"/>
      <c r="P597" s="147"/>
      <c r="Q597" s="65"/>
    </row>
    <row r="598" spans="1:17" s="148" customFormat="1" ht="14.1" customHeight="1" x14ac:dyDescent="0.2">
      <c r="A598" s="729">
        <f ca="1">IF($H598="UNIDADE CONSTRUTIVA",OFFSET(A598,-1,0)+1,LARGE(A$3:A597,1))</f>
        <v>0</v>
      </c>
      <c r="B598" s="729">
        <f t="shared" ca="1" si="100"/>
        <v>3</v>
      </c>
      <c r="C598" s="729">
        <f t="shared" ca="1" si="101"/>
        <v>1</v>
      </c>
      <c r="D598" s="730">
        <f t="shared" ca="1" si="102"/>
        <v>1</v>
      </c>
      <c r="E598" s="730">
        <f t="shared" ca="1" si="103"/>
        <v>1</v>
      </c>
      <c r="F598" s="209"/>
      <c r="J598" s="65"/>
      <c r="K598" s="146"/>
      <c r="L598" s="567"/>
      <c r="M598" s="567"/>
      <c r="N598" s="721"/>
      <c r="O598" s="635"/>
      <c r="P598" s="147"/>
      <c r="Q598" s="65"/>
    </row>
    <row r="599" spans="1:17" s="148" customFormat="1" ht="14.1" customHeight="1" x14ac:dyDescent="0.2">
      <c r="A599" s="729">
        <f ca="1">IF($H599="UNIDADE CONSTRUTIVA",OFFSET(A599,-1,0)+1,LARGE(A$3:A598,1))</f>
        <v>0</v>
      </c>
      <c r="B599" s="729">
        <f t="shared" ca="1" si="100"/>
        <v>3</v>
      </c>
      <c r="C599" s="729">
        <f t="shared" ca="1" si="101"/>
        <v>1</v>
      </c>
      <c r="D599" s="730">
        <f t="shared" ca="1" si="102"/>
        <v>1</v>
      </c>
      <c r="E599" s="730">
        <f t="shared" ca="1" si="103"/>
        <v>1</v>
      </c>
      <c r="F599" s="209"/>
      <c r="J599" s="65"/>
      <c r="K599" s="146"/>
      <c r="L599" s="567"/>
      <c r="M599" s="567"/>
      <c r="N599" s="721"/>
      <c r="O599" s="635"/>
      <c r="P599" s="147"/>
      <c r="Q599" s="65"/>
    </row>
    <row r="600" spans="1:17" s="148" customFormat="1" ht="14.1" customHeight="1" x14ac:dyDescent="0.2">
      <c r="A600" s="729">
        <f ca="1">IF($H600="UNIDADE CONSTRUTIVA",OFFSET(A600,-1,0)+1,LARGE(A$3:A599,1))</f>
        <v>0</v>
      </c>
      <c r="B600" s="729">
        <f t="shared" ca="1" si="100"/>
        <v>3</v>
      </c>
      <c r="C600" s="729">
        <f t="shared" ca="1" si="101"/>
        <v>1</v>
      </c>
      <c r="D600" s="730">
        <f t="shared" ca="1" si="102"/>
        <v>1</v>
      </c>
      <c r="E600" s="730">
        <f t="shared" ca="1" si="103"/>
        <v>1</v>
      </c>
      <c r="F600" s="209"/>
      <c r="J600" s="65"/>
      <c r="K600" s="146"/>
      <c r="L600" s="567"/>
      <c r="M600" s="567"/>
      <c r="N600" s="721"/>
      <c r="O600" s="635"/>
      <c r="P600" s="147"/>
      <c r="Q600" s="65"/>
    </row>
    <row r="601" spans="1:17" s="148" customFormat="1" ht="14.1" customHeight="1" x14ac:dyDescent="0.2">
      <c r="A601" s="729">
        <f ca="1">IF($H601="UNIDADE CONSTRUTIVA",OFFSET(A601,-1,0)+1,LARGE(A$3:A600,1))</f>
        <v>0</v>
      </c>
      <c r="B601" s="729">
        <f t="shared" ca="1" si="100"/>
        <v>3</v>
      </c>
      <c r="C601" s="729">
        <f t="shared" ca="1" si="101"/>
        <v>1</v>
      </c>
      <c r="D601" s="730">
        <f t="shared" ca="1" si="102"/>
        <v>1</v>
      </c>
      <c r="E601" s="730">
        <f t="shared" ca="1" si="103"/>
        <v>1</v>
      </c>
      <c r="F601" s="209"/>
      <c r="J601" s="65"/>
      <c r="K601" s="146"/>
      <c r="L601" s="567"/>
      <c r="M601" s="567"/>
      <c r="N601" s="721"/>
      <c r="O601" s="635"/>
      <c r="P601" s="147"/>
      <c r="Q601" s="65"/>
    </row>
    <row r="602" spans="1:17" s="148" customFormat="1" ht="14.1" customHeight="1" x14ac:dyDescent="0.2">
      <c r="A602" s="729">
        <f ca="1">IF($H602="UNIDADE CONSTRUTIVA",OFFSET(A602,-1,0)+1,LARGE(A$3:A601,1))</f>
        <v>0</v>
      </c>
      <c r="B602" s="729">
        <f t="shared" ca="1" si="100"/>
        <v>3</v>
      </c>
      <c r="C602" s="729">
        <f t="shared" ca="1" si="101"/>
        <v>1</v>
      </c>
      <c r="D602" s="730">
        <f t="shared" ca="1" si="102"/>
        <v>1</v>
      </c>
      <c r="E602" s="730">
        <f t="shared" ca="1" si="103"/>
        <v>1</v>
      </c>
      <c r="F602" s="209"/>
      <c r="J602" s="65"/>
      <c r="K602" s="146"/>
      <c r="L602" s="567"/>
      <c r="M602" s="567"/>
      <c r="N602" s="721"/>
      <c r="O602" s="635"/>
      <c r="P602" s="147"/>
      <c r="Q602" s="65"/>
    </row>
    <row r="603" spans="1:17" s="148" customFormat="1" ht="14.1" customHeight="1" x14ac:dyDescent="0.2">
      <c r="A603" s="729">
        <f ca="1">IF($H603="UNIDADE CONSTRUTIVA",OFFSET(A603,-1,0)+1,LARGE(A$3:A602,1))</f>
        <v>0</v>
      </c>
      <c r="B603" s="729">
        <f t="shared" ca="1" si="100"/>
        <v>3</v>
      </c>
      <c r="C603" s="729">
        <f t="shared" ca="1" si="101"/>
        <v>1</v>
      </c>
      <c r="D603" s="730">
        <f t="shared" ca="1" si="102"/>
        <v>1</v>
      </c>
      <c r="E603" s="730">
        <f t="shared" ca="1" si="103"/>
        <v>1</v>
      </c>
      <c r="F603" s="209"/>
      <c r="J603" s="65"/>
      <c r="K603" s="146"/>
      <c r="L603" s="567"/>
      <c r="M603" s="567"/>
      <c r="N603" s="721"/>
      <c r="O603" s="635"/>
      <c r="P603" s="147"/>
      <c r="Q603" s="65"/>
    </row>
    <row r="604" spans="1:17" s="148" customFormat="1" ht="14.1" customHeight="1" x14ac:dyDescent="0.2">
      <c r="A604" s="729">
        <f ca="1">IF($H604="UNIDADE CONSTRUTIVA",OFFSET(A604,-1,0)+1,LARGE(A$3:A603,1))</f>
        <v>0</v>
      </c>
      <c r="B604" s="729">
        <f t="shared" ca="1" si="100"/>
        <v>3</v>
      </c>
      <c r="C604" s="729">
        <f t="shared" ca="1" si="101"/>
        <v>1</v>
      </c>
      <c r="D604" s="730">
        <f t="shared" ca="1" si="102"/>
        <v>1</v>
      </c>
      <c r="E604" s="730">
        <f t="shared" ca="1" si="103"/>
        <v>1</v>
      </c>
      <c r="F604" s="209"/>
      <c r="J604" s="65"/>
      <c r="K604" s="146"/>
      <c r="L604" s="567"/>
      <c r="M604" s="567"/>
      <c r="N604" s="721"/>
      <c r="O604" s="635"/>
      <c r="P604" s="147"/>
      <c r="Q604" s="65"/>
    </row>
    <row r="605" spans="1:17" s="148" customFormat="1" ht="14.1" customHeight="1" x14ac:dyDescent="0.2">
      <c r="A605" s="729">
        <f ca="1">IF($H605="UNIDADE CONSTRUTIVA",OFFSET(A605,-1,0)+1,LARGE(A$3:A604,1))</f>
        <v>0</v>
      </c>
      <c r="B605" s="729">
        <f t="shared" ca="1" si="100"/>
        <v>3</v>
      </c>
      <c r="C605" s="729">
        <f t="shared" ca="1" si="101"/>
        <v>1</v>
      </c>
      <c r="D605" s="730">
        <f t="shared" ca="1" si="102"/>
        <v>1</v>
      </c>
      <c r="E605" s="730">
        <f t="shared" ca="1" si="103"/>
        <v>1</v>
      </c>
      <c r="F605" s="209"/>
      <c r="J605" s="65"/>
      <c r="K605" s="146"/>
      <c r="L605" s="567"/>
      <c r="M605" s="567"/>
      <c r="N605" s="721"/>
      <c r="O605" s="635"/>
      <c r="P605" s="147"/>
      <c r="Q605" s="65"/>
    </row>
    <row r="606" spans="1:17" s="148" customFormat="1" ht="14.1" customHeight="1" x14ac:dyDescent="0.2">
      <c r="A606" s="729">
        <f ca="1">IF($H606="UNIDADE CONSTRUTIVA",OFFSET(A606,-1,0)+1,LARGE(A$3:A605,1))</f>
        <v>0</v>
      </c>
      <c r="B606" s="729">
        <f t="shared" ca="1" si="100"/>
        <v>3</v>
      </c>
      <c r="C606" s="729">
        <f t="shared" ca="1" si="101"/>
        <v>1</v>
      </c>
      <c r="D606" s="730">
        <f t="shared" ca="1" si="102"/>
        <v>1</v>
      </c>
      <c r="E606" s="730">
        <f t="shared" ca="1" si="103"/>
        <v>1</v>
      </c>
      <c r="F606" s="209"/>
      <c r="J606" s="65"/>
      <c r="K606" s="146"/>
      <c r="L606" s="567"/>
      <c r="M606" s="567"/>
      <c r="N606" s="721"/>
      <c r="O606" s="635"/>
      <c r="P606" s="147"/>
      <c r="Q606" s="65"/>
    </row>
    <row r="607" spans="1:17" s="148" customFormat="1" ht="14.1" customHeight="1" x14ac:dyDescent="0.2">
      <c r="A607" s="729">
        <f ca="1">IF($H607="UNIDADE CONSTRUTIVA",OFFSET(A607,-1,0)+1,LARGE(A$3:A606,1))</f>
        <v>0</v>
      </c>
      <c r="B607" s="729">
        <f t="shared" ca="1" si="100"/>
        <v>3</v>
      </c>
      <c r="C607" s="729">
        <f t="shared" ca="1" si="101"/>
        <v>1</v>
      </c>
      <c r="D607" s="730">
        <f t="shared" ca="1" si="102"/>
        <v>1</v>
      </c>
      <c r="E607" s="730">
        <f t="shared" ca="1" si="103"/>
        <v>1</v>
      </c>
      <c r="F607" s="209"/>
      <c r="J607" s="65"/>
      <c r="K607" s="146"/>
      <c r="L607" s="567"/>
      <c r="M607" s="567"/>
      <c r="N607" s="721"/>
      <c r="O607" s="635"/>
      <c r="P607" s="147"/>
      <c r="Q607" s="65"/>
    </row>
    <row r="608" spans="1:17" s="148" customFormat="1" ht="14.1" customHeight="1" x14ac:dyDescent="0.2">
      <c r="A608" s="729">
        <f ca="1">IF($H608="UNIDADE CONSTRUTIVA",OFFSET(A608,-1,0)+1,LARGE(A$3:A607,1))</f>
        <v>0</v>
      </c>
      <c r="B608" s="729">
        <f t="shared" ca="1" si="100"/>
        <v>3</v>
      </c>
      <c r="C608" s="729">
        <f t="shared" ca="1" si="101"/>
        <v>1</v>
      </c>
      <c r="D608" s="730">
        <f t="shared" ca="1" si="102"/>
        <v>1</v>
      </c>
      <c r="E608" s="730">
        <f t="shared" ca="1" si="103"/>
        <v>1</v>
      </c>
      <c r="F608" s="209"/>
      <c r="J608" s="65"/>
      <c r="K608" s="146"/>
      <c r="L608" s="567"/>
      <c r="M608" s="567"/>
      <c r="N608" s="721"/>
      <c r="O608" s="635"/>
      <c r="P608" s="147"/>
      <c r="Q608" s="65"/>
    </row>
    <row r="609" spans="1:17" s="148" customFormat="1" ht="14.1" customHeight="1" x14ac:dyDescent="0.2">
      <c r="A609" s="729">
        <f ca="1">IF($H609="UNIDADE CONSTRUTIVA",OFFSET(A609,-1,0)+1,LARGE(A$3:A608,1))</f>
        <v>0</v>
      </c>
      <c r="B609" s="729">
        <f t="shared" ca="1" si="100"/>
        <v>3</v>
      </c>
      <c r="C609" s="729">
        <f t="shared" ca="1" si="101"/>
        <v>1</v>
      </c>
      <c r="D609" s="730">
        <f t="shared" ca="1" si="102"/>
        <v>1</v>
      </c>
      <c r="E609" s="730">
        <f t="shared" ca="1" si="103"/>
        <v>1</v>
      </c>
      <c r="F609" s="209"/>
      <c r="J609" s="65"/>
      <c r="K609" s="146"/>
      <c r="L609" s="567"/>
      <c r="M609" s="567"/>
      <c r="N609" s="721"/>
      <c r="O609" s="635"/>
      <c r="P609" s="147"/>
      <c r="Q609" s="65"/>
    </row>
    <row r="610" spans="1:17" s="148" customFormat="1" ht="14.1" customHeight="1" x14ac:dyDescent="0.2">
      <c r="A610" s="729">
        <f ca="1">IF($H610="UNIDADE CONSTRUTIVA",OFFSET(A610,-1,0)+1,LARGE(A$3:A609,1))</f>
        <v>0</v>
      </c>
      <c r="B610" s="729">
        <f t="shared" ca="1" si="100"/>
        <v>3</v>
      </c>
      <c r="C610" s="729">
        <f t="shared" ca="1" si="101"/>
        <v>1</v>
      </c>
      <c r="D610" s="730">
        <f t="shared" ca="1" si="102"/>
        <v>1</v>
      </c>
      <c r="E610" s="730">
        <f t="shared" ca="1" si="103"/>
        <v>1</v>
      </c>
      <c r="F610" s="209"/>
      <c r="J610" s="65"/>
      <c r="K610" s="146"/>
      <c r="L610" s="567"/>
      <c r="M610" s="567"/>
      <c r="N610" s="721"/>
      <c r="O610" s="635"/>
      <c r="P610" s="147"/>
      <c r="Q610" s="65"/>
    </row>
    <row r="611" spans="1:17" s="148" customFormat="1" ht="14.1" customHeight="1" x14ac:dyDescent="0.2">
      <c r="A611" s="729">
        <f ca="1">IF($H611="UNIDADE CONSTRUTIVA",OFFSET(A611,-1,0)+1,LARGE(A$3:A610,1))</f>
        <v>0</v>
      </c>
      <c r="B611" s="729">
        <f t="shared" ca="1" si="100"/>
        <v>3</v>
      </c>
      <c r="C611" s="729">
        <f t="shared" ca="1" si="101"/>
        <v>1</v>
      </c>
      <c r="D611" s="730">
        <f t="shared" ca="1" si="102"/>
        <v>1</v>
      </c>
      <c r="E611" s="730">
        <f t="shared" ca="1" si="103"/>
        <v>1</v>
      </c>
      <c r="F611" s="209"/>
      <c r="J611" s="65"/>
      <c r="K611" s="146"/>
      <c r="L611" s="567"/>
      <c r="M611" s="567"/>
      <c r="N611" s="721"/>
      <c r="O611" s="635"/>
      <c r="P611" s="147"/>
      <c r="Q611" s="65"/>
    </row>
    <row r="612" spans="1:17" s="148" customFormat="1" ht="14.1" customHeight="1" x14ac:dyDescent="0.2">
      <c r="A612" s="729">
        <f ca="1">IF($H612="UNIDADE CONSTRUTIVA",OFFSET(A612,-1,0)+1,LARGE(A$3:A611,1))</f>
        <v>0</v>
      </c>
      <c r="B612" s="729">
        <f t="shared" ca="1" si="100"/>
        <v>3</v>
      </c>
      <c r="C612" s="729">
        <f t="shared" ca="1" si="101"/>
        <v>1</v>
      </c>
      <c r="D612" s="730">
        <f t="shared" ca="1" si="102"/>
        <v>1</v>
      </c>
      <c r="E612" s="730">
        <f t="shared" ca="1" si="103"/>
        <v>1</v>
      </c>
      <c r="F612" s="209"/>
      <c r="J612" s="65"/>
      <c r="K612" s="146"/>
      <c r="L612" s="567"/>
      <c r="M612" s="567"/>
      <c r="N612" s="721"/>
      <c r="O612" s="635"/>
      <c r="P612" s="147"/>
      <c r="Q612" s="65"/>
    </row>
    <row r="613" spans="1:17" s="148" customFormat="1" ht="14.1" customHeight="1" x14ac:dyDescent="0.2">
      <c r="A613" s="729">
        <f ca="1">IF($H613="UNIDADE CONSTRUTIVA",OFFSET(A613,-1,0)+1,LARGE(A$3:A612,1))</f>
        <v>0</v>
      </c>
      <c r="B613" s="729">
        <f t="shared" ca="1" si="100"/>
        <v>3</v>
      </c>
      <c r="C613" s="729">
        <f t="shared" ca="1" si="101"/>
        <v>1</v>
      </c>
      <c r="D613" s="730">
        <f t="shared" ca="1" si="102"/>
        <v>1</v>
      </c>
      <c r="E613" s="730">
        <f t="shared" ca="1" si="103"/>
        <v>1</v>
      </c>
      <c r="F613" s="209"/>
      <c r="J613" s="65"/>
      <c r="K613" s="146"/>
      <c r="L613" s="567"/>
      <c r="M613" s="567"/>
      <c r="N613" s="721"/>
      <c r="O613" s="635"/>
      <c r="P613" s="147"/>
      <c r="Q613" s="65"/>
    </row>
    <row r="614" spans="1:17" s="148" customFormat="1" ht="14.1" customHeight="1" x14ac:dyDescent="0.2">
      <c r="A614" s="729">
        <f ca="1">IF($H614="UNIDADE CONSTRUTIVA",OFFSET(A614,-1,0)+1,LARGE(A$3:A613,1))</f>
        <v>0</v>
      </c>
      <c r="B614" s="729">
        <f t="shared" ca="1" si="100"/>
        <v>3</v>
      </c>
      <c r="C614" s="729">
        <f t="shared" ca="1" si="101"/>
        <v>1</v>
      </c>
      <c r="D614" s="730">
        <f t="shared" ca="1" si="102"/>
        <v>1</v>
      </c>
      <c r="E614" s="730">
        <f t="shared" ca="1" si="103"/>
        <v>1</v>
      </c>
      <c r="F614" s="209"/>
      <c r="J614" s="65"/>
      <c r="K614" s="146"/>
      <c r="L614" s="567"/>
      <c r="M614" s="567"/>
      <c r="N614" s="721"/>
      <c r="O614" s="635"/>
      <c r="P614" s="147"/>
      <c r="Q614" s="65"/>
    </row>
    <row r="615" spans="1:17" s="148" customFormat="1" ht="14.1" customHeight="1" x14ac:dyDescent="0.2">
      <c r="A615" s="729">
        <f ca="1">IF($H615="UNIDADE CONSTRUTIVA",OFFSET(A615,-1,0)+1,LARGE(A$3:A614,1))</f>
        <v>0</v>
      </c>
      <c r="B615" s="729">
        <f t="shared" ca="1" si="100"/>
        <v>3</v>
      </c>
      <c r="C615" s="729">
        <f t="shared" ca="1" si="101"/>
        <v>1</v>
      </c>
      <c r="D615" s="730">
        <f t="shared" ca="1" si="102"/>
        <v>1</v>
      </c>
      <c r="E615" s="730">
        <f t="shared" ca="1" si="103"/>
        <v>1</v>
      </c>
      <c r="F615" s="209"/>
      <c r="J615" s="65"/>
      <c r="K615" s="146"/>
      <c r="L615" s="567"/>
      <c r="M615" s="567"/>
      <c r="N615" s="721"/>
      <c r="O615" s="635"/>
      <c r="P615" s="147"/>
      <c r="Q615" s="65"/>
    </row>
    <row r="616" spans="1:17" s="148" customFormat="1" ht="14.1" customHeight="1" x14ac:dyDescent="0.2">
      <c r="A616" s="729">
        <f ca="1">IF($H616="UNIDADE CONSTRUTIVA",OFFSET(A616,-1,0)+1,LARGE(A$3:A615,1))</f>
        <v>0</v>
      </c>
      <c r="B616" s="729">
        <f t="shared" ca="1" si="100"/>
        <v>3</v>
      </c>
      <c r="C616" s="729">
        <f t="shared" ca="1" si="101"/>
        <v>1</v>
      </c>
      <c r="D616" s="730">
        <f t="shared" ca="1" si="102"/>
        <v>1</v>
      </c>
      <c r="E616" s="730">
        <f t="shared" ca="1" si="103"/>
        <v>1</v>
      </c>
      <c r="F616" s="209"/>
      <c r="J616" s="65"/>
      <c r="K616" s="146"/>
      <c r="L616" s="567"/>
      <c r="M616" s="567"/>
      <c r="N616" s="721"/>
      <c r="O616" s="635"/>
      <c r="P616" s="147"/>
      <c r="Q616" s="65"/>
    </row>
    <row r="617" spans="1:17" s="148" customFormat="1" ht="14.1" customHeight="1" x14ac:dyDescent="0.2">
      <c r="A617" s="729">
        <f ca="1">IF($H617="UNIDADE CONSTRUTIVA",OFFSET(A617,-1,0)+1,LARGE(A$3:A616,1))</f>
        <v>0</v>
      </c>
      <c r="B617" s="729">
        <f t="shared" ca="1" si="100"/>
        <v>3</v>
      </c>
      <c r="C617" s="729">
        <f t="shared" ca="1" si="101"/>
        <v>1</v>
      </c>
      <c r="D617" s="730">
        <f t="shared" ca="1" si="102"/>
        <v>1</v>
      </c>
      <c r="E617" s="730">
        <f t="shared" ca="1" si="103"/>
        <v>1</v>
      </c>
      <c r="F617" s="209"/>
      <c r="J617" s="65"/>
      <c r="K617" s="146"/>
      <c r="L617" s="567"/>
      <c r="M617" s="567"/>
      <c r="N617" s="721"/>
      <c r="O617" s="635"/>
      <c r="P617" s="147"/>
      <c r="Q617" s="65"/>
    </row>
    <row r="618" spans="1:17" s="148" customFormat="1" ht="14.1" customHeight="1" x14ac:dyDescent="0.2">
      <c r="A618" s="729">
        <f ca="1">IF($H618="UNIDADE CONSTRUTIVA",OFFSET(A618,-1,0)+1,LARGE(A$3:A617,1))</f>
        <v>0</v>
      </c>
      <c r="B618" s="729">
        <f t="shared" ca="1" si="100"/>
        <v>3</v>
      </c>
      <c r="C618" s="729">
        <f t="shared" ca="1" si="101"/>
        <v>1</v>
      </c>
      <c r="D618" s="730">
        <f t="shared" ca="1" si="102"/>
        <v>1</v>
      </c>
      <c r="E618" s="730">
        <f t="shared" ca="1" si="103"/>
        <v>1</v>
      </c>
      <c r="F618" s="209"/>
      <c r="J618" s="65"/>
      <c r="K618" s="146"/>
      <c r="L618" s="567"/>
      <c r="M618" s="567"/>
      <c r="N618" s="721"/>
      <c r="O618" s="635"/>
      <c r="P618" s="147"/>
      <c r="Q618" s="65"/>
    </row>
    <row r="619" spans="1:17" s="148" customFormat="1" ht="14.1" customHeight="1" x14ac:dyDescent="0.2">
      <c r="A619" s="729">
        <f ca="1">IF($H619="UNIDADE CONSTRUTIVA",OFFSET(A619,-1,0)+1,LARGE(A$3:A618,1))</f>
        <v>0</v>
      </c>
      <c r="B619" s="729">
        <f t="shared" ca="1" si="100"/>
        <v>3</v>
      </c>
      <c r="C619" s="729">
        <f t="shared" ca="1" si="101"/>
        <v>1</v>
      </c>
      <c r="D619" s="730">
        <f t="shared" ca="1" si="102"/>
        <v>1</v>
      </c>
      <c r="E619" s="730">
        <f t="shared" ca="1" si="103"/>
        <v>1</v>
      </c>
      <c r="F619" s="209"/>
      <c r="J619" s="65"/>
      <c r="K619" s="146"/>
      <c r="L619" s="567"/>
      <c r="M619" s="567"/>
      <c r="N619" s="721"/>
      <c r="O619" s="635"/>
      <c r="P619" s="147"/>
      <c r="Q619" s="65"/>
    </row>
    <row r="620" spans="1:17" s="148" customFormat="1" ht="14.1" customHeight="1" x14ac:dyDescent="0.2">
      <c r="A620" s="729">
        <f ca="1">IF($H620="UNIDADE CONSTRUTIVA",OFFSET(A620,-1,0)+1,LARGE(A$3:A619,1))</f>
        <v>0</v>
      </c>
      <c r="B620" s="729">
        <f t="shared" ca="1" si="100"/>
        <v>3</v>
      </c>
      <c r="C620" s="729">
        <f t="shared" ca="1" si="101"/>
        <v>1</v>
      </c>
      <c r="D620" s="730">
        <f t="shared" ca="1" si="102"/>
        <v>1</v>
      </c>
      <c r="E620" s="730">
        <f t="shared" ca="1" si="103"/>
        <v>1</v>
      </c>
      <c r="F620" s="209"/>
      <c r="J620" s="65"/>
      <c r="K620" s="146"/>
      <c r="L620" s="567"/>
      <c r="M620" s="567"/>
      <c r="N620" s="721"/>
      <c r="O620" s="635"/>
      <c r="P620" s="147"/>
      <c r="Q620" s="65"/>
    </row>
    <row r="621" spans="1:17" s="148" customFormat="1" ht="14.1" customHeight="1" x14ac:dyDescent="0.2">
      <c r="A621" s="729">
        <f ca="1">IF($H621="UNIDADE CONSTRUTIVA",OFFSET(A621,-1,0)+1,LARGE(A$3:A620,1))</f>
        <v>0</v>
      </c>
      <c r="B621" s="729">
        <f t="shared" ca="1" si="100"/>
        <v>3</v>
      </c>
      <c r="C621" s="729">
        <f t="shared" ca="1" si="101"/>
        <v>1</v>
      </c>
      <c r="D621" s="730">
        <f t="shared" ca="1" si="102"/>
        <v>1</v>
      </c>
      <c r="E621" s="730">
        <f t="shared" ca="1" si="103"/>
        <v>1</v>
      </c>
      <c r="F621" s="209"/>
      <c r="J621" s="65"/>
      <c r="K621" s="146"/>
      <c r="L621" s="567"/>
      <c r="M621" s="567"/>
      <c r="N621" s="721"/>
      <c r="O621" s="635"/>
      <c r="P621" s="147"/>
      <c r="Q621" s="65"/>
    </row>
    <row r="622" spans="1:17" s="148" customFormat="1" ht="14.1" customHeight="1" x14ac:dyDescent="0.2">
      <c r="A622" s="729">
        <f ca="1">IF($H622="UNIDADE CONSTRUTIVA",OFFSET(A622,-1,0)+1,LARGE(A$3:A621,1))</f>
        <v>0</v>
      </c>
      <c r="B622" s="729">
        <f t="shared" ca="1" si="100"/>
        <v>3</v>
      </c>
      <c r="C622" s="729">
        <f t="shared" ca="1" si="101"/>
        <v>1</v>
      </c>
      <c r="D622" s="730">
        <f t="shared" ca="1" si="102"/>
        <v>1</v>
      </c>
      <c r="E622" s="730">
        <f t="shared" ca="1" si="103"/>
        <v>1</v>
      </c>
      <c r="F622" s="209"/>
      <c r="J622" s="65"/>
      <c r="K622" s="146"/>
      <c r="L622" s="567"/>
      <c r="M622" s="567"/>
      <c r="N622" s="721"/>
      <c r="O622" s="635"/>
      <c r="P622" s="147"/>
      <c r="Q622" s="65"/>
    </row>
    <row r="623" spans="1:17" s="148" customFormat="1" ht="14.1" customHeight="1" x14ac:dyDescent="0.2">
      <c r="A623" s="729">
        <f ca="1">IF($H623="UNIDADE CONSTRUTIVA",OFFSET(A623,-1,0)+1,LARGE(A$3:A622,1))</f>
        <v>0</v>
      </c>
      <c r="B623" s="729">
        <f t="shared" ca="1" si="100"/>
        <v>3</v>
      </c>
      <c r="C623" s="729">
        <f t="shared" ca="1" si="101"/>
        <v>1</v>
      </c>
      <c r="D623" s="730">
        <f t="shared" ca="1" si="102"/>
        <v>1</v>
      </c>
      <c r="E623" s="730">
        <f t="shared" ca="1" si="103"/>
        <v>1</v>
      </c>
      <c r="F623" s="209"/>
      <c r="J623" s="65"/>
      <c r="K623" s="146"/>
      <c r="L623" s="567"/>
      <c r="M623" s="567"/>
      <c r="N623" s="721"/>
      <c r="O623" s="635"/>
      <c r="P623" s="147"/>
      <c r="Q623" s="65"/>
    </row>
    <row r="624" spans="1:17" s="148" customFormat="1" ht="14.1" customHeight="1" x14ac:dyDescent="0.2">
      <c r="A624" s="729">
        <f ca="1">IF($H624="UNIDADE CONSTRUTIVA",OFFSET(A624,-1,0)+1,LARGE(A$3:A623,1))</f>
        <v>0</v>
      </c>
      <c r="B624" s="729">
        <f t="shared" ca="1" si="100"/>
        <v>3</v>
      </c>
      <c r="C624" s="729">
        <f t="shared" ca="1" si="101"/>
        <v>1</v>
      </c>
      <c r="D624" s="730">
        <f t="shared" ca="1" si="102"/>
        <v>1</v>
      </c>
      <c r="E624" s="730">
        <f t="shared" ca="1" si="103"/>
        <v>1</v>
      </c>
      <c r="F624" s="209"/>
      <c r="J624" s="65"/>
      <c r="K624" s="146"/>
      <c r="L624" s="567"/>
      <c r="M624" s="567"/>
      <c r="N624" s="721"/>
      <c r="O624" s="635"/>
      <c r="P624" s="147"/>
      <c r="Q624" s="65"/>
    </row>
    <row r="625" spans="1:17" s="148" customFormat="1" ht="14.1" customHeight="1" x14ac:dyDescent="0.2">
      <c r="A625" s="729">
        <f ca="1">IF($H625="UNIDADE CONSTRUTIVA",OFFSET(A625,-1,0)+1,LARGE(A$3:A624,1))</f>
        <v>0</v>
      </c>
      <c r="B625" s="729">
        <f t="shared" ca="1" si="100"/>
        <v>3</v>
      </c>
      <c r="C625" s="729">
        <f t="shared" ca="1" si="101"/>
        <v>1</v>
      </c>
      <c r="D625" s="730">
        <f t="shared" ca="1" si="102"/>
        <v>1</v>
      </c>
      <c r="E625" s="730">
        <f t="shared" ca="1" si="103"/>
        <v>1</v>
      </c>
      <c r="F625" s="209"/>
      <c r="J625" s="65"/>
      <c r="K625" s="146"/>
      <c r="L625" s="567"/>
      <c r="M625" s="567"/>
      <c r="N625" s="721"/>
      <c r="O625" s="635"/>
      <c r="P625" s="147"/>
      <c r="Q625" s="65"/>
    </row>
    <row r="626" spans="1:17" s="148" customFormat="1" ht="14.1" customHeight="1" x14ac:dyDescent="0.2">
      <c r="A626" s="729">
        <f ca="1">IF($H626="UNIDADE CONSTRUTIVA",OFFSET(A626,-1,0)+1,LARGE(A$3:A625,1))</f>
        <v>0</v>
      </c>
      <c r="B626" s="729">
        <f t="shared" ca="1" si="100"/>
        <v>3</v>
      </c>
      <c r="C626" s="729">
        <f t="shared" ca="1" si="101"/>
        <v>1</v>
      </c>
      <c r="D626" s="730">
        <f t="shared" ca="1" si="102"/>
        <v>1</v>
      </c>
      <c r="E626" s="730">
        <f t="shared" ca="1" si="103"/>
        <v>1</v>
      </c>
      <c r="F626" s="209"/>
      <c r="J626" s="65"/>
      <c r="K626" s="146"/>
      <c r="L626" s="567"/>
      <c r="M626" s="567"/>
      <c r="N626" s="721"/>
      <c r="O626" s="635"/>
      <c r="P626" s="147"/>
      <c r="Q626" s="65"/>
    </row>
    <row r="627" spans="1:17" s="148" customFormat="1" ht="14.1" customHeight="1" x14ac:dyDescent="0.2">
      <c r="A627" s="729">
        <f ca="1">IF($H627="UNIDADE CONSTRUTIVA",OFFSET(A627,-1,0)+1,LARGE(A$3:A626,1))</f>
        <v>0</v>
      </c>
      <c r="B627" s="729">
        <f t="shared" ca="1" si="100"/>
        <v>3</v>
      </c>
      <c r="C627" s="729">
        <f t="shared" ca="1" si="101"/>
        <v>1</v>
      </c>
      <c r="D627" s="730">
        <f t="shared" ca="1" si="102"/>
        <v>1</v>
      </c>
      <c r="E627" s="730">
        <f t="shared" ca="1" si="103"/>
        <v>1</v>
      </c>
      <c r="F627" s="209"/>
      <c r="J627" s="65"/>
      <c r="K627" s="146"/>
      <c r="L627" s="567"/>
      <c r="M627" s="567"/>
      <c r="N627" s="721"/>
      <c r="O627" s="635"/>
      <c r="P627" s="147"/>
      <c r="Q627" s="65"/>
    </row>
    <row r="628" spans="1:17" s="148" customFormat="1" ht="14.1" customHeight="1" x14ac:dyDescent="0.2">
      <c r="A628" s="729">
        <f ca="1">IF($H628="UNIDADE CONSTRUTIVA",OFFSET(A628,-1,0)+1,LARGE(A$3:A627,1))</f>
        <v>0</v>
      </c>
      <c r="B628" s="729">
        <f t="shared" ca="1" si="100"/>
        <v>3</v>
      </c>
      <c r="C628" s="729">
        <f t="shared" ca="1" si="101"/>
        <v>1</v>
      </c>
      <c r="D628" s="730">
        <f t="shared" ca="1" si="102"/>
        <v>1</v>
      </c>
      <c r="E628" s="730">
        <f t="shared" ca="1" si="103"/>
        <v>1</v>
      </c>
      <c r="F628" s="209"/>
      <c r="J628" s="65"/>
      <c r="K628" s="146"/>
      <c r="L628" s="567"/>
      <c r="M628" s="567"/>
      <c r="N628" s="721"/>
      <c r="O628" s="635"/>
      <c r="P628" s="147"/>
      <c r="Q628" s="65"/>
    </row>
    <row r="629" spans="1:17" s="148" customFormat="1" ht="14.1" customHeight="1" x14ac:dyDescent="0.2">
      <c r="A629" s="729">
        <f ca="1">IF($H629="UNIDADE CONSTRUTIVA",OFFSET(A629,-1,0)+1,LARGE(A$3:A628,1))</f>
        <v>0</v>
      </c>
      <c r="B629" s="729">
        <f t="shared" ref="B629:B692" ca="1" si="104">IF(H629="UNIDADE CONSTRUTIVA",0,IF(H629="CÉLULA CONSTRUTIVA",OFFSET(B629,-1,0)+1,OFFSET(B629,-1,0)))</f>
        <v>3</v>
      </c>
      <c r="C629" s="729">
        <f t="shared" ref="C629:C692" ca="1" si="105">IF(H629="CÉLULA CONSTRUTIVA",0,IF(H629="ETAPA",OFFSET(C629,-1,0)+1,OFFSET(C629,-1,0)))</f>
        <v>1</v>
      </c>
      <c r="D629" s="730">
        <f t="shared" ref="D629:D692" ca="1" si="106">IF(H629="ETAPA",0,IF(H629="SUBETAPA",OFFSET(D629,-1,0)+1,OFFSET(D629,-1,0)))</f>
        <v>1</v>
      </c>
      <c r="E629" s="730">
        <f t="shared" ref="E629:E692" ca="1" si="107">IF(H629="Subetapa",0,IF(H629="serviço",OFFSET(E629,-1,0)+1,OFFSET(E629,-1,0)))</f>
        <v>1</v>
      </c>
      <c r="F629" s="209"/>
      <c r="J629" s="65"/>
      <c r="K629" s="146"/>
      <c r="L629" s="567"/>
      <c r="M629" s="567"/>
      <c r="N629" s="721"/>
      <c r="O629" s="635"/>
      <c r="P629" s="147"/>
      <c r="Q629" s="65"/>
    </row>
    <row r="630" spans="1:17" s="148" customFormat="1" ht="14.1" customHeight="1" x14ac:dyDescent="0.2">
      <c r="A630" s="729">
        <f ca="1">IF($H630="UNIDADE CONSTRUTIVA",OFFSET(A630,-1,0)+1,LARGE(A$3:A629,1))</f>
        <v>0</v>
      </c>
      <c r="B630" s="729">
        <f t="shared" ca="1" si="104"/>
        <v>3</v>
      </c>
      <c r="C630" s="729">
        <f t="shared" ca="1" si="105"/>
        <v>1</v>
      </c>
      <c r="D630" s="730">
        <f t="shared" ca="1" si="106"/>
        <v>1</v>
      </c>
      <c r="E630" s="730">
        <f t="shared" ca="1" si="107"/>
        <v>1</v>
      </c>
      <c r="F630" s="209"/>
      <c r="J630" s="65"/>
      <c r="K630" s="146"/>
      <c r="L630" s="567"/>
      <c r="M630" s="567"/>
      <c r="N630" s="721"/>
      <c r="O630" s="635"/>
      <c r="P630" s="147"/>
      <c r="Q630" s="65"/>
    </row>
    <row r="631" spans="1:17" s="148" customFormat="1" ht="14.1" customHeight="1" x14ac:dyDescent="0.2">
      <c r="A631" s="729">
        <f ca="1">IF($H631="UNIDADE CONSTRUTIVA",OFFSET(A631,-1,0)+1,LARGE(A$3:A630,1))</f>
        <v>0</v>
      </c>
      <c r="B631" s="729">
        <f t="shared" ca="1" si="104"/>
        <v>3</v>
      </c>
      <c r="C631" s="729">
        <f t="shared" ca="1" si="105"/>
        <v>1</v>
      </c>
      <c r="D631" s="730">
        <f t="shared" ca="1" si="106"/>
        <v>1</v>
      </c>
      <c r="E631" s="730">
        <f t="shared" ca="1" si="107"/>
        <v>1</v>
      </c>
      <c r="F631" s="209"/>
      <c r="J631" s="65"/>
      <c r="K631" s="146"/>
      <c r="L631" s="567"/>
      <c r="M631" s="567"/>
      <c r="N631" s="721"/>
      <c r="O631" s="635"/>
      <c r="P631" s="147"/>
      <c r="Q631" s="65"/>
    </row>
    <row r="632" spans="1:17" s="148" customFormat="1" ht="14.1" customHeight="1" x14ac:dyDescent="0.2">
      <c r="A632" s="729">
        <f ca="1">IF($H632="UNIDADE CONSTRUTIVA",OFFSET(A632,-1,0)+1,LARGE(A$3:A631,1))</f>
        <v>0</v>
      </c>
      <c r="B632" s="729">
        <f t="shared" ca="1" si="104"/>
        <v>3</v>
      </c>
      <c r="C632" s="729">
        <f t="shared" ca="1" si="105"/>
        <v>1</v>
      </c>
      <c r="D632" s="730">
        <f t="shared" ca="1" si="106"/>
        <v>1</v>
      </c>
      <c r="E632" s="730">
        <f t="shared" ca="1" si="107"/>
        <v>1</v>
      </c>
      <c r="F632" s="209"/>
      <c r="J632" s="65"/>
      <c r="K632" s="146"/>
      <c r="L632" s="567"/>
      <c r="M632" s="567"/>
      <c r="N632" s="721"/>
      <c r="O632" s="635"/>
      <c r="P632" s="147"/>
      <c r="Q632" s="65"/>
    </row>
    <row r="633" spans="1:17" s="148" customFormat="1" ht="14.1" customHeight="1" x14ac:dyDescent="0.2">
      <c r="A633" s="729">
        <f ca="1">IF($H633="UNIDADE CONSTRUTIVA",OFFSET(A633,-1,0)+1,LARGE(A$3:A632,1))</f>
        <v>0</v>
      </c>
      <c r="B633" s="729">
        <f t="shared" ca="1" si="104"/>
        <v>3</v>
      </c>
      <c r="C633" s="729">
        <f t="shared" ca="1" si="105"/>
        <v>1</v>
      </c>
      <c r="D633" s="730">
        <f t="shared" ca="1" si="106"/>
        <v>1</v>
      </c>
      <c r="E633" s="730">
        <f t="shared" ca="1" si="107"/>
        <v>1</v>
      </c>
      <c r="F633" s="209"/>
      <c r="J633" s="65"/>
      <c r="K633" s="146"/>
      <c r="L633" s="567"/>
      <c r="M633" s="567"/>
      <c r="N633" s="721"/>
      <c r="O633" s="635"/>
      <c r="P633" s="147"/>
      <c r="Q633" s="65"/>
    </row>
    <row r="634" spans="1:17" s="148" customFormat="1" ht="14.1" customHeight="1" x14ac:dyDescent="0.2">
      <c r="A634" s="729">
        <f ca="1">IF($H634="UNIDADE CONSTRUTIVA",OFFSET(A634,-1,0)+1,LARGE(A$3:A633,1))</f>
        <v>0</v>
      </c>
      <c r="B634" s="729">
        <f t="shared" ca="1" si="104"/>
        <v>3</v>
      </c>
      <c r="C634" s="729">
        <f t="shared" ca="1" si="105"/>
        <v>1</v>
      </c>
      <c r="D634" s="730">
        <f t="shared" ca="1" si="106"/>
        <v>1</v>
      </c>
      <c r="E634" s="730">
        <f t="shared" ca="1" si="107"/>
        <v>1</v>
      </c>
      <c r="F634" s="209"/>
      <c r="J634" s="65"/>
      <c r="K634" s="146"/>
      <c r="L634" s="567"/>
      <c r="M634" s="567"/>
      <c r="N634" s="721"/>
      <c r="O634" s="635"/>
      <c r="P634" s="147"/>
      <c r="Q634" s="65"/>
    </row>
    <row r="635" spans="1:17" s="148" customFormat="1" ht="14.1" customHeight="1" x14ac:dyDescent="0.2">
      <c r="A635" s="729">
        <f ca="1">IF($H635="UNIDADE CONSTRUTIVA",OFFSET(A635,-1,0)+1,LARGE(A$3:A634,1))</f>
        <v>0</v>
      </c>
      <c r="B635" s="729">
        <f t="shared" ca="1" si="104"/>
        <v>3</v>
      </c>
      <c r="C635" s="729">
        <f t="shared" ca="1" si="105"/>
        <v>1</v>
      </c>
      <c r="D635" s="730">
        <f t="shared" ca="1" si="106"/>
        <v>1</v>
      </c>
      <c r="E635" s="730">
        <f t="shared" ca="1" si="107"/>
        <v>1</v>
      </c>
      <c r="F635" s="209"/>
      <c r="J635" s="65"/>
      <c r="K635" s="146"/>
      <c r="L635" s="567"/>
      <c r="M635" s="567"/>
      <c r="N635" s="721"/>
      <c r="O635" s="635"/>
      <c r="P635" s="147"/>
      <c r="Q635" s="65"/>
    </row>
    <row r="636" spans="1:17" s="148" customFormat="1" ht="14.1" customHeight="1" x14ac:dyDescent="0.2">
      <c r="A636" s="729">
        <f ca="1">IF($H636="UNIDADE CONSTRUTIVA",OFFSET(A636,-1,0)+1,LARGE(A$3:A635,1))</f>
        <v>0</v>
      </c>
      <c r="B636" s="729">
        <f t="shared" ca="1" si="104"/>
        <v>3</v>
      </c>
      <c r="C636" s="729">
        <f t="shared" ca="1" si="105"/>
        <v>1</v>
      </c>
      <c r="D636" s="730">
        <f t="shared" ca="1" si="106"/>
        <v>1</v>
      </c>
      <c r="E636" s="730">
        <f t="shared" ca="1" si="107"/>
        <v>1</v>
      </c>
      <c r="F636" s="209"/>
      <c r="J636" s="65"/>
      <c r="K636" s="146"/>
      <c r="L636" s="567"/>
      <c r="M636" s="567"/>
      <c r="N636" s="721"/>
      <c r="O636" s="635"/>
      <c r="P636" s="147"/>
      <c r="Q636" s="65"/>
    </row>
    <row r="637" spans="1:17" s="148" customFormat="1" ht="14.1" customHeight="1" x14ac:dyDescent="0.2">
      <c r="A637" s="729">
        <f ca="1">IF($H637="UNIDADE CONSTRUTIVA",OFFSET(A637,-1,0)+1,LARGE(A$3:A636,1))</f>
        <v>0</v>
      </c>
      <c r="B637" s="729">
        <f t="shared" ca="1" si="104"/>
        <v>3</v>
      </c>
      <c r="C637" s="729">
        <f t="shared" ca="1" si="105"/>
        <v>1</v>
      </c>
      <c r="D637" s="730">
        <f t="shared" ca="1" si="106"/>
        <v>1</v>
      </c>
      <c r="E637" s="730">
        <f t="shared" ca="1" si="107"/>
        <v>1</v>
      </c>
      <c r="F637" s="209"/>
      <c r="J637" s="65"/>
      <c r="K637" s="146"/>
      <c r="L637" s="567"/>
      <c r="M637" s="567"/>
      <c r="N637" s="721"/>
      <c r="O637" s="635"/>
      <c r="P637" s="147"/>
      <c r="Q637" s="65"/>
    </row>
    <row r="638" spans="1:17" s="148" customFormat="1" ht="14.1" customHeight="1" x14ac:dyDescent="0.2">
      <c r="A638" s="729">
        <f ca="1">IF($H638="UNIDADE CONSTRUTIVA",OFFSET(A638,-1,0)+1,LARGE(A$3:A637,1))</f>
        <v>0</v>
      </c>
      <c r="B638" s="729">
        <f t="shared" ca="1" si="104"/>
        <v>3</v>
      </c>
      <c r="C638" s="729">
        <f t="shared" ca="1" si="105"/>
        <v>1</v>
      </c>
      <c r="D638" s="730">
        <f t="shared" ca="1" si="106"/>
        <v>1</v>
      </c>
      <c r="E638" s="730">
        <f t="shared" ca="1" si="107"/>
        <v>1</v>
      </c>
      <c r="F638" s="209"/>
      <c r="J638" s="65"/>
      <c r="K638" s="146"/>
      <c r="L638" s="567"/>
      <c r="M638" s="567"/>
      <c r="N638" s="721"/>
      <c r="O638" s="635"/>
      <c r="P638" s="147"/>
      <c r="Q638" s="65"/>
    </row>
    <row r="639" spans="1:17" s="148" customFormat="1" ht="14.1" customHeight="1" x14ac:dyDescent="0.2">
      <c r="A639" s="729">
        <f ca="1">IF($H639="UNIDADE CONSTRUTIVA",OFFSET(A639,-1,0)+1,LARGE(A$3:A638,1))</f>
        <v>0</v>
      </c>
      <c r="B639" s="729">
        <f t="shared" ca="1" si="104"/>
        <v>3</v>
      </c>
      <c r="C639" s="729">
        <f t="shared" ca="1" si="105"/>
        <v>1</v>
      </c>
      <c r="D639" s="730">
        <f t="shared" ca="1" si="106"/>
        <v>1</v>
      </c>
      <c r="E639" s="730">
        <f t="shared" ca="1" si="107"/>
        <v>1</v>
      </c>
      <c r="F639" s="209"/>
      <c r="J639" s="65"/>
      <c r="K639" s="146"/>
      <c r="L639" s="567"/>
      <c r="M639" s="567"/>
      <c r="N639" s="721"/>
      <c r="O639" s="635"/>
      <c r="P639" s="147"/>
      <c r="Q639" s="65"/>
    </row>
    <row r="640" spans="1:17" s="148" customFormat="1" ht="14.1" customHeight="1" x14ac:dyDescent="0.2">
      <c r="A640" s="729">
        <f ca="1">IF($H640="UNIDADE CONSTRUTIVA",OFFSET(A640,-1,0)+1,LARGE(A$3:A639,1))</f>
        <v>0</v>
      </c>
      <c r="B640" s="729">
        <f t="shared" ca="1" si="104"/>
        <v>3</v>
      </c>
      <c r="C640" s="729">
        <f t="shared" ca="1" si="105"/>
        <v>1</v>
      </c>
      <c r="D640" s="730">
        <f t="shared" ca="1" si="106"/>
        <v>1</v>
      </c>
      <c r="E640" s="730">
        <f t="shared" ca="1" si="107"/>
        <v>1</v>
      </c>
      <c r="F640" s="209"/>
      <c r="J640" s="65"/>
      <c r="K640" s="146"/>
      <c r="L640" s="567"/>
      <c r="M640" s="567"/>
      <c r="N640" s="721"/>
      <c r="O640" s="635"/>
      <c r="P640" s="147"/>
      <c r="Q640" s="65"/>
    </row>
    <row r="641" spans="1:17" s="148" customFormat="1" ht="14.1" customHeight="1" x14ac:dyDescent="0.2">
      <c r="A641" s="729">
        <f ca="1">IF($H641="UNIDADE CONSTRUTIVA",OFFSET(A641,-1,0)+1,LARGE(A$3:A640,1))</f>
        <v>0</v>
      </c>
      <c r="B641" s="729">
        <f t="shared" ca="1" si="104"/>
        <v>3</v>
      </c>
      <c r="C641" s="729">
        <f t="shared" ca="1" si="105"/>
        <v>1</v>
      </c>
      <c r="D641" s="730">
        <f t="shared" ca="1" si="106"/>
        <v>1</v>
      </c>
      <c r="E641" s="730">
        <f t="shared" ca="1" si="107"/>
        <v>1</v>
      </c>
      <c r="F641" s="209"/>
      <c r="J641" s="65"/>
      <c r="K641" s="146"/>
      <c r="L641" s="567"/>
      <c r="M641" s="567"/>
      <c r="N641" s="721"/>
      <c r="O641" s="635"/>
      <c r="P641" s="147"/>
      <c r="Q641" s="65"/>
    </row>
    <row r="642" spans="1:17" s="148" customFormat="1" ht="14.1" customHeight="1" x14ac:dyDescent="0.2">
      <c r="A642" s="729">
        <f ca="1">IF($H642="UNIDADE CONSTRUTIVA",OFFSET(A642,-1,0)+1,LARGE(A$3:A641,1))</f>
        <v>0</v>
      </c>
      <c r="B642" s="729">
        <f t="shared" ca="1" si="104"/>
        <v>3</v>
      </c>
      <c r="C642" s="729">
        <f t="shared" ca="1" si="105"/>
        <v>1</v>
      </c>
      <c r="D642" s="730">
        <f t="shared" ca="1" si="106"/>
        <v>1</v>
      </c>
      <c r="E642" s="730">
        <f t="shared" ca="1" si="107"/>
        <v>1</v>
      </c>
      <c r="F642" s="209"/>
      <c r="J642" s="65"/>
      <c r="K642" s="146"/>
      <c r="L642" s="567"/>
      <c r="M642" s="567"/>
      <c r="N642" s="721"/>
      <c r="O642" s="635"/>
      <c r="P642" s="147"/>
      <c r="Q642" s="65"/>
    </row>
    <row r="643" spans="1:17" s="148" customFormat="1" ht="14.1" customHeight="1" x14ac:dyDescent="0.2">
      <c r="A643" s="729">
        <f ca="1">IF($H643="UNIDADE CONSTRUTIVA",OFFSET(A643,-1,0)+1,LARGE(A$3:A642,1))</f>
        <v>0</v>
      </c>
      <c r="B643" s="729">
        <f t="shared" ca="1" si="104"/>
        <v>3</v>
      </c>
      <c r="C643" s="729">
        <f t="shared" ca="1" si="105"/>
        <v>1</v>
      </c>
      <c r="D643" s="730">
        <f t="shared" ca="1" si="106"/>
        <v>1</v>
      </c>
      <c r="E643" s="730">
        <f t="shared" ca="1" si="107"/>
        <v>1</v>
      </c>
      <c r="F643" s="209"/>
      <c r="J643" s="65"/>
      <c r="K643" s="146"/>
      <c r="L643" s="567"/>
      <c r="M643" s="567"/>
      <c r="N643" s="721"/>
      <c r="O643" s="635"/>
      <c r="P643" s="147"/>
      <c r="Q643" s="65"/>
    </row>
    <row r="644" spans="1:17" s="148" customFormat="1" ht="14.1" customHeight="1" x14ac:dyDescent="0.2">
      <c r="A644" s="729">
        <f ca="1">IF($H644="UNIDADE CONSTRUTIVA",OFFSET(A644,-1,0)+1,LARGE(A$3:A643,1))</f>
        <v>0</v>
      </c>
      <c r="B644" s="729">
        <f t="shared" ca="1" si="104"/>
        <v>3</v>
      </c>
      <c r="C644" s="729">
        <f t="shared" ca="1" si="105"/>
        <v>1</v>
      </c>
      <c r="D644" s="730">
        <f t="shared" ca="1" si="106"/>
        <v>1</v>
      </c>
      <c r="E644" s="730">
        <f t="shared" ca="1" si="107"/>
        <v>1</v>
      </c>
      <c r="F644" s="209"/>
      <c r="J644" s="65"/>
      <c r="K644" s="146"/>
      <c r="L644" s="567"/>
      <c r="M644" s="567"/>
      <c r="N644" s="721"/>
      <c r="O644" s="635"/>
      <c r="P644" s="147"/>
      <c r="Q644" s="65"/>
    </row>
    <row r="645" spans="1:17" s="148" customFormat="1" ht="14.1" customHeight="1" x14ac:dyDescent="0.2">
      <c r="A645" s="729">
        <f ca="1">IF($H645="UNIDADE CONSTRUTIVA",OFFSET(A645,-1,0)+1,LARGE(A$3:A644,1))</f>
        <v>0</v>
      </c>
      <c r="B645" s="729">
        <f t="shared" ca="1" si="104"/>
        <v>3</v>
      </c>
      <c r="C645" s="729">
        <f t="shared" ca="1" si="105"/>
        <v>1</v>
      </c>
      <c r="D645" s="730">
        <f t="shared" ca="1" si="106"/>
        <v>1</v>
      </c>
      <c r="E645" s="730">
        <f t="shared" ca="1" si="107"/>
        <v>1</v>
      </c>
      <c r="F645" s="209"/>
      <c r="J645" s="65"/>
      <c r="K645" s="146"/>
      <c r="L645" s="567"/>
      <c r="M645" s="567"/>
      <c r="N645" s="721"/>
      <c r="O645" s="635"/>
      <c r="P645" s="147"/>
      <c r="Q645" s="65"/>
    </row>
    <row r="646" spans="1:17" s="148" customFormat="1" ht="14.1" customHeight="1" x14ac:dyDescent="0.2">
      <c r="A646" s="729">
        <f ca="1">IF($H646="UNIDADE CONSTRUTIVA",OFFSET(A646,-1,0)+1,LARGE(A$3:A645,1))</f>
        <v>0</v>
      </c>
      <c r="B646" s="729">
        <f t="shared" ca="1" si="104"/>
        <v>3</v>
      </c>
      <c r="C646" s="729">
        <f t="shared" ca="1" si="105"/>
        <v>1</v>
      </c>
      <c r="D646" s="730">
        <f t="shared" ca="1" si="106"/>
        <v>1</v>
      </c>
      <c r="E646" s="730">
        <f t="shared" ca="1" si="107"/>
        <v>1</v>
      </c>
      <c r="F646" s="209"/>
      <c r="J646" s="65"/>
      <c r="K646" s="146"/>
      <c r="L646" s="567"/>
      <c r="M646" s="567"/>
      <c r="N646" s="721"/>
      <c r="O646" s="635"/>
      <c r="P646" s="147"/>
      <c r="Q646" s="65"/>
    </row>
    <row r="647" spans="1:17" s="148" customFormat="1" ht="14.1" customHeight="1" x14ac:dyDescent="0.2">
      <c r="A647" s="729">
        <f ca="1">IF($H647="UNIDADE CONSTRUTIVA",OFFSET(A647,-1,0)+1,LARGE(A$3:A646,1))</f>
        <v>0</v>
      </c>
      <c r="B647" s="729">
        <f t="shared" ca="1" si="104"/>
        <v>3</v>
      </c>
      <c r="C647" s="729">
        <f t="shared" ca="1" si="105"/>
        <v>1</v>
      </c>
      <c r="D647" s="730">
        <f t="shared" ca="1" si="106"/>
        <v>1</v>
      </c>
      <c r="E647" s="730">
        <f t="shared" ca="1" si="107"/>
        <v>1</v>
      </c>
      <c r="F647" s="209"/>
      <c r="J647" s="65"/>
      <c r="K647" s="146"/>
      <c r="L647" s="567"/>
      <c r="M647" s="567"/>
      <c r="N647" s="721"/>
      <c r="O647" s="635"/>
      <c r="P647" s="147"/>
      <c r="Q647" s="65"/>
    </row>
    <row r="648" spans="1:17" s="148" customFormat="1" ht="14.1" customHeight="1" x14ac:dyDescent="0.2">
      <c r="A648" s="729">
        <f ca="1">IF($H648="UNIDADE CONSTRUTIVA",OFFSET(A648,-1,0)+1,LARGE(A$3:A647,1))</f>
        <v>0</v>
      </c>
      <c r="B648" s="729">
        <f t="shared" ca="1" si="104"/>
        <v>3</v>
      </c>
      <c r="C648" s="729">
        <f t="shared" ca="1" si="105"/>
        <v>1</v>
      </c>
      <c r="D648" s="730">
        <f t="shared" ca="1" si="106"/>
        <v>1</v>
      </c>
      <c r="E648" s="730">
        <f t="shared" ca="1" si="107"/>
        <v>1</v>
      </c>
      <c r="F648" s="209"/>
      <c r="J648" s="65"/>
      <c r="K648" s="146"/>
      <c r="L648" s="567"/>
      <c r="M648" s="567"/>
      <c r="N648" s="721"/>
      <c r="O648" s="635"/>
      <c r="P648" s="147"/>
      <c r="Q648" s="65"/>
    </row>
    <row r="649" spans="1:17" s="148" customFormat="1" ht="14.1" customHeight="1" x14ac:dyDescent="0.2">
      <c r="A649" s="729">
        <f ca="1">IF($H649="UNIDADE CONSTRUTIVA",OFFSET(A649,-1,0)+1,LARGE(A$3:A648,1))</f>
        <v>0</v>
      </c>
      <c r="B649" s="729">
        <f t="shared" ca="1" si="104"/>
        <v>3</v>
      </c>
      <c r="C649" s="729">
        <f t="shared" ca="1" si="105"/>
        <v>1</v>
      </c>
      <c r="D649" s="730">
        <f t="shared" ca="1" si="106"/>
        <v>1</v>
      </c>
      <c r="E649" s="730">
        <f t="shared" ca="1" si="107"/>
        <v>1</v>
      </c>
      <c r="F649" s="209"/>
      <c r="J649" s="65"/>
      <c r="K649" s="146"/>
      <c r="L649" s="567"/>
      <c r="M649" s="567"/>
      <c r="N649" s="721"/>
      <c r="O649" s="635"/>
      <c r="P649" s="147"/>
      <c r="Q649" s="65"/>
    </row>
    <row r="650" spans="1:17" s="148" customFormat="1" ht="14.1" customHeight="1" x14ac:dyDescent="0.2">
      <c r="A650" s="729">
        <f ca="1">IF($H650="UNIDADE CONSTRUTIVA",OFFSET(A650,-1,0)+1,LARGE(A$3:A649,1))</f>
        <v>0</v>
      </c>
      <c r="B650" s="729">
        <f t="shared" ca="1" si="104"/>
        <v>3</v>
      </c>
      <c r="C650" s="729">
        <f t="shared" ca="1" si="105"/>
        <v>1</v>
      </c>
      <c r="D650" s="730">
        <f t="shared" ca="1" si="106"/>
        <v>1</v>
      </c>
      <c r="E650" s="730">
        <f t="shared" ca="1" si="107"/>
        <v>1</v>
      </c>
      <c r="F650" s="209"/>
      <c r="J650" s="65"/>
      <c r="K650" s="146"/>
      <c r="L650" s="567"/>
      <c r="M650" s="567"/>
      <c r="N650" s="721"/>
      <c r="O650" s="635"/>
      <c r="P650" s="147"/>
      <c r="Q650" s="65"/>
    </row>
    <row r="651" spans="1:17" s="148" customFormat="1" ht="14.1" customHeight="1" x14ac:dyDescent="0.2">
      <c r="A651" s="729">
        <f ca="1">IF($H651="UNIDADE CONSTRUTIVA",OFFSET(A651,-1,0)+1,LARGE(A$3:A650,1))</f>
        <v>0</v>
      </c>
      <c r="B651" s="729">
        <f t="shared" ca="1" si="104"/>
        <v>3</v>
      </c>
      <c r="C651" s="729">
        <f t="shared" ca="1" si="105"/>
        <v>1</v>
      </c>
      <c r="D651" s="730">
        <f t="shared" ca="1" si="106"/>
        <v>1</v>
      </c>
      <c r="E651" s="730">
        <f t="shared" ca="1" si="107"/>
        <v>1</v>
      </c>
      <c r="F651" s="209"/>
      <c r="J651" s="65"/>
      <c r="K651" s="146"/>
      <c r="L651" s="567"/>
      <c r="M651" s="567"/>
      <c r="N651" s="721"/>
      <c r="O651" s="635"/>
      <c r="P651" s="147"/>
      <c r="Q651" s="65"/>
    </row>
    <row r="652" spans="1:17" s="148" customFormat="1" ht="14.1" customHeight="1" x14ac:dyDescent="0.2">
      <c r="A652" s="729">
        <f ca="1">IF($H652="UNIDADE CONSTRUTIVA",OFFSET(A652,-1,0)+1,LARGE(A$3:A651,1))</f>
        <v>0</v>
      </c>
      <c r="B652" s="729">
        <f t="shared" ca="1" si="104"/>
        <v>3</v>
      </c>
      <c r="C652" s="729">
        <f t="shared" ca="1" si="105"/>
        <v>1</v>
      </c>
      <c r="D652" s="730">
        <f t="shared" ca="1" si="106"/>
        <v>1</v>
      </c>
      <c r="E652" s="730">
        <f t="shared" ca="1" si="107"/>
        <v>1</v>
      </c>
      <c r="F652" s="209"/>
      <c r="J652" s="65"/>
      <c r="K652" s="146"/>
      <c r="L652" s="567"/>
      <c r="M652" s="567"/>
      <c r="N652" s="721"/>
      <c r="O652" s="635"/>
      <c r="P652" s="147"/>
      <c r="Q652" s="65"/>
    </row>
    <row r="653" spans="1:17" s="148" customFormat="1" ht="14.1" customHeight="1" x14ac:dyDescent="0.2">
      <c r="A653" s="729">
        <f ca="1">IF($H653="UNIDADE CONSTRUTIVA",OFFSET(A653,-1,0)+1,LARGE(A$3:A652,1))</f>
        <v>0</v>
      </c>
      <c r="B653" s="729">
        <f t="shared" ca="1" si="104"/>
        <v>3</v>
      </c>
      <c r="C653" s="729">
        <f t="shared" ca="1" si="105"/>
        <v>1</v>
      </c>
      <c r="D653" s="730">
        <f t="shared" ca="1" si="106"/>
        <v>1</v>
      </c>
      <c r="E653" s="730">
        <f t="shared" ca="1" si="107"/>
        <v>1</v>
      </c>
      <c r="F653" s="209"/>
      <c r="J653" s="65"/>
      <c r="K653" s="146"/>
      <c r="L653" s="567"/>
      <c r="M653" s="567"/>
      <c r="N653" s="721"/>
      <c r="O653" s="635"/>
      <c r="P653" s="147"/>
      <c r="Q653" s="65"/>
    </row>
    <row r="654" spans="1:17" s="148" customFormat="1" ht="14.1" customHeight="1" x14ac:dyDescent="0.2">
      <c r="A654" s="729">
        <f ca="1">IF($H654="UNIDADE CONSTRUTIVA",OFFSET(A654,-1,0)+1,LARGE(A$3:A653,1))</f>
        <v>0</v>
      </c>
      <c r="B654" s="729">
        <f t="shared" ca="1" si="104"/>
        <v>3</v>
      </c>
      <c r="C654" s="729">
        <f t="shared" ca="1" si="105"/>
        <v>1</v>
      </c>
      <c r="D654" s="730">
        <f t="shared" ca="1" si="106"/>
        <v>1</v>
      </c>
      <c r="E654" s="730">
        <f t="shared" ca="1" si="107"/>
        <v>1</v>
      </c>
      <c r="F654" s="209"/>
      <c r="J654" s="65"/>
      <c r="K654" s="146"/>
      <c r="L654" s="567"/>
      <c r="M654" s="567"/>
      <c r="N654" s="721"/>
      <c r="O654" s="635"/>
      <c r="P654" s="147"/>
      <c r="Q654" s="65"/>
    </row>
    <row r="655" spans="1:17" s="148" customFormat="1" ht="14.1" customHeight="1" x14ac:dyDescent="0.2">
      <c r="A655" s="729">
        <f ca="1">IF($H655="UNIDADE CONSTRUTIVA",OFFSET(A655,-1,0)+1,LARGE(A$3:A654,1))</f>
        <v>0</v>
      </c>
      <c r="B655" s="729">
        <f t="shared" ca="1" si="104"/>
        <v>3</v>
      </c>
      <c r="C655" s="729">
        <f t="shared" ca="1" si="105"/>
        <v>1</v>
      </c>
      <c r="D655" s="730">
        <f t="shared" ca="1" si="106"/>
        <v>1</v>
      </c>
      <c r="E655" s="730">
        <f t="shared" ca="1" si="107"/>
        <v>1</v>
      </c>
      <c r="F655" s="209"/>
      <c r="J655" s="65"/>
      <c r="K655" s="146"/>
      <c r="L655" s="567"/>
      <c r="M655" s="567"/>
      <c r="N655" s="721"/>
      <c r="O655" s="635"/>
      <c r="P655" s="147"/>
      <c r="Q655" s="65"/>
    </row>
    <row r="656" spans="1:17" s="148" customFormat="1" ht="14.1" customHeight="1" x14ac:dyDescent="0.2">
      <c r="A656" s="729">
        <f ca="1">IF($H656="UNIDADE CONSTRUTIVA",OFFSET(A656,-1,0)+1,LARGE(A$3:A655,1))</f>
        <v>0</v>
      </c>
      <c r="B656" s="729">
        <f t="shared" ca="1" si="104"/>
        <v>3</v>
      </c>
      <c r="C656" s="729">
        <f t="shared" ca="1" si="105"/>
        <v>1</v>
      </c>
      <c r="D656" s="730">
        <f t="shared" ca="1" si="106"/>
        <v>1</v>
      </c>
      <c r="E656" s="730">
        <f t="shared" ca="1" si="107"/>
        <v>1</v>
      </c>
      <c r="F656" s="209"/>
      <c r="J656" s="65"/>
      <c r="K656" s="146"/>
      <c r="L656" s="567"/>
      <c r="M656" s="567"/>
      <c r="N656" s="721"/>
      <c r="O656" s="635"/>
      <c r="P656" s="147"/>
      <c r="Q656" s="65"/>
    </row>
    <row r="657" spans="1:17" s="148" customFormat="1" ht="14.1" customHeight="1" x14ac:dyDescent="0.2">
      <c r="A657" s="729">
        <f ca="1">IF($H657="UNIDADE CONSTRUTIVA",OFFSET(A657,-1,0)+1,LARGE(A$3:A656,1))</f>
        <v>0</v>
      </c>
      <c r="B657" s="729">
        <f t="shared" ca="1" si="104"/>
        <v>3</v>
      </c>
      <c r="C657" s="729">
        <f t="shared" ca="1" si="105"/>
        <v>1</v>
      </c>
      <c r="D657" s="730">
        <f t="shared" ca="1" si="106"/>
        <v>1</v>
      </c>
      <c r="E657" s="730">
        <f t="shared" ca="1" si="107"/>
        <v>1</v>
      </c>
      <c r="F657" s="209"/>
      <c r="J657" s="65"/>
      <c r="K657" s="146"/>
      <c r="L657" s="567"/>
      <c r="M657" s="567"/>
      <c r="N657" s="721"/>
      <c r="O657" s="635"/>
      <c r="P657" s="147"/>
      <c r="Q657" s="65"/>
    </row>
    <row r="658" spans="1:17" s="148" customFormat="1" ht="14.1" customHeight="1" x14ac:dyDescent="0.2">
      <c r="A658" s="729">
        <f ca="1">IF($H658="UNIDADE CONSTRUTIVA",OFFSET(A658,-1,0)+1,LARGE(A$3:A657,1))</f>
        <v>0</v>
      </c>
      <c r="B658" s="729">
        <f t="shared" ca="1" si="104"/>
        <v>3</v>
      </c>
      <c r="C658" s="729">
        <f t="shared" ca="1" si="105"/>
        <v>1</v>
      </c>
      <c r="D658" s="730">
        <f t="shared" ca="1" si="106"/>
        <v>1</v>
      </c>
      <c r="E658" s="730">
        <f t="shared" ca="1" si="107"/>
        <v>1</v>
      </c>
      <c r="F658" s="209"/>
      <c r="J658" s="65"/>
      <c r="K658" s="146"/>
      <c r="L658" s="567"/>
      <c r="M658" s="567"/>
      <c r="N658" s="721"/>
      <c r="O658" s="635"/>
      <c r="P658" s="147"/>
      <c r="Q658" s="65"/>
    </row>
    <row r="659" spans="1:17" s="148" customFormat="1" ht="14.1" customHeight="1" x14ac:dyDescent="0.2">
      <c r="A659" s="729">
        <f ca="1">IF($H659="UNIDADE CONSTRUTIVA",OFFSET(A659,-1,0)+1,LARGE(A$3:A658,1))</f>
        <v>0</v>
      </c>
      <c r="B659" s="729">
        <f t="shared" ca="1" si="104"/>
        <v>3</v>
      </c>
      <c r="C659" s="729">
        <f t="shared" ca="1" si="105"/>
        <v>1</v>
      </c>
      <c r="D659" s="730">
        <f t="shared" ca="1" si="106"/>
        <v>1</v>
      </c>
      <c r="E659" s="730">
        <f t="shared" ca="1" si="107"/>
        <v>1</v>
      </c>
      <c r="F659" s="209"/>
      <c r="J659" s="65"/>
      <c r="K659" s="146"/>
      <c r="L659" s="567"/>
      <c r="M659" s="567"/>
      <c r="N659" s="721"/>
      <c r="O659" s="635"/>
      <c r="P659" s="147"/>
      <c r="Q659" s="65"/>
    </row>
    <row r="660" spans="1:17" s="148" customFormat="1" ht="14.1" customHeight="1" x14ac:dyDescent="0.2">
      <c r="A660" s="729">
        <f ca="1">IF($H660="UNIDADE CONSTRUTIVA",OFFSET(A660,-1,0)+1,LARGE(A$3:A659,1))</f>
        <v>0</v>
      </c>
      <c r="B660" s="729">
        <f t="shared" ca="1" si="104"/>
        <v>3</v>
      </c>
      <c r="C660" s="729">
        <f t="shared" ca="1" si="105"/>
        <v>1</v>
      </c>
      <c r="D660" s="730">
        <f t="shared" ca="1" si="106"/>
        <v>1</v>
      </c>
      <c r="E660" s="730">
        <f t="shared" ca="1" si="107"/>
        <v>1</v>
      </c>
      <c r="F660" s="209"/>
      <c r="J660" s="65"/>
      <c r="K660" s="146"/>
      <c r="L660" s="567"/>
      <c r="M660" s="567"/>
      <c r="N660" s="721"/>
      <c r="O660" s="635"/>
      <c r="P660" s="147"/>
      <c r="Q660" s="65"/>
    </row>
    <row r="661" spans="1:17" s="148" customFormat="1" ht="14.1" customHeight="1" x14ac:dyDescent="0.2">
      <c r="A661" s="729">
        <f ca="1">IF($H661="UNIDADE CONSTRUTIVA",OFFSET(A661,-1,0)+1,LARGE(A$3:A660,1))</f>
        <v>0</v>
      </c>
      <c r="B661" s="729">
        <f t="shared" ca="1" si="104"/>
        <v>3</v>
      </c>
      <c r="C661" s="729">
        <f t="shared" ca="1" si="105"/>
        <v>1</v>
      </c>
      <c r="D661" s="730">
        <f t="shared" ca="1" si="106"/>
        <v>1</v>
      </c>
      <c r="E661" s="730">
        <f t="shared" ca="1" si="107"/>
        <v>1</v>
      </c>
      <c r="F661" s="209"/>
      <c r="J661" s="65"/>
      <c r="K661" s="146"/>
      <c r="L661" s="567"/>
      <c r="M661" s="567"/>
      <c r="N661" s="721"/>
      <c r="O661" s="635"/>
      <c r="P661" s="147"/>
      <c r="Q661" s="65"/>
    </row>
    <row r="662" spans="1:17" s="148" customFormat="1" ht="14.1" customHeight="1" x14ac:dyDescent="0.2">
      <c r="A662" s="729">
        <f ca="1">IF($H662="UNIDADE CONSTRUTIVA",OFFSET(A662,-1,0)+1,LARGE(A$3:A661,1))</f>
        <v>0</v>
      </c>
      <c r="B662" s="729">
        <f t="shared" ca="1" si="104"/>
        <v>3</v>
      </c>
      <c r="C662" s="729">
        <f t="shared" ca="1" si="105"/>
        <v>1</v>
      </c>
      <c r="D662" s="730">
        <f t="shared" ca="1" si="106"/>
        <v>1</v>
      </c>
      <c r="E662" s="730">
        <f t="shared" ca="1" si="107"/>
        <v>1</v>
      </c>
      <c r="F662" s="209"/>
      <c r="J662" s="65"/>
      <c r="K662" s="146"/>
      <c r="L662" s="567"/>
      <c r="M662" s="567"/>
      <c r="N662" s="721"/>
      <c r="O662" s="635"/>
      <c r="P662" s="147"/>
      <c r="Q662" s="65"/>
    </row>
    <row r="663" spans="1:17" s="148" customFormat="1" ht="14.1" customHeight="1" x14ac:dyDescent="0.2">
      <c r="A663" s="729">
        <f ca="1">IF($H663="UNIDADE CONSTRUTIVA",OFFSET(A663,-1,0)+1,LARGE(A$3:A662,1))</f>
        <v>0</v>
      </c>
      <c r="B663" s="729">
        <f t="shared" ca="1" si="104"/>
        <v>3</v>
      </c>
      <c r="C663" s="729">
        <f t="shared" ca="1" si="105"/>
        <v>1</v>
      </c>
      <c r="D663" s="730">
        <f t="shared" ca="1" si="106"/>
        <v>1</v>
      </c>
      <c r="E663" s="730">
        <f t="shared" ca="1" si="107"/>
        <v>1</v>
      </c>
      <c r="F663" s="209"/>
      <c r="J663" s="65"/>
      <c r="K663" s="146"/>
      <c r="L663" s="567"/>
      <c r="M663" s="567"/>
      <c r="N663" s="721"/>
      <c r="O663" s="635"/>
      <c r="P663" s="147"/>
      <c r="Q663" s="65"/>
    </row>
    <row r="664" spans="1:17" s="148" customFormat="1" ht="14.1" customHeight="1" x14ac:dyDescent="0.2">
      <c r="A664" s="729">
        <f ca="1">IF($H664="UNIDADE CONSTRUTIVA",OFFSET(A664,-1,0)+1,LARGE(A$3:A663,1))</f>
        <v>0</v>
      </c>
      <c r="B664" s="729">
        <f t="shared" ca="1" si="104"/>
        <v>3</v>
      </c>
      <c r="C664" s="729">
        <f t="shared" ca="1" si="105"/>
        <v>1</v>
      </c>
      <c r="D664" s="730">
        <f t="shared" ca="1" si="106"/>
        <v>1</v>
      </c>
      <c r="E664" s="730">
        <f t="shared" ca="1" si="107"/>
        <v>1</v>
      </c>
      <c r="F664" s="209"/>
      <c r="J664" s="65"/>
      <c r="K664" s="146"/>
      <c r="L664" s="567"/>
      <c r="M664" s="567"/>
      <c r="N664" s="721"/>
      <c r="O664" s="635"/>
      <c r="P664" s="147"/>
      <c r="Q664" s="65"/>
    </row>
    <row r="665" spans="1:17" s="148" customFormat="1" ht="14.1" customHeight="1" x14ac:dyDescent="0.2">
      <c r="A665" s="729">
        <f ca="1">IF($H665="UNIDADE CONSTRUTIVA",OFFSET(A665,-1,0)+1,LARGE(A$3:A664,1))</f>
        <v>0</v>
      </c>
      <c r="B665" s="729">
        <f t="shared" ca="1" si="104"/>
        <v>3</v>
      </c>
      <c r="C665" s="729">
        <f t="shared" ca="1" si="105"/>
        <v>1</v>
      </c>
      <c r="D665" s="730">
        <f t="shared" ca="1" si="106"/>
        <v>1</v>
      </c>
      <c r="E665" s="730">
        <f t="shared" ca="1" si="107"/>
        <v>1</v>
      </c>
      <c r="F665" s="209"/>
      <c r="J665" s="65"/>
      <c r="K665" s="146"/>
      <c r="L665" s="567"/>
      <c r="M665" s="567"/>
      <c r="N665" s="721"/>
      <c r="O665" s="635"/>
      <c r="P665" s="147"/>
      <c r="Q665" s="65"/>
    </row>
    <row r="666" spans="1:17" s="148" customFormat="1" ht="14.1" customHeight="1" x14ac:dyDescent="0.2">
      <c r="A666" s="729">
        <f ca="1">IF($H666="UNIDADE CONSTRUTIVA",OFFSET(A666,-1,0)+1,LARGE(A$3:A665,1))</f>
        <v>0</v>
      </c>
      <c r="B666" s="729">
        <f t="shared" ca="1" si="104"/>
        <v>3</v>
      </c>
      <c r="C666" s="729">
        <f t="shared" ca="1" si="105"/>
        <v>1</v>
      </c>
      <c r="D666" s="730">
        <f t="shared" ca="1" si="106"/>
        <v>1</v>
      </c>
      <c r="E666" s="730">
        <f t="shared" ca="1" si="107"/>
        <v>1</v>
      </c>
      <c r="F666" s="209"/>
      <c r="J666" s="65"/>
      <c r="K666" s="146"/>
      <c r="L666" s="567"/>
      <c r="M666" s="567"/>
      <c r="N666" s="721"/>
      <c r="O666" s="635"/>
      <c r="P666" s="147"/>
      <c r="Q666" s="65"/>
    </row>
    <row r="667" spans="1:17" s="148" customFormat="1" ht="14.1" customHeight="1" x14ac:dyDescent="0.2">
      <c r="A667" s="729">
        <f ca="1">IF($H667="UNIDADE CONSTRUTIVA",OFFSET(A667,-1,0)+1,LARGE(A$3:A666,1))</f>
        <v>0</v>
      </c>
      <c r="B667" s="729">
        <f t="shared" ca="1" si="104"/>
        <v>3</v>
      </c>
      <c r="C667" s="729">
        <f t="shared" ca="1" si="105"/>
        <v>1</v>
      </c>
      <c r="D667" s="730">
        <f t="shared" ca="1" si="106"/>
        <v>1</v>
      </c>
      <c r="E667" s="730">
        <f t="shared" ca="1" si="107"/>
        <v>1</v>
      </c>
      <c r="F667" s="209"/>
      <c r="J667" s="65"/>
      <c r="K667" s="146"/>
      <c r="L667" s="567"/>
      <c r="M667" s="567"/>
      <c r="N667" s="721"/>
      <c r="O667" s="635"/>
      <c r="P667" s="147"/>
      <c r="Q667" s="65"/>
    </row>
    <row r="668" spans="1:17" s="148" customFormat="1" ht="14.1" customHeight="1" x14ac:dyDescent="0.2">
      <c r="A668" s="729">
        <f ca="1">IF($H668="UNIDADE CONSTRUTIVA",OFFSET(A668,-1,0)+1,LARGE(A$3:A667,1))</f>
        <v>0</v>
      </c>
      <c r="B668" s="729">
        <f t="shared" ca="1" si="104"/>
        <v>3</v>
      </c>
      <c r="C668" s="729">
        <f t="shared" ca="1" si="105"/>
        <v>1</v>
      </c>
      <c r="D668" s="730">
        <f t="shared" ca="1" si="106"/>
        <v>1</v>
      </c>
      <c r="E668" s="730">
        <f t="shared" ca="1" si="107"/>
        <v>1</v>
      </c>
      <c r="F668" s="209"/>
      <c r="J668" s="65"/>
      <c r="K668" s="146"/>
      <c r="L668" s="567"/>
      <c r="M668" s="567"/>
      <c r="N668" s="721"/>
      <c r="O668" s="635"/>
      <c r="P668" s="147"/>
      <c r="Q668" s="65"/>
    </row>
    <row r="669" spans="1:17" s="148" customFormat="1" ht="14.1" customHeight="1" x14ac:dyDescent="0.2">
      <c r="A669" s="729">
        <f ca="1">IF($H669="UNIDADE CONSTRUTIVA",OFFSET(A669,-1,0)+1,LARGE(A$3:A668,1))</f>
        <v>0</v>
      </c>
      <c r="B669" s="729">
        <f t="shared" ca="1" si="104"/>
        <v>3</v>
      </c>
      <c r="C669" s="729">
        <f t="shared" ca="1" si="105"/>
        <v>1</v>
      </c>
      <c r="D669" s="730">
        <f t="shared" ca="1" si="106"/>
        <v>1</v>
      </c>
      <c r="E669" s="730">
        <f t="shared" ca="1" si="107"/>
        <v>1</v>
      </c>
      <c r="F669" s="209"/>
      <c r="J669" s="65"/>
      <c r="K669" s="146"/>
      <c r="L669" s="567"/>
      <c r="M669" s="567"/>
      <c r="N669" s="721"/>
      <c r="O669" s="635"/>
      <c r="P669" s="147"/>
      <c r="Q669" s="65"/>
    </row>
    <row r="670" spans="1:17" s="148" customFormat="1" ht="14.1" customHeight="1" x14ac:dyDescent="0.2">
      <c r="A670" s="729">
        <f ca="1">IF($H670="UNIDADE CONSTRUTIVA",OFFSET(A670,-1,0)+1,LARGE(A$3:A669,1))</f>
        <v>0</v>
      </c>
      <c r="B670" s="729">
        <f t="shared" ca="1" si="104"/>
        <v>3</v>
      </c>
      <c r="C670" s="729">
        <f t="shared" ca="1" si="105"/>
        <v>1</v>
      </c>
      <c r="D670" s="730">
        <f t="shared" ca="1" si="106"/>
        <v>1</v>
      </c>
      <c r="E670" s="730">
        <f t="shared" ca="1" si="107"/>
        <v>1</v>
      </c>
      <c r="F670" s="209"/>
      <c r="J670" s="65"/>
      <c r="K670" s="146"/>
      <c r="L670" s="567"/>
      <c r="M670" s="567"/>
      <c r="N670" s="721"/>
      <c r="O670" s="635"/>
      <c r="P670" s="147"/>
      <c r="Q670" s="65"/>
    </row>
    <row r="671" spans="1:17" s="148" customFormat="1" ht="14.1" customHeight="1" x14ac:dyDescent="0.2">
      <c r="A671" s="729">
        <f ca="1">IF($H671="UNIDADE CONSTRUTIVA",OFFSET(A671,-1,0)+1,LARGE(A$3:A670,1))</f>
        <v>0</v>
      </c>
      <c r="B671" s="729">
        <f t="shared" ca="1" si="104"/>
        <v>3</v>
      </c>
      <c r="C671" s="729">
        <f t="shared" ca="1" si="105"/>
        <v>1</v>
      </c>
      <c r="D671" s="730">
        <f t="shared" ca="1" si="106"/>
        <v>1</v>
      </c>
      <c r="E671" s="730">
        <f t="shared" ca="1" si="107"/>
        <v>1</v>
      </c>
      <c r="F671" s="209"/>
      <c r="J671" s="65"/>
      <c r="K671" s="146"/>
      <c r="L671" s="567"/>
      <c r="M671" s="567"/>
      <c r="N671" s="721"/>
      <c r="O671" s="635"/>
      <c r="P671" s="147"/>
      <c r="Q671" s="65"/>
    </row>
    <row r="672" spans="1:17" s="148" customFormat="1" ht="14.1" customHeight="1" x14ac:dyDescent="0.2">
      <c r="A672" s="729">
        <f ca="1">IF($H672="UNIDADE CONSTRUTIVA",OFFSET(A672,-1,0)+1,LARGE(A$3:A671,1))</f>
        <v>0</v>
      </c>
      <c r="B672" s="729">
        <f t="shared" ca="1" si="104"/>
        <v>3</v>
      </c>
      <c r="C672" s="729">
        <f t="shared" ca="1" si="105"/>
        <v>1</v>
      </c>
      <c r="D672" s="730">
        <f t="shared" ca="1" si="106"/>
        <v>1</v>
      </c>
      <c r="E672" s="730">
        <f t="shared" ca="1" si="107"/>
        <v>1</v>
      </c>
      <c r="F672" s="209"/>
      <c r="J672" s="65"/>
      <c r="K672" s="146"/>
      <c r="L672" s="567"/>
      <c r="M672" s="567"/>
      <c r="N672" s="721"/>
      <c r="O672" s="635"/>
      <c r="P672" s="147"/>
      <c r="Q672" s="65"/>
    </row>
    <row r="673" spans="1:17" s="148" customFormat="1" ht="14.1" customHeight="1" x14ac:dyDescent="0.2">
      <c r="A673" s="729">
        <f ca="1">IF($H673="UNIDADE CONSTRUTIVA",OFFSET(A673,-1,0)+1,LARGE(A$3:A672,1))</f>
        <v>0</v>
      </c>
      <c r="B673" s="729">
        <f t="shared" ca="1" si="104"/>
        <v>3</v>
      </c>
      <c r="C673" s="729">
        <f t="shared" ca="1" si="105"/>
        <v>1</v>
      </c>
      <c r="D673" s="730">
        <f t="shared" ca="1" si="106"/>
        <v>1</v>
      </c>
      <c r="E673" s="730">
        <f t="shared" ca="1" si="107"/>
        <v>1</v>
      </c>
      <c r="F673" s="209"/>
      <c r="J673" s="65"/>
      <c r="K673" s="146"/>
      <c r="L673" s="567"/>
      <c r="M673" s="567"/>
      <c r="N673" s="721"/>
      <c r="O673" s="635"/>
      <c r="P673" s="147"/>
      <c r="Q673" s="65"/>
    </row>
    <row r="674" spans="1:17" s="148" customFormat="1" ht="14.1" customHeight="1" x14ac:dyDescent="0.2">
      <c r="A674" s="729">
        <f ca="1">IF($H674="UNIDADE CONSTRUTIVA",OFFSET(A674,-1,0)+1,LARGE(A$3:A673,1))</f>
        <v>0</v>
      </c>
      <c r="B674" s="729">
        <f t="shared" ca="1" si="104"/>
        <v>3</v>
      </c>
      <c r="C674" s="729">
        <f t="shared" ca="1" si="105"/>
        <v>1</v>
      </c>
      <c r="D674" s="730">
        <f t="shared" ca="1" si="106"/>
        <v>1</v>
      </c>
      <c r="E674" s="730">
        <f t="shared" ca="1" si="107"/>
        <v>1</v>
      </c>
      <c r="F674" s="209"/>
      <c r="J674" s="65"/>
      <c r="K674" s="146"/>
      <c r="L674" s="567"/>
      <c r="M674" s="567"/>
      <c r="N674" s="721"/>
      <c r="O674" s="635"/>
      <c r="P674" s="147"/>
      <c r="Q674" s="65"/>
    </row>
    <row r="675" spans="1:17" s="148" customFormat="1" ht="14.1" customHeight="1" x14ac:dyDescent="0.2">
      <c r="A675" s="729">
        <f ca="1">IF($H675="UNIDADE CONSTRUTIVA",OFFSET(A675,-1,0)+1,LARGE(A$3:A674,1))</f>
        <v>0</v>
      </c>
      <c r="B675" s="729">
        <f t="shared" ca="1" si="104"/>
        <v>3</v>
      </c>
      <c r="C675" s="729">
        <f t="shared" ca="1" si="105"/>
        <v>1</v>
      </c>
      <c r="D675" s="730">
        <f t="shared" ca="1" si="106"/>
        <v>1</v>
      </c>
      <c r="E675" s="730">
        <f t="shared" ca="1" si="107"/>
        <v>1</v>
      </c>
      <c r="F675" s="209"/>
      <c r="J675" s="65"/>
      <c r="K675" s="146"/>
      <c r="L675" s="567"/>
      <c r="M675" s="567"/>
      <c r="N675" s="721"/>
      <c r="O675" s="635"/>
      <c r="P675" s="147"/>
      <c r="Q675" s="65"/>
    </row>
    <row r="676" spans="1:17" s="148" customFormat="1" ht="14.1" customHeight="1" x14ac:dyDescent="0.2">
      <c r="A676" s="729">
        <f ca="1">IF($H676="UNIDADE CONSTRUTIVA",OFFSET(A676,-1,0)+1,LARGE(A$3:A675,1))</f>
        <v>0</v>
      </c>
      <c r="B676" s="729">
        <f t="shared" ca="1" si="104"/>
        <v>3</v>
      </c>
      <c r="C676" s="729">
        <f t="shared" ca="1" si="105"/>
        <v>1</v>
      </c>
      <c r="D676" s="730">
        <f t="shared" ca="1" si="106"/>
        <v>1</v>
      </c>
      <c r="E676" s="730">
        <f t="shared" ca="1" si="107"/>
        <v>1</v>
      </c>
      <c r="F676" s="209"/>
      <c r="J676" s="65"/>
      <c r="K676" s="146"/>
      <c r="L676" s="567"/>
      <c r="M676" s="567"/>
      <c r="N676" s="721"/>
      <c r="O676" s="635"/>
      <c r="P676" s="147"/>
      <c r="Q676" s="65"/>
    </row>
    <row r="677" spans="1:17" s="148" customFormat="1" ht="14.1" customHeight="1" x14ac:dyDescent="0.2">
      <c r="A677" s="729">
        <f ca="1">IF($H677="UNIDADE CONSTRUTIVA",OFFSET(A677,-1,0)+1,LARGE(A$3:A676,1))</f>
        <v>0</v>
      </c>
      <c r="B677" s="729">
        <f t="shared" ca="1" si="104"/>
        <v>3</v>
      </c>
      <c r="C677" s="729">
        <f t="shared" ca="1" si="105"/>
        <v>1</v>
      </c>
      <c r="D677" s="730">
        <f t="shared" ca="1" si="106"/>
        <v>1</v>
      </c>
      <c r="E677" s="730">
        <f t="shared" ca="1" si="107"/>
        <v>1</v>
      </c>
      <c r="F677" s="209"/>
      <c r="J677" s="65"/>
      <c r="K677" s="146"/>
      <c r="L677" s="567"/>
      <c r="M677" s="567"/>
      <c r="N677" s="721"/>
      <c r="O677" s="635"/>
      <c r="P677" s="147"/>
      <c r="Q677" s="65"/>
    </row>
    <row r="678" spans="1:17" s="148" customFormat="1" ht="14.1" customHeight="1" x14ac:dyDescent="0.2">
      <c r="A678" s="729">
        <f ca="1">IF($H678="UNIDADE CONSTRUTIVA",OFFSET(A678,-1,0)+1,LARGE(A$3:A677,1))</f>
        <v>0</v>
      </c>
      <c r="B678" s="729">
        <f t="shared" ca="1" si="104"/>
        <v>3</v>
      </c>
      <c r="C678" s="729">
        <f t="shared" ca="1" si="105"/>
        <v>1</v>
      </c>
      <c r="D678" s="730">
        <f t="shared" ca="1" si="106"/>
        <v>1</v>
      </c>
      <c r="E678" s="730">
        <f t="shared" ca="1" si="107"/>
        <v>1</v>
      </c>
      <c r="F678" s="209"/>
      <c r="J678" s="65"/>
      <c r="K678" s="146"/>
      <c r="L678" s="567"/>
      <c r="M678" s="567"/>
      <c r="N678" s="721"/>
      <c r="O678" s="635"/>
      <c r="P678" s="147"/>
      <c r="Q678" s="65"/>
    </row>
    <row r="679" spans="1:17" s="148" customFormat="1" ht="14.1" customHeight="1" x14ac:dyDescent="0.2">
      <c r="A679" s="729">
        <f ca="1">IF($H679="UNIDADE CONSTRUTIVA",OFFSET(A679,-1,0)+1,LARGE(A$3:A678,1))</f>
        <v>0</v>
      </c>
      <c r="B679" s="729">
        <f t="shared" ca="1" si="104"/>
        <v>3</v>
      </c>
      <c r="C679" s="729">
        <f t="shared" ca="1" si="105"/>
        <v>1</v>
      </c>
      <c r="D679" s="730">
        <f t="shared" ca="1" si="106"/>
        <v>1</v>
      </c>
      <c r="E679" s="730">
        <f t="shared" ca="1" si="107"/>
        <v>1</v>
      </c>
      <c r="F679" s="209"/>
      <c r="J679" s="65"/>
      <c r="K679" s="146"/>
      <c r="L679" s="567"/>
      <c r="M679" s="567"/>
      <c r="N679" s="721"/>
      <c r="O679" s="635"/>
      <c r="P679" s="147"/>
      <c r="Q679" s="65"/>
    </row>
    <row r="680" spans="1:17" s="148" customFormat="1" ht="14.1" customHeight="1" x14ac:dyDescent="0.2">
      <c r="A680" s="729">
        <f ca="1">IF($H680="UNIDADE CONSTRUTIVA",OFFSET(A680,-1,0)+1,LARGE(A$3:A679,1))</f>
        <v>0</v>
      </c>
      <c r="B680" s="729">
        <f t="shared" ca="1" si="104"/>
        <v>3</v>
      </c>
      <c r="C680" s="729">
        <f t="shared" ca="1" si="105"/>
        <v>1</v>
      </c>
      <c r="D680" s="730">
        <f t="shared" ca="1" si="106"/>
        <v>1</v>
      </c>
      <c r="E680" s="730">
        <f t="shared" ca="1" si="107"/>
        <v>1</v>
      </c>
      <c r="F680" s="65"/>
      <c r="J680" s="65"/>
      <c r="K680" s="146"/>
      <c r="L680" s="567"/>
      <c r="M680" s="567"/>
      <c r="N680" s="721"/>
      <c r="O680" s="635"/>
      <c r="P680" s="147"/>
      <c r="Q680" s="65"/>
    </row>
    <row r="681" spans="1:17" s="148" customFormat="1" ht="14.1" customHeight="1" x14ac:dyDescent="0.2">
      <c r="A681" s="729">
        <f ca="1">IF($H681="UNIDADE CONSTRUTIVA",OFFSET(A681,-1,0)+1,LARGE(A$3:A680,1))</f>
        <v>0</v>
      </c>
      <c r="B681" s="729">
        <f t="shared" ca="1" si="104"/>
        <v>3</v>
      </c>
      <c r="C681" s="729">
        <f t="shared" ca="1" si="105"/>
        <v>1</v>
      </c>
      <c r="D681" s="730">
        <f t="shared" ca="1" si="106"/>
        <v>1</v>
      </c>
      <c r="E681" s="730">
        <f t="shared" ca="1" si="107"/>
        <v>1</v>
      </c>
      <c r="F681" s="65"/>
      <c r="J681" s="65"/>
      <c r="K681" s="146"/>
      <c r="L681" s="567"/>
      <c r="M681" s="567"/>
      <c r="N681" s="721"/>
      <c r="O681" s="635"/>
      <c r="P681" s="147"/>
      <c r="Q681" s="65"/>
    </row>
    <row r="682" spans="1:17" s="148" customFormat="1" ht="14.1" customHeight="1" x14ac:dyDescent="0.2">
      <c r="A682" s="729">
        <f ca="1">IF($H682="UNIDADE CONSTRUTIVA",OFFSET(A682,-1,0)+1,LARGE(A$3:A681,1))</f>
        <v>0</v>
      </c>
      <c r="B682" s="729">
        <f t="shared" ca="1" si="104"/>
        <v>3</v>
      </c>
      <c r="C682" s="729">
        <f t="shared" ca="1" si="105"/>
        <v>1</v>
      </c>
      <c r="D682" s="730">
        <f t="shared" ca="1" si="106"/>
        <v>1</v>
      </c>
      <c r="E682" s="730">
        <f t="shared" ca="1" si="107"/>
        <v>1</v>
      </c>
      <c r="F682" s="65"/>
      <c r="J682" s="65"/>
      <c r="K682" s="146"/>
      <c r="L682" s="567"/>
      <c r="M682" s="567"/>
      <c r="N682" s="721"/>
      <c r="O682" s="635"/>
      <c r="P682" s="147"/>
      <c r="Q682" s="65"/>
    </row>
    <row r="683" spans="1:17" s="148" customFormat="1" ht="14.1" customHeight="1" x14ac:dyDescent="0.2">
      <c r="A683" s="729">
        <f ca="1">IF($H683="UNIDADE CONSTRUTIVA",OFFSET(A683,-1,0)+1,LARGE(A$3:A682,1))</f>
        <v>0</v>
      </c>
      <c r="B683" s="729">
        <f t="shared" ca="1" si="104"/>
        <v>3</v>
      </c>
      <c r="C683" s="729">
        <f t="shared" ca="1" si="105"/>
        <v>1</v>
      </c>
      <c r="D683" s="730">
        <f t="shared" ca="1" si="106"/>
        <v>1</v>
      </c>
      <c r="E683" s="730">
        <f t="shared" ca="1" si="107"/>
        <v>1</v>
      </c>
      <c r="F683" s="65"/>
      <c r="J683" s="65"/>
      <c r="K683" s="146"/>
      <c r="L683" s="567"/>
      <c r="M683" s="567"/>
      <c r="N683" s="721"/>
      <c r="O683" s="635"/>
      <c r="P683" s="147"/>
      <c r="Q683" s="65"/>
    </row>
    <row r="684" spans="1:17" s="148" customFormat="1" ht="14.1" customHeight="1" x14ac:dyDescent="0.2">
      <c r="A684" s="729">
        <f ca="1">IF($H684="UNIDADE CONSTRUTIVA",OFFSET(A684,-1,0)+1,LARGE(A$3:A683,1))</f>
        <v>0</v>
      </c>
      <c r="B684" s="729">
        <f t="shared" ca="1" si="104"/>
        <v>3</v>
      </c>
      <c r="C684" s="729">
        <f t="shared" ca="1" si="105"/>
        <v>1</v>
      </c>
      <c r="D684" s="730">
        <f t="shared" ca="1" si="106"/>
        <v>1</v>
      </c>
      <c r="E684" s="730">
        <f t="shared" ca="1" si="107"/>
        <v>1</v>
      </c>
      <c r="F684" s="65"/>
      <c r="J684" s="65"/>
      <c r="K684" s="146"/>
      <c r="L684" s="567"/>
      <c r="M684" s="567"/>
      <c r="N684" s="721"/>
      <c r="O684" s="635"/>
      <c r="P684" s="147"/>
      <c r="Q684" s="65"/>
    </row>
    <row r="685" spans="1:17" s="148" customFormat="1" ht="14.1" customHeight="1" x14ac:dyDescent="0.2">
      <c r="A685" s="729">
        <f ca="1">IF($H685="UNIDADE CONSTRUTIVA",OFFSET(A685,-1,0)+1,LARGE(A$3:A684,1))</f>
        <v>0</v>
      </c>
      <c r="B685" s="729">
        <f t="shared" ca="1" si="104"/>
        <v>3</v>
      </c>
      <c r="C685" s="729">
        <f t="shared" ca="1" si="105"/>
        <v>1</v>
      </c>
      <c r="D685" s="730">
        <f t="shared" ca="1" si="106"/>
        <v>1</v>
      </c>
      <c r="E685" s="730">
        <f t="shared" ca="1" si="107"/>
        <v>1</v>
      </c>
      <c r="F685" s="65"/>
      <c r="J685" s="65"/>
      <c r="K685" s="146"/>
      <c r="L685" s="567"/>
      <c r="M685" s="567"/>
      <c r="N685" s="721"/>
      <c r="O685" s="635"/>
      <c r="P685" s="147"/>
      <c r="Q685" s="65"/>
    </row>
    <row r="686" spans="1:17" s="148" customFormat="1" ht="14.1" customHeight="1" x14ac:dyDescent="0.2">
      <c r="A686" s="729">
        <f ca="1">IF($H686="UNIDADE CONSTRUTIVA",OFFSET(A686,-1,0)+1,LARGE(A$3:A685,1))</f>
        <v>0</v>
      </c>
      <c r="B686" s="729">
        <f t="shared" ca="1" si="104"/>
        <v>3</v>
      </c>
      <c r="C686" s="729">
        <f t="shared" ca="1" si="105"/>
        <v>1</v>
      </c>
      <c r="D686" s="730">
        <f t="shared" ca="1" si="106"/>
        <v>1</v>
      </c>
      <c r="E686" s="730">
        <f t="shared" ca="1" si="107"/>
        <v>1</v>
      </c>
      <c r="F686" s="65"/>
      <c r="J686" s="65"/>
      <c r="K686" s="146"/>
      <c r="L686" s="567"/>
      <c r="M686" s="567"/>
      <c r="N686" s="721"/>
      <c r="O686" s="635"/>
      <c r="P686" s="147"/>
      <c r="Q686" s="65"/>
    </row>
    <row r="687" spans="1:17" s="148" customFormat="1" ht="14.1" customHeight="1" x14ac:dyDescent="0.2">
      <c r="A687" s="729">
        <f ca="1">IF($H687="UNIDADE CONSTRUTIVA",OFFSET(A687,-1,0)+1,LARGE(A$3:A686,1))</f>
        <v>0</v>
      </c>
      <c r="B687" s="729">
        <f t="shared" ca="1" si="104"/>
        <v>3</v>
      </c>
      <c r="C687" s="729">
        <f t="shared" ca="1" si="105"/>
        <v>1</v>
      </c>
      <c r="D687" s="730">
        <f t="shared" ca="1" si="106"/>
        <v>1</v>
      </c>
      <c r="E687" s="730">
        <f t="shared" ca="1" si="107"/>
        <v>1</v>
      </c>
      <c r="F687" s="65"/>
      <c r="J687" s="65"/>
      <c r="K687" s="146"/>
      <c r="L687" s="567"/>
      <c r="M687" s="567"/>
      <c r="N687" s="721"/>
      <c r="O687" s="635"/>
      <c r="P687" s="147"/>
      <c r="Q687" s="65"/>
    </row>
    <row r="688" spans="1:17" s="148" customFormat="1" ht="14.1" customHeight="1" x14ac:dyDescent="0.2">
      <c r="A688" s="729">
        <f ca="1">IF($H688="UNIDADE CONSTRUTIVA",OFFSET(A688,-1,0)+1,LARGE(A$3:A687,1))</f>
        <v>0</v>
      </c>
      <c r="B688" s="729">
        <f t="shared" ca="1" si="104"/>
        <v>3</v>
      </c>
      <c r="C688" s="729">
        <f t="shared" ca="1" si="105"/>
        <v>1</v>
      </c>
      <c r="D688" s="730">
        <f t="shared" ca="1" si="106"/>
        <v>1</v>
      </c>
      <c r="E688" s="730">
        <f t="shared" ca="1" si="107"/>
        <v>1</v>
      </c>
      <c r="F688" s="65"/>
      <c r="J688" s="65"/>
      <c r="K688" s="146"/>
      <c r="L688" s="567"/>
      <c r="M688" s="567"/>
      <c r="N688" s="721"/>
      <c r="O688" s="635"/>
      <c r="P688" s="147"/>
      <c r="Q688" s="65"/>
    </row>
    <row r="689" spans="1:17" s="148" customFormat="1" ht="14.1" customHeight="1" x14ac:dyDescent="0.2">
      <c r="A689" s="729">
        <f ca="1">IF($H689="UNIDADE CONSTRUTIVA",OFFSET(A689,-1,0)+1,LARGE(A$3:A688,1))</f>
        <v>0</v>
      </c>
      <c r="B689" s="729">
        <f t="shared" ca="1" si="104"/>
        <v>3</v>
      </c>
      <c r="C689" s="729">
        <f t="shared" ca="1" si="105"/>
        <v>1</v>
      </c>
      <c r="D689" s="730">
        <f t="shared" ca="1" si="106"/>
        <v>1</v>
      </c>
      <c r="E689" s="730">
        <f t="shared" ca="1" si="107"/>
        <v>1</v>
      </c>
      <c r="F689" s="65"/>
      <c r="J689" s="65"/>
      <c r="K689" s="146"/>
      <c r="L689" s="567"/>
      <c r="M689" s="567"/>
      <c r="N689" s="721"/>
      <c r="O689" s="635"/>
      <c r="P689" s="147"/>
      <c r="Q689" s="65"/>
    </row>
    <row r="690" spans="1:17" s="148" customFormat="1" ht="14.1" customHeight="1" x14ac:dyDescent="0.2">
      <c r="A690" s="729">
        <f ca="1">IF($H690="UNIDADE CONSTRUTIVA",OFFSET(A690,-1,0)+1,LARGE(A$3:A689,1))</f>
        <v>0</v>
      </c>
      <c r="B690" s="729">
        <f t="shared" ca="1" si="104"/>
        <v>3</v>
      </c>
      <c r="C690" s="729">
        <f t="shared" ca="1" si="105"/>
        <v>1</v>
      </c>
      <c r="D690" s="730">
        <f t="shared" ca="1" si="106"/>
        <v>1</v>
      </c>
      <c r="E690" s="730">
        <f t="shared" ca="1" si="107"/>
        <v>1</v>
      </c>
      <c r="F690" s="65"/>
      <c r="J690" s="65"/>
      <c r="K690" s="146"/>
      <c r="L690" s="567"/>
      <c r="M690" s="567"/>
      <c r="N690" s="721"/>
      <c r="O690" s="635"/>
      <c r="P690" s="147"/>
      <c r="Q690" s="65"/>
    </row>
    <row r="691" spans="1:17" s="148" customFormat="1" ht="14.1" customHeight="1" x14ac:dyDescent="0.2">
      <c r="A691" s="729">
        <f ca="1">IF($H691="UNIDADE CONSTRUTIVA",OFFSET(A691,-1,0)+1,LARGE(A$3:A690,1))</f>
        <v>0</v>
      </c>
      <c r="B691" s="729">
        <f t="shared" ca="1" si="104"/>
        <v>3</v>
      </c>
      <c r="C691" s="729">
        <f t="shared" ca="1" si="105"/>
        <v>1</v>
      </c>
      <c r="D691" s="730">
        <f t="shared" ca="1" si="106"/>
        <v>1</v>
      </c>
      <c r="E691" s="730">
        <f t="shared" ca="1" si="107"/>
        <v>1</v>
      </c>
      <c r="F691" s="65"/>
      <c r="J691" s="65"/>
      <c r="K691" s="146"/>
      <c r="L691" s="567"/>
      <c r="M691" s="567"/>
      <c r="N691" s="721"/>
      <c r="O691" s="635"/>
      <c r="P691" s="147"/>
      <c r="Q691" s="65"/>
    </row>
    <row r="692" spans="1:17" ht="14.1" customHeight="1" x14ac:dyDescent="0.2">
      <c r="A692" s="729">
        <f ca="1">IF($H692="UNIDADE CONSTRUTIVA",OFFSET(A692,-1,0)+1,LARGE(A$3:A691,1))</f>
        <v>0</v>
      </c>
      <c r="B692" s="729">
        <f t="shared" ca="1" si="104"/>
        <v>3</v>
      </c>
      <c r="C692" s="729">
        <f t="shared" ca="1" si="105"/>
        <v>1</v>
      </c>
      <c r="D692" s="730">
        <f t="shared" ca="1" si="106"/>
        <v>1</v>
      </c>
      <c r="E692" s="730">
        <f t="shared" ca="1" si="107"/>
        <v>1</v>
      </c>
    </row>
    <row r="693" spans="1:17" ht="14.1" customHeight="1" x14ac:dyDescent="0.2">
      <c r="A693" s="729">
        <f ca="1">IF($H693="UNIDADE CONSTRUTIVA",OFFSET(A693,-1,0)+1,LARGE(A$3:A692,1))</f>
        <v>0</v>
      </c>
      <c r="B693" s="729">
        <f t="shared" ref="B693:B737" ca="1" si="108">IF(H693="UNIDADE CONSTRUTIVA",0,IF(H693="CÉLULA CONSTRUTIVA",OFFSET(B693,-1,0)+1,OFFSET(B693,-1,0)))</f>
        <v>3</v>
      </c>
      <c r="C693" s="729">
        <f t="shared" ref="C693:C737" ca="1" si="109">IF(H693="CÉLULA CONSTRUTIVA",0,IF(H693="ETAPA",OFFSET(C693,-1,0)+1,OFFSET(C693,-1,0)))</f>
        <v>1</v>
      </c>
      <c r="D693" s="730">
        <f t="shared" ref="D693:D737" ca="1" si="110">IF(H693="ETAPA",0,IF(H693="SUBETAPA",OFFSET(D693,-1,0)+1,OFFSET(D693,-1,0)))</f>
        <v>1</v>
      </c>
      <c r="E693" s="730">
        <f t="shared" ref="E693:E737" ca="1" si="111">IF(H693="Subetapa",0,IF(H693="serviço",OFFSET(E693,-1,0)+1,OFFSET(E693,-1,0)))</f>
        <v>1</v>
      </c>
    </row>
    <row r="694" spans="1:17" ht="14.1" customHeight="1" x14ac:dyDescent="0.2">
      <c r="A694" s="729">
        <f ca="1">IF($H694="UNIDADE CONSTRUTIVA",OFFSET(A694,-1,0)+1,LARGE(A$3:A693,1))</f>
        <v>0</v>
      </c>
      <c r="B694" s="729">
        <f t="shared" ca="1" si="108"/>
        <v>3</v>
      </c>
      <c r="C694" s="729">
        <f t="shared" ca="1" si="109"/>
        <v>1</v>
      </c>
      <c r="D694" s="730">
        <f t="shared" ca="1" si="110"/>
        <v>1</v>
      </c>
      <c r="E694" s="730">
        <f t="shared" ca="1" si="111"/>
        <v>1</v>
      </c>
    </row>
    <row r="695" spans="1:17" ht="14.1" customHeight="1" x14ac:dyDescent="0.2">
      <c r="A695" s="729">
        <f ca="1">IF($H695="UNIDADE CONSTRUTIVA",OFFSET(A695,-1,0)+1,LARGE(A$3:A694,1))</f>
        <v>0</v>
      </c>
      <c r="B695" s="729">
        <f t="shared" ca="1" si="108"/>
        <v>3</v>
      </c>
      <c r="C695" s="729">
        <f t="shared" ca="1" si="109"/>
        <v>1</v>
      </c>
      <c r="D695" s="730">
        <f t="shared" ca="1" si="110"/>
        <v>1</v>
      </c>
      <c r="E695" s="730">
        <f t="shared" ca="1" si="111"/>
        <v>1</v>
      </c>
    </row>
    <row r="696" spans="1:17" ht="14.1" customHeight="1" x14ac:dyDescent="0.2">
      <c r="A696" s="729">
        <f ca="1">IF($H696="UNIDADE CONSTRUTIVA",OFFSET(A696,-1,0)+1,LARGE(A$3:A695,1))</f>
        <v>0</v>
      </c>
      <c r="B696" s="729">
        <f t="shared" ca="1" si="108"/>
        <v>3</v>
      </c>
      <c r="C696" s="729">
        <f t="shared" ca="1" si="109"/>
        <v>1</v>
      </c>
      <c r="D696" s="730">
        <f t="shared" ca="1" si="110"/>
        <v>1</v>
      </c>
      <c r="E696" s="730">
        <f t="shared" ca="1" si="111"/>
        <v>1</v>
      </c>
    </row>
    <row r="697" spans="1:17" ht="14.1" customHeight="1" x14ac:dyDescent="0.2">
      <c r="A697" s="729">
        <f ca="1">IF($H697="UNIDADE CONSTRUTIVA",OFFSET(A697,-1,0)+1,LARGE(A$3:A696,1))</f>
        <v>0</v>
      </c>
      <c r="B697" s="729">
        <f t="shared" ca="1" si="108"/>
        <v>3</v>
      </c>
      <c r="C697" s="729">
        <f t="shared" ca="1" si="109"/>
        <v>1</v>
      </c>
      <c r="D697" s="730">
        <f t="shared" ca="1" si="110"/>
        <v>1</v>
      </c>
      <c r="E697" s="730">
        <f t="shared" ca="1" si="111"/>
        <v>1</v>
      </c>
    </row>
    <row r="698" spans="1:17" ht="14.1" customHeight="1" x14ac:dyDescent="0.2">
      <c r="A698" s="729">
        <f ca="1">IF($H698="UNIDADE CONSTRUTIVA",OFFSET(A698,-1,0)+1,LARGE(A$3:A697,1))</f>
        <v>0</v>
      </c>
      <c r="B698" s="729">
        <f t="shared" ca="1" si="108"/>
        <v>3</v>
      </c>
      <c r="C698" s="729">
        <f t="shared" ca="1" si="109"/>
        <v>1</v>
      </c>
      <c r="D698" s="730">
        <f t="shared" ca="1" si="110"/>
        <v>1</v>
      </c>
      <c r="E698" s="730">
        <f t="shared" ca="1" si="111"/>
        <v>1</v>
      </c>
    </row>
    <row r="699" spans="1:17" ht="14.1" customHeight="1" x14ac:dyDescent="0.2">
      <c r="A699" s="729">
        <f ca="1">IF($H699="UNIDADE CONSTRUTIVA",OFFSET(A699,-1,0)+1,LARGE(A$3:A698,1))</f>
        <v>0</v>
      </c>
      <c r="B699" s="729">
        <f t="shared" ca="1" si="108"/>
        <v>3</v>
      </c>
      <c r="C699" s="729">
        <f t="shared" ca="1" si="109"/>
        <v>1</v>
      </c>
      <c r="D699" s="730">
        <f t="shared" ca="1" si="110"/>
        <v>1</v>
      </c>
      <c r="E699" s="730">
        <f t="shared" ca="1" si="111"/>
        <v>1</v>
      </c>
    </row>
    <row r="700" spans="1:17" ht="14.1" customHeight="1" x14ac:dyDescent="0.2">
      <c r="A700" s="729">
        <f ca="1">IF($H700="UNIDADE CONSTRUTIVA",OFFSET(A700,-1,0)+1,LARGE(A$3:A699,1))</f>
        <v>0</v>
      </c>
      <c r="B700" s="729">
        <f t="shared" ca="1" si="108"/>
        <v>3</v>
      </c>
      <c r="C700" s="729">
        <f t="shared" ca="1" si="109"/>
        <v>1</v>
      </c>
      <c r="D700" s="730">
        <f t="shared" ca="1" si="110"/>
        <v>1</v>
      </c>
      <c r="E700" s="730">
        <f t="shared" ca="1" si="111"/>
        <v>1</v>
      </c>
    </row>
    <row r="701" spans="1:17" ht="14.1" customHeight="1" x14ac:dyDescent="0.2">
      <c r="A701" s="729">
        <f ca="1">IF($H701="UNIDADE CONSTRUTIVA",OFFSET(A701,-1,0)+1,LARGE(A$3:A700,1))</f>
        <v>0</v>
      </c>
      <c r="B701" s="729">
        <f t="shared" ca="1" si="108"/>
        <v>3</v>
      </c>
      <c r="C701" s="729">
        <f t="shared" ca="1" si="109"/>
        <v>1</v>
      </c>
      <c r="D701" s="730">
        <f t="shared" ca="1" si="110"/>
        <v>1</v>
      </c>
      <c r="E701" s="730">
        <f t="shared" ca="1" si="111"/>
        <v>1</v>
      </c>
    </row>
    <row r="702" spans="1:17" ht="14.1" customHeight="1" x14ac:dyDescent="0.2">
      <c r="A702" s="729">
        <f ca="1">IF($H702="UNIDADE CONSTRUTIVA",OFFSET(A702,-1,0)+1,LARGE(A$3:A701,1))</f>
        <v>0</v>
      </c>
      <c r="B702" s="729">
        <f t="shared" ca="1" si="108"/>
        <v>3</v>
      </c>
      <c r="C702" s="729">
        <f t="shared" ca="1" si="109"/>
        <v>1</v>
      </c>
      <c r="D702" s="730">
        <f t="shared" ca="1" si="110"/>
        <v>1</v>
      </c>
      <c r="E702" s="730">
        <f t="shared" ca="1" si="111"/>
        <v>1</v>
      </c>
    </row>
    <row r="703" spans="1:17" ht="14.1" customHeight="1" x14ac:dyDescent="0.2">
      <c r="A703" s="729">
        <f ca="1">IF($H703="UNIDADE CONSTRUTIVA",OFFSET(A703,-1,0)+1,LARGE(A$3:A702,1))</f>
        <v>0</v>
      </c>
      <c r="B703" s="729">
        <f t="shared" ca="1" si="108"/>
        <v>3</v>
      </c>
      <c r="C703" s="729">
        <f t="shared" ca="1" si="109"/>
        <v>1</v>
      </c>
      <c r="D703" s="730">
        <f t="shared" ca="1" si="110"/>
        <v>1</v>
      </c>
      <c r="E703" s="730">
        <f t="shared" ca="1" si="111"/>
        <v>1</v>
      </c>
    </row>
    <row r="704" spans="1:17" ht="14.1" customHeight="1" x14ac:dyDescent="0.2">
      <c r="A704" s="729">
        <f ca="1">IF($H704="UNIDADE CONSTRUTIVA",OFFSET(A704,-1,0)+1,LARGE(A$3:A703,1))</f>
        <v>0</v>
      </c>
      <c r="B704" s="729">
        <f t="shared" ca="1" si="108"/>
        <v>3</v>
      </c>
      <c r="C704" s="729">
        <f t="shared" ca="1" si="109"/>
        <v>1</v>
      </c>
      <c r="D704" s="730">
        <f t="shared" ca="1" si="110"/>
        <v>1</v>
      </c>
      <c r="E704" s="730">
        <f t="shared" ca="1" si="111"/>
        <v>1</v>
      </c>
    </row>
    <row r="705" spans="1:5" ht="14.1" customHeight="1" x14ac:dyDescent="0.2">
      <c r="A705" s="729">
        <f ca="1">IF($H705="UNIDADE CONSTRUTIVA",OFFSET(A705,-1,0)+1,LARGE(A$3:A704,1))</f>
        <v>0</v>
      </c>
      <c r="B705" s="729">
        <f t="shared" ca="1" si="108"/>
        <v>3</v>
      </c>
      <c r="C705" s="729">
        <f t="shared" ca="1" si="109"/>
        <v>1</v>
      </c>
      <c r="D705" s="730">
        <f t="shared" ca="1" si="110"/>
        <v>1</v>
      </c>
      <c r="E705" s="730">
        <f t="shared" ca="1" si="111"/>
        <v>1</v>
      </c>
    </row>
    <row r="706" spans="1:5" ht="14.1" customHeight="1" x14ac:dyDescent="0.2">
      <c r="A706" s="729">
        <f ca="1">IF($H706="UNIDADE CONSTRUTIVA",OFFSET(A706,-1,0)+1,LARGE(A$3:A705,1))</f>
        <v>0</v>
      </c>
      <c r="B706" s="729">
        <f t="shared" ca="1" si="108"/>
        <v>3</v>
      </c>
      <c r="C706" s="729">
        <f t="shared" ca="1" si="109"/>
        <v>1</v>
      </c>
      <c r="D706" s="730">
        <f t="shared" ca="1" si="110"/>
        <v>1</v>
      </c>
      <c r="E706" s="730">
        <f t="shared" ca="1" si="111"/>
        <v>1</v>
      </c>
    </row>
    <row r="707" spans="1:5" ht="14.1" customHeight="1" x14ac:dyDescent="0.2">
      <c r="A707" s="729">
        <f ca="1">IF($H707="UNIDADE CONSTRUTIVA",OFFSET(A707,-1,0)+1,LARGE(A$3:A706,1))</f>
        <v>0</v>
      </c>
      <c r="B707" s="729">
        <f t="shared" ca="1" si="108"/>
        <v>3</v>
      </c>
      <c r="C707" s="729">
        <f t="shared" ca="1" si="109"/>
        <v>1</v>
      </c>
      <c r="D707" s="730">
        <f t="shared" ca="1" si="110"/>
        <v>1</v>
      </c>
      <c r="E707" s="730">
        <f t="shared" ca="1" si="111"/>
        <v>1</v>
      </c>
    </row>
    <row r="708" spans="1:5" ht="14.1" customHeight="1" x14ac:dyDescent="0.2">
      <c r="A708" s="729">
        <f ca="1">IF($H708="UNIDADE CONSTRUTIVA",OFFSET(A708,-1,0)+1,LARGE(A$3:A707,1))</f>
        <v>0</v>
      </c>
      <c r="B708" s="729">
        <f t="shared" ca="1" si="108"/>
        <v>3</v>
      </c>
      <c r="C708" s="729">
        <f t="shared" ca="1" si="109"/>
        <v>1</v>
      </c>
      <c r="D708" s="730">
        <f t="shared" ca="1" si="110"/>
        <v>1</v>
      </c>
      <c r="E708" s="730">
        <f t="shared" ca="1" si="111"/>
        <v>1</v>
      </c>
    </row>
    <row r="709" spans="1:5" ht="14.1" customHeight="1" x14ac:dyDescent="0.2">
      <c r="A709" s="729">
        <f ca="1">IF($H709="UNIDADE CONSTRUTIVA",OFFSET(A709,-1,0)+1,LARGE(A$3:A708,1))</f>
        <v>0</v>
      </c>
      <c r="B709" s="729">
        <f t="shared" ca="1" si="108"/>
        <v>3</v>
      </c>
      <c r="C709" s="729">
        <f t="shared" ca="1" si="109"/>
        <v>1</v>
      </c>
      <c r="D709" s="730">
        <f t="shared" ca="1" si="110"/>
        <v>1</v>
      </c>
      <c r="E709" s="730">
        <f t="shared" ca="1" si="111"/>
        <v>1</v>
      </c>
    </row>
    <row r="710" spans="1:5" ht="14.1" customHeight="1" x14ac:dyDescent="0.2">
      <c r="A710" s="729">
        <f ca="1">IF($H710="UNIDADE CONSTRUTIVA",OFFSET(A710,-1,0)+1,LARGE(A$3:A709,1))</f>
        <v>0</v>
      </c>
      <c r="B710" s="729">
        <f t="shared" ca="1" si="108"/>
        <v>3</v>
      </c>
      <c r="C710" s="729">
        <f t="shared" ca="1" si="109"/>
        <v>1</v>
      </c>
      <c r="D710" s="730">
        <f t="shared" ca="1" si="110"/>
        <v>1</v>
      </c>
      <c r="E710" s="730">
        <f t="shared" ca="1" si="111"/>
        <v>1</v>
      </c>
    </row>
    <row r="711" spans="1:5" ht="14.1" customHeight="1" x14ac:dyDescent="0.2">
      <c r="A711" s="729">
        <f ca="1">IF($H711="UNIDADE CONSTRUTIVA",OFFSET(A711,-1,0)+1,LARGE(A$3:A710,1))</f>
        <v>0</v>
      </c>
      <c r="B711" s="729">
        <f t="shared" ca="1" si="108"/>
        <v>3</v>
      </c>
      <c r="C711" s="729">
        <f t="shared" ca="1" si="109"/>
        <v>1</v>
      </c>
      <c r="D711" s="730">
        <f t="shared" ca="1" si="110"/>
        <v>1</v>
      </c>
      <c r="E711" s="730">
        <f t="shared" ca="1" si="111"/>
        <v>1</v>
      </c>
    </row>
    <row r="712" spans="1:5" ht="14.1" customHeight="1" x14ac:dyDescent="0.2">
      <c r="A712" s="729">
        <f ca="1">IF($H712="UNIDADE CONSTRUTIVA",OFFSET(A712,-1,0)+1,LARGE(A$3:A711,1))</f>
        <v>0</v>
      </c>
      <c r="B712" s="729">
        <f t="shared" ca="1" si="108"/>
        <v>3</v>
      </c>
      <c r="C712" s="729">
        <f t="shared" ca="1" si="109"/>
        <v>1</v>
      </c>
      <c r="D712" s="730">
        <f t="shared" ca="1" si="110"/>
        <v>1</v>
      </c>
      <c r="E712" s="730">
        <f t="shared" ca="1" si="111"/>
        <v>1</v>
      </c>
    </row>
    <row r="713" spans="1:5" ht="14.1" customHeight="1" x14ac:dyDescent="0.2">
      <c r="A713" s="729">
        <f ca="1">IF($H713="UNIDADE CONSTRUTIVA",OFFSET(A713,-1,0)+1,LARGE(A$3:A712,1))</f>
        <v>0</v>
      </c>
      <c r="B713" s="729">
        <f t="shared" ca="1" si="108"/>
        <v>3</v>
      </c>
      <c r="C713" s="729">
        <f t="shared" ca="1" si="109"/>
        <v>1</v>
      </c>
      <c r="D713" s="730">
        <f t="shared" ca="1" si="110"/>
        <v>1</v>
      </c>
      <c r="E713" s="730">
        <f t="shared" ca="1" si="111"/>
        <v>1</v>
      </c>
    </row>
    <row r="714" spans="1:5" ht="14.1" customHeight="1" x14ac:dyDescent="0.2">
      <c r="A714" s="729">
        <f ca="1">IF($H714="UNIDADE CONSTRUTIVA",OFFSET(A714,-1,0)+1,LARGE(A$3:A713,1))</f>
        <v>0</v>
      </c>
      <c r="B714" s="729">
        <f t="shared" ca="1" si="108"/>
        <v>3</v>
      </c>
      <c r="C714" s="729">
        <f t="shared" ca="1" si="109"/>
        <v>1</v>
      </c>
      <c r="D714" s="730">
        <f t="shared" ca="1" si="110"/>
        <v>1</v>
      </c>
      <c r="E714" s="730">
        <f t="shared" ca="1" si="111"/>
        <v>1</v>
      </c>
    </row>
    <row r="715" spans="1:5" ht="14.1" customHeight="1" x14ac:dyDescent="0.2">
      <c r="A715" s="729">
        <f ca="1">IF($H715="UNIDADE CONSTRUTIVA",OFFSET(A715,-1,0)+1,LARGE(A$3:A714,1))</f>
        <v>0</v>
      </c>
      <c r="B715" s="729">
        <f t="shared" ca="1" si="108"/>
        <v>3</v>
      </c>
      <c r="C715" s="729">
        <f t="shared" ca="1" si="109"/>
        <v>1</v>
      </c>
      <c r="D715" s="730">
        <f t="shared" ca="1" si="110"/>
        <v>1</v>
      </c>
      <c r="E715" s="730">
        <f t="shared" ca="1" si="111"/>
        <v>1</v>
      </c>
    </row>
    <row r="716" spans="1:5" ht="14.1" customHeight="1" x14ac:dyDescent="0.2">
      <c r="A716" s="729">
        <f ca="1">IF($H716="UNIDADE CONSTRUTIVA",OFFSET(A716,-1,0)+1,LARGE(A$3:A715,1))</f>
        <v>0</v>
      </c>
      <c r="B716" s="729">
        <f t="shared" ca="1" si="108"/>
        <v>3</v>
      </c>
      <c r="C716" s="729">
        <f t="shared" ca="1" si="109"/>
        <v>1</v>
      </c>
      <c r="D716" s="730">
        <f t="shared" ca="1" si="110"/>
        <v>1</v>
      </c>
      <c r="E716" s="730">
        <f t="shared" ca="1" si="111"/>
        <v>1</v>
      </c>
    </row>
    <row r="717" spans="1:5" ht="14.1" customHeight="1" x14ac:dyDescent="0.2">
      <c r="A717" s="729">
        <f ca="1">IF($H717="UNIDADE CONSTRUTIVA",OFFSET(A717,-1,0)+1,LARGE(A$3:A716,1))</f>
        <v>0</v>
      </c>
      <c r="B717" s="729">
        <f t="shared" ca="1" si="108"/>
        <v>3</v>
      </c>
      <c r="C717" s="729">
        <f t="shared" ca="1" si="109"/>
        <v>1</v>
      </c>
      <c r="D717" s="730">
        <f t="shared" ca="1" si="110"/>
        <v>1</v>
      </c>
      <c r="E717" s="730">
        <f t="shared" ca="1" si="111"/>
        <v>1</v>
      </c>
    </row>
    <row r="718" spans="1:5" ht="14.1" customHeight="1" x14ac:dyDescent="0.2">
      <c r="A718" s="729">
        <f ca="1">IF($H718="UNIDADE CONSTRUTIVA",OFFSET(A718,-1,0)+1,LARGE(A$3:A717,1))</f>
        <v>0</v>
      </c>
      <c r="B718" s="729">
        <f t="shared" ca="1" si="108"/>
        <v>3</v>
      </c>
      <c r="C718" s="729">
        <f t="shared" ca="1" si="109"/>
        <v>1</v>
      </c>
      <c r="D718" s="730">
        <f t="shared" ca="1" si="110"/>
        <v>1</v>
      </c>
      <c r="E718" s="730">
        <f t="shared" ca="1" si="111"/>
        <v>1</v>
      </c>
    </row>
    <row r="719" spans="1:5" ht="14.1" customHeight="1" x14ac:dyDescent="0.2">
      <c r="A719" s="729">
        <f ca="1">IF($H719="UNIDADE CONSTRUTIVA",OFFSET(A719,-1,0)+1,LARGE(A$3:A718,1))</f>
        <v>0</v>
      </c>
      <c r="B719" s="729">
        <f t="shared" ca="1" si="108"/>
        <v>3</v>
      </c>
      <c r="C719" s="729">
        <f t="shared" ca="1" si="109"/>
        <v>1</v>
      </c>
      <c r="D719" s="730">
        <f t="shared" ca="1" si="110"/>
        <v>1</v>
      </c>
      <c r="E719" s="730">
        <f t="shared" ca="1" si="111"/>
        <v>1</v>
      </c>
    </row>
    <row r="720" spans="1:5" ht="14.1" customHeight="1" x14ac:dyDescent="0.2">
      <c r="A720" s="729">
        <f ca="1">IF($H720="UNIDADE CONSTRUTIVA",OFFSET(A720,-1,0)+1,LARGE(A$3:A719,1))</f>
        <v>0</v>
      </c>
      <c r="B720" s="729">
        <f t="shared" ca="1" si="108"/>
        <v>3</v>
      </c>
      <c r="C720" s="729">
        <f t="shared" ca="1" si="109"/>
        <v>1</v>
      </c>
      <c r="D720" s="730">
        <f t="shared" ca="1" si="110"/>
        <v>1</v>
      </c>
      <c r="E720" s="730">
        <f t="shared" ca="1" si="111"/>
        <v>1</v>
      </c>
    </row>
    <row r="721" spans="1:5" ht="14.1" customHeight="1" x14ac:dyDescent="0.2">
      <c r="A721" s="729">
        <f ca="1">IF($H721="UNIDADE CONSTRUTIVA",OFFSET(A721,-1,0)+1,LARGE(A$3:A720,1))</f>
        <v>0</v>
      </c>
      <c r="B721" s="729">
        <f t="shared" ca="1" si="108"/>
        <v>3</v>
      </c>
      <c r="C721" s="729">
        <f t="shared" ca="1" si="109"/>
        <v>1</v>
      </c>
      <c r="D721" s="730">
        <f t="shared" ca="1" si="110"/>
        <v>1</v>
      </c>
      <c r="E721" s="730">
        <f t="shared" ca="1" si="111"/>
        <v>1</v>
      </c>
    </row>
    <row r="722" spans="1:5" ht="14.1" customHeight="1" x14ac:dyDescent="0.2">
      <c r="A722" s="729">
        <f ca="1">IF($H722="UNIDADE CONSTRUTIVA",OFFSET(A722,-1,0)+1,LARGE(A$3:A721,1))</f>
        <v>0</v>
      </c>
      <c r="B722" s="729">
        <f t="shared" ca="1" si="108"/>
        <v>3</v>
      </c>
      <c r="C722" s="729">
        <f t="shared" ca="1" si="109"/>
        <v>1</v>
      </c>
      <c r="D722" s="730">
        <f t="shared" ca="1" si="110"/>
        <v>1</v>
      </c>
      <c r="E722" s="730">
        <f t="shared" ca="1" si="111"/>
        <v>1</v>
      </c>
    </row>
    <row r="723" spans="1:5" ht="14.1" customHeight="1" x14ac:dyDescent="0.2">
      <c r="A723" s="729">
        <f ca="1">IF($H723="UNIDADE CONSTRUTIVA",OFFSET(A723,-1,0)+1,LARGE(A$3:A722,1))</f>
        <v>0</v>
      </c>
      <c r="B723" s="729">
        <f t="shared" ca="1" si="108"/>
        <v>3</v>
      </c>
      <c r="C723" s="729">
        <f t="shared" ca="1" si="109"/>
        <v>1</v>
      </c>
      <c r="D723" s="730">
        <f t="shared" ca="1" si="110"/>
        <v>1</v>
      </c>
      <c r="E723" s="730">
        <f t="shared" ca="1" si="111"/>
        <v>1</v>
      </c>
    </row>
    <row r="724" spans="1:5" ht="14.1" customHeight="1" x14ac:dyDescent="0.2">
      <c r="A724" s="729">
        <f ca="1">IF($H724="UNIDADE CONSTRUTIVA",OFFSET(A724,-1,0)+1,LARGE(A$3:A723,1))</f>
        <v>0</v>
      </c>
      <c r="B724" s="729">
        <f t="shared" ca="1" si="108"/>
        <v>3</v>
      </c>
      <c r="C724" s="729">
        <f t="shared" ca="1" si="109"/>
        <v>1</v>
      </c>
      <c r="D724" s="730">
        <f t="shared" ca="1" si="110"/>
        <v>1</v>
      </c>
      <c r="E724" s="730">
        <f t="shared" ca="1" si="111"/>
        <v>1</v>
      </c>
    </row>
    <row r="725" spans="1:5" ht="14.1" customHeight="1" x14ac:dyDescent="0.2">
      <c r="A725" s="729">
        <f ca="1">IF($H725="UNIDADE CONSTRUTIVA",OFFSET(A725,-1,0)+1,LARGE(A$3:A724,1))</f>
        <v>0</v>
      </c>
      <c r="B725" s="729">
        <f t="shared" ca="1" si="108"/>
        <v>3</v>
      </c>
      <c r="C725" s="729">
        <f t="shared" ca="1" si="109"/>
        <v>1</v>
      </c>
      <c r="D725" s="730">
        <f t="shared" ca="1" si="110"/>
        <v>1</v>
      </c>
      <c r="E725" s="730">
        <f t="shared" ca="1" si="111"/>
        <v>1</v>
      </c>
    </row>
    <row r="726" spans="1:5" ht="14.1" customHeight="1" x14ac:dyDescent="0.2">
      <c r="A726" s="729">
        <f ca="1">IF($H726="UNIDADE CONSTRUTIVA",OFFSET(A726,-1,0)+1,LARGE(A$3:A725,1))</f>
        <v>0</v>
      </c>
      <c r="B726" s="729">
        <f t="shared" ca="1" si="108"/>
        <v>3</v>
      </c>
      <c r="C726" s="729">
        <f t="shared" ca="1" si="109"/>
        <v>1</v>
      </c>
      <c r="D726" s="730">
        <f t="shared" ca="1" si="110"/>
        <v>1</v>
      </c>
      <c r="E726" s="730">
        <f t="shared" ca="1" si="111"/>
        <v>1</v>
      </c>
    </row>
    <row r="727" spans="1:5" ht="14.1" customHeight="1" x14ac:dyDescent="0.2">
      <c r="A727" s="729">
        <f ca="1">IF($H727="UNIDADE CONSTRUTIVA",OFFSET(A727,-1,0)+1,LARGE(A$3:A726,1))</f>
        <v>0</v>
      </c>
      <c r="B727" s="729">
        <f t="shared" ca="1" si="108"/>
        <v>3</v>
      </c>
      <c r="C727" s="729">
        <f t="shared" ca="1" si="109"/>
        <v>1</v>
      </c>
      <c r="D727" s="730">
        <f t="shared" ca="1" si="110"/>
        <v>1</v>
      </c>
      <c r="E727" s="730">
        <f t="shared" ca="1" si="111"/>
        <v>1</v>
      </c>
    </row>
    <row r="728" spans="1:5" ht="14.1" customHeight="1" x14ac:dyDescent="0.2">
      <c r="A728" s="729">
        <f ca="1">IF($H728="UNIDADE CONSTRUTIVA",OFFSET(A728,-1,0)+1,LARGE(A$3:A727,1))</f>
        <v>0</v>
      </c>
      <c r="B728" s="729">
        <f t="shared" ca="1" si="108"/>
        <v>3</v>
      </c>
      <c r="C728" s="729">
        <f t="shared" ca="1" si="109"/>
        <v>1</v>
      </c>
      <c r="D728" s="730">
        <f t="shared" ca="1" si="110"/>
        <v>1</v>
      </c>
      <c r="E728" s="730">
        <f t="shared" ca="1" si="111"/>
        <v>1</v>
      </c>
    </row>
    <row r="729" spans="1:5" ht="14.1" customHeight="1" x14ac:dyDescent="0.2">
      <c r="A729" s="729">
        <f ca="1">IF($H729="UNIDADE CONSTRUTIVA",OFFSET(A729,-1,0)+1,LARGE(A$3:A728,1))</f>
        <v>0</v>
      </c>
      <c r="B729" s="729">
        <f t="shared" ca="1" si="108"/>
        <v>3</v>
      </c>
      <c r="C729" s="729">
        <f t="shared" ca="1" si="109"/>
        <v>1</v>
      </c>
      <c r="D729" s="730">
        <f t="shared" ca="1" si="110"/>
        <v>1</v>
      </c>
      <c r="E729" s="730">
        <f t="shared" ca="1" si="111"/>
        <v>1</v>
      </c>
    </row>
    <row r="730" spans="1:5" ht="14.1" customHeight="1" x14ac:dyDescent="0.2">
      <c r="A730" s="729">
        <f ca="1">IF($H730="UNIDADE CONSTRUTIVA",OFFSET(A730,-1,0)+1,LARGE(A$3:A729,1))</f>
        <v>0</v>
      </c>
      <c r="B730" s="729">
        <f t="shared" ca="1" si="108"/>
        <v>3</v>
      </c>
      <c r="C730" s="729">
        <f t="shared" ca="1" si="109"/>
        <v>1</v>
      </c>
      <c r="D730" s="730">
        <f t="shared" ca="1" si="110"/>
        <v>1</v>
      </c>
      <c r="E730" s="730">
        <f t="shared" ca="1" si="111"/>
        <v>1</v>
      </c>
    </row>
    <row r="731" spans="1:5" ht="14.1" customHeight="1" x14ac:dyDescent="0.2">
      <c r="A731" s="729">
        <f ca="1">IF($H731="UNIDADE CONSTRUTIVA",OFFSET(A731,-1,0)+1,LARGE(A$3:A730,1))</f>
        <v>0</v>
      </c>
      <c r="B731" s="729">
        <f t="shared" ca="1" si="108"/>
        <v>3</v>
      </c>
      <c r="C731" s="729">
        <f t="shared" ca="1" si="109"/>
        <v>1</v>
      </c>
      <c r="D731" s="730">
        <f t="shared" ca="1" si="110"/>
        <v>1</v>
      </c>
      <c r="E731" s="730">
        <f t="shared" ca="1" si="111"/>
        <v>1</v>
      </c>
    </row>
    <row r="732" spans="1:5" ht="14.1" customHeight="1" x14ac:dyDescent="0.2">
      <c r="A732" s="729">
        <f ca="1">IF($H732="UNIDADE CONSTRUTIVA",OFFSET(A732,-1,0)+1,LARGE(A$3:A731,1))</f>
        <v>0</v>
      </c>
      <c r="B732" s="729">
        <f t="shared" ca="1" si="108"/>
        <v>3</v>
      </c>
      <c r="C732" s="729">
        <f t="shared" ca="1" si="109"/>
        <v>1</v>
      </c>
      <c r="D732" s="730">
        <f t="shared" ca="1" si="110"/>
        <v>1</v>
      </c>
      <c r="E732" s="730">
        <f t="shared" ca="1" si="111"/>
        <v>1</v>
      </c>
    </row>
    <row r="733" spans="1:5" ht="14.1" customHeight="1" x14ac:dyDescent="0.2">
      <c r="A733" s="729">
        <f ca="1">IF($H733="UNIDADE CONSTRUTIVA",OFFSET(A733,-1,0)+1,LARGE(A$3:A732,1))</f>
        <v>0</v>
      </c>
      <c r="B733" s="729">
        <f t="shared" ca="1" si="108"/>
        <v>3</v>
      </c>
      <c r="C733" s="729">
        <f t="shared" ca="1" si="109"/>
        <v>1</v>
      </c>
      <c r="D733" s="730">
        <f t="shared" ca="1" si="110"/>
        <v>1</v>
      </c>
      <c r="E733" s="730">
        <f t="shared" ca="1" si="111"/>
        <v>1</v>
      </c>
    </row>
    <row r="734" spans="1:5" ht="14.1" customHeight="1" x14ac:dyDescent="0.2">
      <c r="A734" s="729">
        <f ca="1">IF($H734="UNIDADE CONSTRUTIVA",OFFSET(A734,-1,0)+1,LARGE(A$3:A733,1))</f>
        <v>0</v>
      </c>
      <c r="B734" s="729">
        <f t="shared" ca="1" si="108"/>
        <v>3</v>
      </c>
      <c r="C734" s="729">
        <f t="shared" ca="1" si="109"/>
        <v>1</v>
      </c>
      <c r="D734" s="730">
        <f t="shared" ca="1" si="110"/>
        <v>1</v>
      </c>
      <c r="E734" s="730">
        <f t="shared" ca="1" si="111"/>
        <v>1</v>
      </c>
    </row>
    <row r="735" spans="1:5" ht="14.1" customHeight="1" x14ac:dyDescent="0.2">
      <c r="A735" s="729">
        <f ca="1">IF($H735="UNIDADE CONSTRUTIVA",OFFSET(A735,-1,0)+1,LARGE(A$3:A734,1))</f>
        <v>0</v>
      </c>
      <c r="B735" s="729">
        <f t="shared" ca="1" si="108"/>
        <v>3</v>
      </c>
      <c r="C735" s="729">
        <f t="shared" ca="1" si="109"/>
        <v>1</v>
      </c>
      <c r="D735" s="730">
        <f t="shared" ca="1" si="110"/>
        <v>1</v>
      </c>
      <c r="E735" s="730">
        <f t="shared" ca="1" si="111"/>
        <v>1</v>
      </c>
    </row>
    <row r="736" spans="1:5" ht="14.1" customHeight="1" x14ac:dyDescent="0.2">
      <c r="A736" s="729">
        <f ca="1">IF($H736="UNIDADE CONSTRUTIVA",OFFSET(A736,-1,0)+1,LARGE(A$3:A735,1))</f>
        <v>0</v>
      </c>
      <c r="B736" s="729">
        <f t="shared" ca="1" si="108"/>
        <v>3</v>
      </c>
      <c r="C736" s="729">
        <f t="shared" ca="1" si="109"/>
        <v>1</v>
      </c>
      <c r="D736" s="730">
        <f t="shared" ca="1" si="110"/>
        <v>1</v>
      </c>
      <c r="E736" s="730">
        <f t="shared" ca="1" si="111"/>
        <v>1</v>
      </c>
    </row>
    <row r="737" spans="1:5" ht="14.1" customHeight="1" x14ac:dyDescent="0.2">
      <c r="A737" s="729">
        <f ca="1">IF($H737="UNIDADE CONSTRUTIVA",OFFSET(A737,-1,0)+1,LARGE(A$3:A736,1))</f>
        <v>0</v>
      </c>
      <c r="B737" s="729">
        <f t="shared" ca="1" si="108"/>
        <v>3</v>
      </c>
      <c r="C737" s="729">
        <f t="shared" ca="1" si="109"/>
        <v>1</v>
      </c>
      <c r="D737" s="730">
        <f t="shared" ca="1" si="110"/>
        <v>1</v>
      </c>
      <c r="E737" s="730">
        <f t="shared" ca="1" si="111"/>
        <v>1</v>
      </c>
    </row>
  </sheetData>
  <autoFilter ref="G7:P106" xr:uid="{00000000-0009-0000-0000-000001000000}">
    <filterColumn colId="3" showButton="0"/>
  </autoFilter>
  <mergeCells count="1">
    <mergeCell ref="G6:P6"/>
  </mergeCells>
  <conditionalFormatting sqref="G95:H96 O94:P94 G8:I10 I74:I87 G74:H89 G97:I100 G37:I73 H36:I36 G14:I35 H11:I13 O74:P74 O37:P38 K97:M100 K8:M87 O46:P46 O39:O45 O50:P52 O47:O49 O53:O60 O87:P87 O75:O86 O89:O93 O97:P99 O95:O96 O100">
    <cfRule type="expression" dxfId="3561" priority="503">
      <formula>$H8="SUBETAPA"</formula>
    </cfRule>
  </conditionalFormatting>
  <conditionalFormatting sqref="G92:I92 K92:L92">
    <cfRule type="expression" dxfId="3560" priority="226">
      <formula>$H92="CÉLULA CONSTRUTIVA"</formula>
    </cfRule>
    <cfRule type="expression" dxfId="3559" priority="225">
      <formula>$H92="SUBETAPA"</formula>
    </cfRule>
  </conditionalFormatting>
  <conditionalFormatting sqref="G8:I10 O71:P71 G88:H89 O94:P94 G97:I100 G37:I87 H36:I36 G14:I35 H11:I13 O37:P38 K97:M100 K8:M87 O46:P46 O39:O45 O50:P52 O47:O49 O74:P74 O72:O73 O87:P87 O75:O86 O97:P99 O95:O96 O100">
    <cfRule type="expression" dxfId="3558" priority="268">
      <formula>$H8="ETAPA"</formula>
    </cfRule>
  </conditionalFormatting>
  <conditionalFormatting sqref="G93:I94 K93:M94">
    <cfRule type="expression" dxfId="3557" priority="507">
      <formula>$H93="CÉLULA CONSTRUTIVA"</formula>
    </cfRule>
    <cfRule type="expression" dxfId="3556" priority="506">
      <formula>$H93="SUBETAPA"</formula>
    </cfRule>
    <cfRule type="expression" dxfId="3555" priority="508">
      <formula>$H93="ETAPA"</formula>
    </cfRule>
  </conditionalFormatting>
  <conditionalFormatting sqref="H88:I89">
    <cfRule type="expression" dxfId="3554" priority="106">
      <formula>$H88="SUBETAPA"</formula>
    </cfRule>
    <cfRule type="expression" dxfId="3553" priority="107">
      <formula>$H88="CÉLULA CONSTRUTIVA"</formula>
    </cfRule>
    <cfRule type="expression" dxfId="3552" priority="108">
      <formula>$H88="ETAPA"</formula>
    </cfRule>
  </conditionalFormatting>
  <conditionalFormatting sqref="H95:I96 K95:M96">
    <cfRule type="expression" dxfId="3551" priority="498">
      <formula>$H95="CÉLULA CONSTRUTIVA"</formula>
    </cfRule>
    <cfRule type="expression" dxfId="3550" priority="499">
      <formula>$H95="ETAPA"</formula>
    </cfRule>
    <cfRule type="expression" dxfId="3549" priority="497">
      <formula>$H95="SUBETAPA"</formula>
    </cfRule>
  </conditionalFormatting>
  <conditionalFormatting sqref="K91:L91">
    <cfRule type="expression" dxfId="3548" priority="229">
      <formula>$H91="CÉLULA CONSTRUTIVA"</formula>
    </cfRule>
    <cfRule type="expression" dxfId="3547" priority="228">
      <formula>$H91="SUBETAPA"</formula>
    </cfRule>
  </conditionalFormatting>
  <conditionalFormatting sqref="O15:O16 K88:M90 M102:N105 O88">
    <cfRule type="expression" dxfId="3546" priority="577">
      <formula>$H15="SUBETAPA"</formula>
    </cfRule>
  </conditionalFormatting>
  <conditionalFormatting sqref="K91:K92">
    <cfRule type="expression" dxfId="3545" priority="233">
      <formula>$H91="ETAPA"</formula>
    </cfRule>
  </conditionalFormatting>
  <conditionalFormatting sqref="L91">
    <cfRule type="expression" dxfId="3544" priority="230">
      <formula>$H91="ETAPA"</formula>
    </cfRule>
  </conditionalFormatting>
  <conditionalFormatting sqref="L92">
    <cfRule type="expression" dxfId="3543" priority="227">
      <formula>$H92="ETAPA"</formula>
    </cfRule>
  </conditionalFormatting>
  <conditionalFormatting sqref="M91:M92 G92:I92">
    <cfRule type="expression" dxfId="3542" priority="239">
      <formula>$H91="ETAPA"</formula>
    </cfRule>
  </conditionalFormatting>
  <conditionalFormatting sqref="M91:M92">
    <cfRule type="expression" dxfId="3541" priority="238">
      <formula>$H91="CÉLULA CONSTRUTIVA"</formula>
    </cfRule>
    <cfRule type="expression" dxfId="3540" priority="237">
      <formula>$H91="SUBETAPA"</formula>
    </cfRule>
  </conditionalFormatting>
  <conditionalFormatting sqref="K88:M90 M102:N105 O15:O31 O32:P32 O33:O34 O35:P35 O36 O88:O93">
    <cfRule type="expression" dxfId="3539" priority="578">
      <formula>$H15="CÉLULA CONSTRUTIVA"</formula>
    </cfRule>
  </conditionalFormatting>
  <conditionalFormatting sqref="O15:O31 O32:P32 O33:O34 O35:P35 O36 K88:M90 M102:N105 O88:O93">
    <cfRule type="expression" dxfId="3538" priority="579">
      <formula>$H15="ETAPA"</formula>
    </cfRule>
  </conditionalFormatting>
  <conditionalFormatting sqref="O17:O31 O61:P61 O64:P65 O62:O63 O66:O70">
    <cfRule type="expression" dxfId="3537" priority="266">
      <formula>$H17="SUBETAPA"</formula>
    </cfRule>
  </conditionalFormatting>
  <conditionalFormatting sqref="O71:P71 O72:O73">
    <cfRule type="expression" dxfId="3536" priority="105">
      <formula>$H71="SUBETAPA"</formula>
    </cfRule>
  </conditionalFormatting>
  <conditionalFormatting sqref="G90:I91 O8:P14 P15:P31 P33:P34 P36 P39:P45 P47:P49 P53:P60 P62:P63 P66:P70 P72:P73 P75:P86 P88:P93 P95:P96 P100">
    <cfRule type="expression" dxfId="3535" priority="681">
      <formula>$H8="SUBETAPA"</formula>
    </cfRule>
  </conditionalFormatting>
  <conditionalFormatting sqref="G90:I91 O8:P14 P15:P31 P33:P34 P36 P39:P45 P47:P49 P53:P60 P62:P63 P66:P70 P72:P73 P75:P86 P88:P93 P95:P96 P100">
    <cfRule type="expression" dxfId="3534" priority="393">
      <formula>$H8="ETAPA"</formula>
    </cfRule>
  </conditionalFormatting>
  <conditionalFormatting sqref="O32:P32 O35:P35 O33:O34">
    <cfRule type="expression" dxfId="3533" priority="91">
      <formula>$H32="SUBETAPA"</formula>
    </cfRule>
  </conditionalFormatting>
  <conditionalFormatting sqref="O36">
    <cfRule type="expression" dxfId="3532" priority="78">
      <formula>$H36="SUBETAPA"</formula>
    </cfRule>
  </conditionalFormatting>
  <conditionalFormatting sqref="O61:P61 G95:H96 O53:O60 O64:P65 O62:O63">
    <cfRule type="expression" dxfId="3531" priority="505">
      <formula>$H53="ETAPA"</formula>
    </cfRule>
    <cfRule type="expression" dxfId="3530" priority="504">
      <formula>$H53="CÉLULA CONSTRUTIVA"</formula>
    </cfRule>
  </conditionalFormatting>
  <conditionalFormatting sqref="O66:O70">
    <cfRule type="expression" dxfId="3529" priority="296">
      <formula>$H66="ETAPA"</formula>
    </cfRule>
    <cfRule type="expression" dxfId="3528" priority="295">
      <formula>$H66="CÉLULA CONSTRUTIVA"</formula>
    </cfRule>
  </conditionalFormatting>
  <conditionalFormatting sqref="P1:P5 P7:P10 P14 P50:P52 P61 P64:P65 P71 P74 P87">
    <cfRule type="containsText" dxfId="3527" priority="689" operator="containsText" text="Pendente">
      <formula>NOT(ISERROR(SEARCH("Pendente",P1)))</formula>
    </cfRule>
    <cfRule type="containsText" dxfId="3526" priority="690" operator="containsText" text="Finalizado">
      <formula>NOT(ISERROR(SEARCH("Finalizado",P1)))</formula>
    </cfRule>
    <cfRule type="containsText" dxfId="3525" priority="691" operator="containsText" text="em andamento">
      <formula>NOT(ISERROR(SEARCH("em andamento",P1)))</formula>
    </cfRule>
  </conditionalFormatting>
  <conditionalFormatting sqref="P7:P10 P14 P50:P52 P1:P5 P61 P64:P65 P71 P74 P87">
    <cfRule type="containsText" dxfId="3524" priority="688" operator="containsText" text="N/A">
      <formula>NOT(ISERROR(SEARCH("N/A",P1)))</formula>
    </cfRule>
    <cfRule type="containsText" dxfId="3523" priority="687" operator="containsText" text="Lançado">
      <formula>NOT(ISERROR(SEARCH("Lançado",P1)))</formula>
    </cfRule>
  </conditionalFormatting>
  <conditionalFormatting sqref="P11:P13 P15:P31 P33:P34 P36 P39:P45 P47:P49 P53:P60 P62:P63 P66:P70 P72:P73 P75:P86 P88:P93 P95:P96 P100">
    <cfRule type="containsText" dxfId="3522" priority="677" operator="containsText" text="N/A">
      <formula>NOT(ISERROR(SEARCH("N/A",P11)))</formula>
    </cfRule>
    <cfRule type="containsText" dxfId="3521" priority="676" operator="containsText" text="Lançado">
      <formula>NOT(ISERROR(SEARCH("Lançado",P11)))</formula>
    </cfRule>
    <cfRule type="containsText" dxfId="3520" priority="678" operator="containsText" text="Pendente">
      <formula>NOT(ISERROR(SEARCH("Pendente",P11)))</formula>
    </cfRule>
    <cfRule type="containsText" dxfId="3519" priority="487" operator="containsText" text="em andamento">
      <formula>NOT(ISERROR(SEARCH("em andamento",P11)))</formula>
    </cfRule>
    <cfRule type="containsText" dxfId="3518" priority="486" operator="containsText" text="Finalizado">
      <formula>NOT(ISERROR(SEARCH("Finalizado",P11)))</formula>
    </cfRule>
    <cfRule type="containsText" dxfId="3517" priority="485" operator="containsText" text="Pendente">
      <formula>NOT(ISERROR(SEARCH("Pendente",P11)))</formula>
    </cfRule>
    <cfRule type="containsText" dxfId="3516" priority="484" operator="containsText" text="N/A">
      <formula>NOT(ISERROR(SEARCH("N/A",P11)))</formula>
    </cfRule>
    <cfRule type="containsText" dxfId="3515" priority="679" operator="containsText" text="Finalizado">
      <formula>NOT(ISERROR(SEARCH("Finalizado",P11)))</formula>
    </cfRule>
    <cfRule type="containsText" dxfId="3514" priority="680" operator="containsText" text="em andamento">
      <formula>NOT(ISERROR(SEARCH("em andamento",P11)))</formula>
    </cfRule>
    <cfRule type="containsText" dxfId="3513" priority="483" operator="containsText" text="Lançado">
      <formula>NOT(ISERROR(SEARCH("Lançado",P11)))</formula>
    </cfRule>
  </conditionalFormatting>
  <conditionalFormatting sqref="P32">
    <cfRule type="containsText" dxfId="3512" priority="103" operator="containsText" text="em andamento">
      <formula>NOT(ISERROR(SEARCH("em andamento",P32)))</formula>
    </cfRule>
    <cfRule type="containsText" dxfId="3511" priority="102" operator="containsText" text="Finalizado">
      <formula>NOT(ISERROR(SEARCH("Finalizado",P32)))</formula>
    </cfRule>
    <cfRule type="containsText" dxfId="3510" priority="101" operator="containsText" text="Pendente">
      <formula>NOT(ISERROR(SEARCH("Pendente",P32)))</formula>
    </cfRule>
    <cfRule type="containsText" dxfId="3509" priority="100" operator="containsText" text="N/A">
      <formula>NOT(ISERROR(SEARCH("N/A",P32)))</formula>
    </cfRule>
    <cfRule type="containsText" dxfId="3508" priority="99" operator="containsText" text="Lançado">
      <formula>NOT(ISERROR(SEARCH("Lançado",P32)))</formula>
    </cfRule>
  </conditionalFormatting>
  <conditionalFormatting sqref="P35 P37:P38">
    <cfRule type="containsText" dxfId="3507" priority="651" operator="containsText" text="em andamento">
      <formula>NOT(ISERROR(SEARCH("em andamento",P35)))</formula>
    </cfRule>
    <cfRule type="containsText" dxfId="3506" priority="650" operator="containsText" text="Finalizado">
      <formula>NOT(ISERROR(SEARCH("Finalizado",P35)))</formula>
    </cfRule>
    <cfRule type="containsText" dxfId="3505" priority="649" operator="containsText" text="Pendente">
      <formula>NOT(ISERROR(SEARCH("Pendente",P35)))</formula>
    </cfRule>
    <cfRule type="containsText" dxfId="3504" priority="648" operator="containsText" text="N/A">
      <formula>NOT(ISERROR(SEARCH("N/A",P35)))</formula>
    </cfRule>
    <cfRule type="containsText" dxfId="3503" priority="647" operator="containsText" text="Lançado">
      <formula>NOT(ISERROR(SEARCH("Lançado",P35)))</formula>
    </cfRule>
  </conditionalFormatting>
  <conditionalFormatting sqref="P46">
    <cfRule type="containsText" dxfId="3502" priority="376" operator="containsText" text="em andamento">
      <formula>NOT(ISERROR(SEARCH("em andamento",P46)))</formula>
    </cfRule>
    <cfRule type="containsText" dxfId="3501" priority="375" operator="containsText" text="Finalizado">
      <formula>NOT(ISERROR(SEARCH("Finalizado",P46)))</formula>
    </cfRule>
    <cfRule type="containsText" dxfId="3500" priority="374" operator="containsText" text="Pendente">
      <formula>NOT(ISERROR(SEARCH("Pendente",P46)))</formula>
    </cfRule>
    <cfRule type="containsText" dxfId="3499" priority="372" operator="containsText" text="Lançado">
      <formula>NOT(ISERROR(SEARCH("Lançado",P46)))</formula>
    </cfRule>
    <cfRule type="containsText" dxfId="3498" priority="373" operator="containsText" text="N/A">
      <formula>NOT(ISERROR(SEARCH("N/A",P46)))</formula>
    </cfRule>
  </conditionalFormatting>
  <conditionalFormatting sqref="G90:I91 O8:P14 P15:P31 P33:P34 P36 P39:P45 P47:P49 P53:P60 P62:P63 P66:P70 P72:P73 P75:P86 P88:P93 P95:P96 P100">
    <cfRule type="expression" dxfId="3497" priority="392">
      <formula>$H8="CÉLULA CONSTRUTIVA"</formula>
    </cfRule>
  </conditionalFormatting>
  <conditionalFormatting sqref="O94:P94 G74:H89 O71:P71 G8:I10 I74:I87 G97:I100 G37:I73 H36:I36 G14:I35 H11:I13 O37:P38 K97:M100 K8:M87 O46:P46 O39:O45 O50:P52 O47:O49 O74:P74 O72:O73 O87:P87 O75:O86 O97:P99 O95:O96 O100">
    <cfRule type="expression" dxfId="3496" priority="267">
      <formula>$H8="CÉLULA CONSTRUTIVA"</formula>
    </cfRule>
  </conditionalFormatting>
  <conditionalFormatting sqref="P94 P97:P99">
    <cfRule type="containsText" dxfId="3495" priority="137" operator="containsText" text="em andamento">
      <formula>NOT(ISERROR(SEARCH("em andamento",P94)))</formula>
    </cfRule>
    <cfRule type="containsText" dxfId="3494" priority="133" operator="containsText" text="Lançado">
      <formula>NOT(ISERROR(SEARCH("Lançado",P94)))</formula>
    </cfRule>
    <cfRule type="containsText" dxfId="3493" priority="134" operator="containsText" text="N/A">
      <formula>NOT(ISERROR(SEARCH("N/A",P94)))</formula>
    </cfRule>
    <cfRule type="containsText" dxfId="3492" priority="135" operator="containsText" text="Pendente">
      <formula>NOT(ISERROR(SEARCH("Pendente",P94)))</formula>
    </cfRule>
    <cfRule type="containsText" dxfId="3491" priority="136" operator="containsText" text="Finalizado">
      <formula>NOT(ISERROR(SEARCH("Finalizado",P94)))</formula>
    </cfRule>
  </conditionalFormatting>
  <conditionalFormatting sqref="G36">
    <cfRule type="expression" dxfId="3490" priority="38">
      <formula>$H36="SUBETAPA"</formula>
    </cfRule>
  </conditionalFormatting>
  <conditionalFormatting sqref="G36">
    <cfRule type="expression" dxfId="3489" priority="37">
      <formula>$H36="ETAPA"</formula>
    </cfRule>
  </conditionalFormatting>
  <conditionalFormatting sqref="G36">
    <cfRule type="expression" dxfId="3488" priority="36">
      <formula>$H36="CÉLULA CONSTRUTIVA"</formula>
    </cfRule>
  </conditionalFormatting>
  <conditionalFormatting sqref="G11:G13">
    <cfRule type="expression" dxfId="3487" priority="35">
      <formula>$H11="SUBETAPA"</formula>
    </cfRule>
  </conditionalFormatting>
  <conditionalFormatting sqref="G11:G13">
    <cfRule type="expression" dxfId="3486" priority="34">
      <formula>$H11="ETAPA"</formula>
    </cfRule>
  </conditionalFormatting>
  <conditionalFormatting sqref="G11:G13">
    <cfRule type="expression" dxfId="3485" priority="33">
      <formula>$H11="CÉLULA CONSTRUTIVA"</formula>
    </cfRule>
  </conditionalFormatting>
  <conditionalFormatting sqref="N97:N100 N8:N87">
    <cfRule type="expression" dxfId="3484" priority="26">
      <formula>$H8="SUBETAPA"</formula>
    </cfRule>
  </conditionalFormatting>
  <conditionalFormatting sqref="N97:N100 N8:N87">
    <cfRule type="expression" dxfId="3483" priority="22">
      <formula>$H8="ETAPA"</formula>
    </cfRule>
  </conditionalFormatting>
  <conditionalFormatting sqref="N93:N94">
    <cfRule type="expression" dxfId="3482" priority="27">
      <formula>$H93="SUBETAPA"</formula>
    </cfRule>
    <cfRule type="expression" dxfId="3481" priority="28">
      <formula>$H93="CÉLULA CONSTRUTIVA"</formula>
    </cfRule>
    <cfRule type="expression" dxfId="3480" priority="29">
      <formula>$H93="ETAPA"</formula>
    </cfRule>
  </conditionalFormatting>
  <conditionalFormatting sqref="N95:N96">
    <cfRule type="expression" dxfId="3479" priority="23">
      <formula>$H95="SUBETAPA"</formula>
    </cfRule>
    <cfRule type="expression" dxfId="3478" priority="24">
      <formula>$H95="CÉLULA CONSTRUTIVA"</formula>
    </cfRule>
    <cfRule type="expression" dxfId="3477" priority="25">
      <formula>$H95="ETAPA"</formula>
    </cfRule>
  </conditionalFormatting>
  <conditionalFormatting sqref="N88:N90">
    <cfRule type="expression" dxfId="3476" priority="30">
      <formula>$H88="SUBETAPA"</formula>
    </cfRule>
  </conditionalFormatting>
  <conditionalFormatting sqref="N91:N92">
    <cfRule type="expression" dxfId="3475" priority="20">
      <formula>$H91="ETAPA"</formula>
    </cfRule>
  </conditionalFormatting>
  <conditionalFormatting sqref="N91:N92">
    <cfRule type="expression" dxfId="3474" priority="18">
      <formula>$H91="SUBETAPA"</formula>
    </cfRule>
    <cfRule type="expression" dxfId="3473" priority="19">
      <formula>$H91="CÉLULA CONSTRUTIVA"</formula>
    </cfRule>
  </conditionalFormatting>
  <conditionalFormatting sqref="N88:N90">
    <cfRule type="expression" dxfId="3472" priority="31">
      <formula>$H88="CÉLULA CONSTRUTIVA"</formula>
    </cfRule>
  </conditionalFormatting>
  <conditionalFormatting sqref="N88:N90">
    <cfRule type="expression" dxfId="3471" priority="32">
      <formula>$H88="ETAPA"</formula>
    </cfRule>
  </conditionalFormatting>
  <conditionalFormatting sqref="N97:N100 N8:N87">
    <cfRule type="expression" dxfId="3470" priority="21">
      <formula>$H8="CÉLULA CONSTRUTIVA"</formula>
    </cfRule>
  </conditionalFormatting>
  <conditionalFormatting sqref="J97:J100 J8:J87">
    <cfRule type="expression" dxfId="3469" priority="11">
      <formula>$H8="SUBETAPA"</formula>
    </cfRule>
  </conditionalFormatting>
  <conditionalFormatting sqref="J92">
    <cfRule type="expression" dxfId="3468" priority="1">
      <formula>$H92="SUBETAPA"</formula>
    </cfRule>
    <cfRule type="expression" dxfId="3467" priority="2">
      <formula>$H92="CÉLULA CONSTRUTIVA"</formula>
    </cfRule>
  </conditionalFormatting>
  <conditionalFormatting sqref="J97:J100 J8:J87">
    <cfRule type="expression" dxfId="3466" priority="7">
      <formula>$H8="ETAPA"</formula>
    </cfRule>
  </conditionalFormatting>
  <conditionalFormatting sqref="J93:J94">
    <cfRule type="expression" dxfId="3465" priority="12">
      <formula>$H93="SUBETAPA"</formula>
    </cfRule>
    <cfRule type="expression" dxfId="3464" priority="13">
      <formula>$H93="CÉLULA CONSTRUTIVA"</formula>
    </cfRule>
    <cfRule type="expression" dxfId="3463" priority="14">
      <formula>$H93="ETAPA"</formula>
    </cfRule>
  </conditionalFormatting>
  <conditionalFormatting sqref="J95:J96">
    <cfRule type="expression" dxfId="3462" priority="8">
      <formula>$H95="SUBETAPA"</formula>
    </cfRule>
    <cfRule type="expression" dxfId="3461" priority="9">
      <formula>$H95="CÉLULA CONSTRUTIVA"</formula>
    </cfRule>
    <cfRule type="expression" dxfId="3460" priority="10">
      <formula>$H95="ETAPA"</formula>
    </cfRule>
  </conditionalFormatting>
  <conditionalFormatting sqref="J91">
    <cfRule type="expression" dxfId="3459" priority="3">
      <formula>$H91="SUBETAPA"</formula>
    </cfRule>
    <cfRule type="expression" dxfId="3458" priority="4">
      <formula>$H91="CÉLULA CONSTRUTIVA"</formula>
    </cfRule>
  </conditionalFormatting>
  <conditionalFormatting sqref="J88:J90">
    <cfRule type="expression" dxfId="3457" priority="15">
      <formula>$H88="SUBETAPA"</formula>
    </cfRule>
  </conditionalFormatting>
  <conditionalFormatting sqref="J91:J92">
    <cfRule type="expression" dxfId="3456" priority="5">
      <formula>$H91="ETAPA"</formula>
    </cfRule>
  </conditionalFormatting>
  <conditionalFormatting sqref="J88:J90">
    <cfRule type="expression" dxfId="3455" priority="16">
      <formula>$H88="CÉLULA CONSTRUTIVA"</formula>
    </cfRule>
  </conditionalFormatting>
  <conditionalFormatting sqref="J88:J90">
    <cfRule type="expression" dxfId="3454" priority="17">
      <formula>$H88="ETAPA"</formula>
    </cfRule>
  </conditionalFormatting>
  <conditionalFormatting sqref="J97:J100 J8:J87">
    <cfRule type="expression" dxfId="3453" priority="6">
      <formula>$H8="CÉLULA CONSTRUTIVA"</formula>
    </cfRule>
  </conditionalFormatting>
  <dataValidations count="3">
    <dataValidation type="list" allowBlank="1" showInputMessage="1" showErrorMessage="1" sqref="P11:P13 P39:P45 P47:P96 P15:P36 P100" xr:uid="{19964B27-802D-41E2-AE12-DA2FEB1278D7}">
      <formula1>"Finalizado, Em Andamento, Pendente, N/A,Lançado ERP"</formula1>
    </dataValidation>
    <dataValidation type="list" allowBlank="1" showInputMessage="1" showErrorMessage="1" sqref="P10 P14 P38 P46" xr:uid="{901A0B3C-4E17-40F5-A969-2FC50EA06784}">
      <formula1>#REF!</formula1>
    </dataValidation>
    <dataValidation type="list" allowBlank="1" showInputMessage="1" showErrorMessage="1" sqref="H8:H100" xr:uid="{827DE97E-897D-41C2-973B-FF46CB23DC1C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rgb="FF1851D6"/>
    <outlinePr summaryBelow="0"/>
    <pageSetUpPr fitToPage="1"/>
  </sheetPr>
  <dimension ref="A1:U968"/>
  <sheetViews>
    <sheetView showGridLines="0" topLeftCell="F1" zoomScale="98" zoomScaleNormal="98" zoomScaleSheetLayoutView="100" workbookViewId="0">
      <pane ySplit="7" topLeftCell="A197" activePane="bottomLeft" state="frozen"/>
      <selection activeCell="L101" sqref="L101"/>
      <selection pane="bottomLeft" activeCell="M203" sqref="M203"/>
    </sheetView>
  </sheetViews>
  <sheetFormatPr defaultColWidth="9.140625" defaultRowHeight="14.1" customHeight="1" outlineLevelRow="2" outlineLevelCol="1" x14ac:dyDescent="0.2"/>
  <cols>
    <col min="1" max="5" width="4" style="65" hidden="1" customWidth="1" outlineLevel="1"/>
    <col min="6" max="6" width="3.140625" style="65" customWidth="1" collapsed="1"/>
    <col min="7" max="7" width="7.28515625" style="148" customWidth="1"/>
    <col min="8" max="8" width="8.5703125" style="148" hidden="1" customWidth="1" outlineLevel="1"/>
    <col min="9" max="9" width="12.28515625" style="148" customWidth="1" collapsed="1"/>
    <col min="10" max="10" width="50.85546875" style="65" customWidth="1"/>
    <col min="11" max="11" width="6.85546875" style="146" customWidth="1"/>
    <col min="12" max="12" width="16.28515625" style="1022" customWidth="1"/>
    <col min="13" max="13" width="15.140625" style="1022" bestFit="1" customWidth="1"/>
    <col min="14" max="14" width="13.85546875" style="1024" customWidth="1"/>
    <col min="15" max="15" width="54.85546875" style="1025" hidden="1" customWidth="1" outlineLevel="1"/>
    <col min="16" max="16" width="17.5703125" style="147" customWidth="1" collapsed="1"/>
    <col min="17" max="17" width="10" style="146" customWidth="1"/>
    <col min="18" max="18" width="13" style="146" bestFit="1" customWidth="1"/>
    <col min="19" max="19" width="10" style="146" customWidth="1"/>
    <col min="20" max="20" width="10" style="65" customWidth="1"/>
    <col min="21" max="16384" width="9.140625" style="65"/>
  </cols>
  <sheetData>
    <row r="1" spans="1:21" s="48" customFormat="1" ht="6.75" customHeight="1" x14ac:dyDescent="0.2">
      <c r="G1" s="46"/>
      <c r="H1" s="46"/>
      <c r="I1" s="46"/>
      <c r="J1" s="47"/>
      <c r="K1" s="180"/>
      <c r="L1" s="47"/>
      <c r="M1" s="47"/>
      <c r="N1" s="716"/>
      <c r="O1" s="47"/>
      <c r="P1" s="155"/>
      <c r="Q1" s="64"/>
      <c r="R1" s="64"/>
      <c r="S1" s="210"/>
      <c r="T1" s="209"/>
      <c r="U1" s="209"/>
    </row>
    <row r="2" spans="1:21" s="49" customFormat="1" ht="17.45" customHeight="1" x14ac:dyDescent="0.2">
      <c r="G2" s="195"/>
      <c r="H2" s="566"/>
      <c r="I2" s="566"/>
      <c r="J2" s="566"/>
      <c r="K2" s="211"/>
      <c r="L2" s="211"/>
      <c r="M2" s="211"/>
      <c r="N2" s="717"/>
      <c r="O2" s="633"/>
      <c r="P2" s="154"/>
      <c r="Q2" s="179"/>
      <c r="R2" s="179"/>
      <c r="S2" s="210"/>
      <c r="T2" s="209"/>
      <c r="U2" s="209"/>
    </row>
    <row r="3" spans="1:21" s="49" customFormat="1" ht="18" customHeight="1" x14ac:dyDescent="0.2">
      <c r="G3" s="196"/>
      <c r="H3" s="197"/>
      <c r="I3" s="197"/>
      <c r="J3" s="197"/>
      <c r="K3" s="212"/>
      <c r="L3" s="212"/>
      <c r="M3" s="212"/>
      <c r="N3" s="718"/>
      <c r="O3" s="634"/>
      <c r="P3" s="153"/>
      <c r="Q3" s="179"/>
      <c r="R3" s="179"/>
      <c r="S3" s="210"/>
      <c r="T3" s="209"/>
      <c r="U3" s="209"/>
    </row>
    <row r="4" spans="1:21" s="352" customFormat="1" ht="15" customHeight="1" x14ac:dyDescent="0.2">
      <c r="G4" s="682" t="s">
        <v>194</v>
      </c>
      <c r="H4" s="343"/>
      <c r="I4" s="348">
        <f>'Ger_Tec e Adm'!I4</f>
        <v>365</v>
      </c>
      <c r="J4" s="666"/>
      <c r="N4" s="719"/>
      <c r="O4" s="343" t="s">
        <v>18</v>
      </c>
      <c r="P4" s="683" t="s">
        <v>192</v>
      </c>
      <c r="Q4" s="353"/>
      <c r="R4" s="353"/>
      <c r="S4" s="210"/>
      <c r="T4" s="209"/>
      <c r="U4" s="209"/>
    </row>
    <row r="5" spans="1:21" s="354" customFormat="1" ht="15" customHeight="1" x14ac:dyDescent="0.2">
      <c r="G5" s="722" t="s">
        <v>392</v>
      </c>
      <c r="H5" s="728"/>
      <c r="I5" s="89" t="str">
        <f>'Ger_Tec e Adm'!I5</f>
        <v>COTA</v>
      </c>
      <c r="J5" s="723"/>
      <c r="N5" s="720"/>
      <c r="O5" s="724" t="s">
        <v>750</v>
      </c>
      <c r="P5" s="725"/>
      <c r="Q5" s="353"/>
      <c r="R5" s="353"/>
      <c r="S5" s="210"/>
      <c r="T5" s="209"/>
      <c r="U5" s="209"/>
    </row>
    <row r="6" spans="1:21" s="209" customFormat="1" ht="18" customHeight="1" x14ac:dyDescent="0.2">
      <c r="A6" s="1005" t="s">
        <v>488</v>
      </c>
      <c r="B6" s="1005" t="s">
        <v>489</v>
      </c>
      <c r="C6" s="1005" t="s">
        <v>490</v>
      </c>
      <c r="D6" s="1005" t="s">
        <v>491</v>
      </c>
      <c r="E6" s="1005" t="s">
        <v>492</v>
      </c>
      <c r="F6" s="354"/>
      <c r="G6" s="1388" t="s">
        <v>382</v>
      </c>
      <c r="H6" s="1388"/>
      <c r="I6" s="1388"/>
      <c r="J6" s="1388"/>
      <c r="K6" s="1388"/>
      <c r="L6" s="1388"/>
      <c r="M6" s="1388"/>
      <c r="N6" s="1388"/>
      <c r="O6" s="1388"/>
      <c r="P6" s="1388"/>
      <c r="Q6" s="210"/>
      <c r="R6" s="210"/>
      <c r="S6" s="210"/>
    </row>
    <row r="7" spans="1:21" s="207" customFormat="1" ht="24" customHeight="1" x14ac:dyDescent="0.2">
      <c r="A7" s="1006">
        <v>0</v>
      </c>
      <c r="B7" s="1006">
        <v>0</v>
      </c>
      <c r="C7" s="1006">
        <v>0</v>
      </c>
      <c r="D7" s="1007">
        <v>0</v>
      </c>
      <c r="E7" s="1007">
        <v>0</v>
      </c>
      <c r="G7" s="563" t="s">
        <v>197</v>
      </c>
      <c r="H7" s="731" t="s">
        <v>493</v>
      </c>
      <c r="I7" s="564" t="s">
        <v>21</v>
      </c>
      <c r="J7" s="713" t="s">
        <v>0</v>
      </c>
      <c r="K7" s="667" t="s">
        <v>96</v>
      </c>
      <c r="L7" s="1008" t="s">
        <v>355</v>
      </c>
      <c r="M7" s="1008" t="s">
        <v>482</v>
      </c>
      <c r="N7" s="1008" t="s">
        <v>16</v>
      </c>
      <c r="O7" s="1009" t="s">
        <v>380</v>
      </c>
      <c r="P7" s="1010" t="s">
        <v>288</v>
      </c>
      <c r="Q7" s="208"/>
      <c r="R7" s="208"/>
      <c r="S7" s="1029"/>
      <c r="T7" s="209"/>
      <c r="U7" s="209"/>
    </row>
    <row r="8" spans="1:21" s="209" customFormat="1" ht="13.9" customHeight="1" x14ac:dyDescent="0.2">
      <c r="A8" s="1006">
        <f ca="1">IF($H8="UNIDADE CONSTRUTIVA",OFFSET(A8,-1,0)+1,LARGE(A$3:A7,1))</f>
        <v>0</v>
      </c>
      <c r="B8" s="1006">
        <f t="shared" ref="B8:B46" ca="1" si="0">IF(H8="UNIDADE CONSTRUTIVA",0,IF(H8="CÉLULA CONSTRUTIVA",OFFSET(B8,-1,0)+1,OFFSET(B8,-1,0)))</f>
        <v>1</v>
      </c>
      <c r="C8" s="1006">
        <f t="shared" ref="C8:C46" ca="1" si="1">IF(H8="CÉLULA CONSTRUTIVA",0,IF(H8="ETAPA",OFFSET(C8,-1,0)+1,OFFSET(C8,-1,0)))</f>
        <v>0</v>
      </c>
      <c r="D8" s="1007">
        <f t="shared" ref="D8:D46" ca="1" si="2">IF(H8="ETAPA",0,IF(H8="SUBETAPA",OFFSET(D8,-1,0)+1,OFFSET(D8,-1,0)))</f>
        <v>0</v>
      </c>
      <c r="E8" s="1007">
        <f t="shared" ref="E8:E46" ca="1" si="3">IF(H8="Subetapa",0,IF(H8="serviço",OFFSET(E8,-1,0)+1,OFFSET(E8,-1,0)))</f>
        <v>0</v>
      </c>
      <c r="G8" s="732"/>
      <c r="H8" s="733" t="s">
        <v>494</v>
      </c>
      <c r="I8" s="734" t="str">
        <f t="shared" ref="I8:I46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735" t="s">
        <v>367</v>
      </c>
      <c r="K8" s="736"/>
      <c r="L8" s="1004"/>
      <c r="M8" s="1004"/>
      <c r="N8" s="840">
        <f t="shared" ref="N8:N71" ca="1" si="5">IF(H8="Serviço",M8*L8,IF(H8="CÉLULA CONSTRUTIVA",SUMIFS($N$8:$N$335,$B$8:$B$335,B8,$H$8:$H$335,"Serviço"),IF(H8="ETAPA",SUMIFS($N$8:$N$335,$B$8:$B$335,B8,$C$8:$C$335,C8,$H$8:$H$335,"Serviço"),IF(H8="SUBETAPA",SUMIFS($N$8:$N$335,$B$8:$B$335,B8,$C$8:$C$335,C8,$D$8:$D$335,D8,$H$8:$H$335,"Serviço"),0))))</f>
        <v>1400464.8625340608</v>
      </c>
      <c r="O8" s="1011"/>
      <c r="P8" s="739"/>
      <c r="Q8" s="1012"/>
      <c r="R8" s="1012"/>
      <c r="S8" s="210"/>
    </row>
    <row r="9" spans="1:21" s="209" customFormat="1" ht="13.9" customHeight="1" outlineLevel="1" x14ac:dyDescent="0.2">
      <c r="A9" s="1006">
        <f ca="1">IF($H9="UNIDADE CONSTRUTIVA",OFFSET(A9,-1,0)+1,LARGE(A$3:A8,1))</f>
        <v>0</v>
      </c>
      <c r="B9" s="1006">
        <f t="shared" ca="1" si="0"/>
        <v>1</v>
      </c>
      <c r="C9" s="1006">
        <f t="shared" ca="1" si="1"/>
        <v>1</v>
      </c>
      <c r="D9" s="1007">
        <f t="shared" ca="1" si="2"/>
        <v>0</v>
      </c>
      <c r="E9" s="1007">
        <f t="shared" ca="1" si="3"/>
        <v>0</v>
      </c>
      <c r="G9" s="732"/>
      <c r="H9" s="733" t="s">
        <v>495</v>
      </c>
      <c r="I9" s="734" t="str">
        <f t="shared" ca="1" si="4"/>
        <v>01.001</v>
      </c>
      <c r="J9" s="735" t="s">
        <v>368</v>
      </c>
      <c r="K9" s="736"/>
      <c r="L9" s="1004"/>
      <c r="M9" s="1004"/>
      <c r="N9" s="840">
        <f t="shared" ca="1" si="5"/>
        <v>1400464.8625340608</v>
      </c>
      <c r="O9" s="1011"/>
      <c r="P9" s="739"/>
      <c r="Q9" s="210"/>
      <c r="R9" s="210"/>
      <c r="S9" s="210"/>
    </row>
    <row r="10" spans="1:21" s="209" customFormat="1" ht="13.9" customHeight="1" outlineLevel="1" x14ac:dyDescent="0.2">
      <c r="A10" s="1006">
        <f ca="1">IF($H10="UNIDADE CONSTRUTIVA",OFFSET(A10,-1,0)+1,LARGE(A$3:A7,1))</f>
        <v>0</v>
      </c>
      <c r="B10" s="1006">
        <f t="shared" ca="1" si="0"/>
        <v>1</v>
      </c>
      <c r="C10" s="1006">
        <f t="shared" ca="1" si="1"/>
        <v>1</v>
      </c>
      <c r="D10" s="1007">
        <f t="shared" ca="1" si="2"/>
        <v>1</v>
      </c>
      <c r="E10" s="1007">
        <f t="shared" ca="1" si="3"/>
        <v>0</v>
      </c>
      <c r="G10" s="732"/>
      <c r="H10" s="733" t="s">
        <v>496</v>
      </c>
      <c r="I10" s="734" t="str">
        <f t="shared" ca="1" si="4"/>
        <v>01.001.001</v>
      </c>
      <c r="J10" s="735" t="s">
        <v>751</v>
      </c>
      <c r="K10" s="736"/>
      <c r="L10" s="1013"/>
      <c r="M10" s="1013"/>
      <c r="N10" s="840">
        <f t="shared" ca="1" si="5"/>
        <v>18000</v>
      </c>
      <c r="O10" s="1011"/>
      <c r="P10" s="739"/>
      <c r="Q10" s="210"/>
      <c r="R10" s="210"/>
      <c r="S10" s="210"/>
    </row>
    <row r="11" spans="1:21" s="209" customFormat="1" ht="13.9" customHeight="1" outlineLevel="2" x14ac:dyDescent="0.2">
      <c r="A11" s="1006">
        <f ca="1">IF($H11="UNIDADE CONSTRUTIVA",OFFSET(A11,-1,0)+1,LARGE(A$3:A8,1))</f>
        <v>0</v>
      </c>
      <c r="B11" s="1006">
        <f t="shared" ca="1" si="0"/>
        <v>1</v>
      </c>
      <c r="C11" s="1006">
        <f t="shared" ca="1" si="1"/>
        <v>1</v>
      </c>
      <c r="D11" s="1007">
        <f t="shared" ca="1" si="2"/>
        <v>1</v>
      </c>
      <c r="E11" s="1007">
        <f t="shared" ca="1" si="3"/>
        <v>1</v>
      </c>
      <c r="G11" s="732"/>
      <c r="H11" s="733" t="s">
        <v>497</v>
      </c>
      <c r="I11" s="734" t="str">
        <f t="shared" ca="1" si="4"/>
        <v>01.001.001.001</v>
      </c>
      <c r="J11" s="735" t="s">
        <v>751</v>
      </c>
      <c r="K11" s="736" t="s">
        <v>423</v>
      </c>
      <c r="L11" s="1004">
        <v>1</v>
      </c>
      <c r="M11" s="1004">
        <v>18000</v>
      </c>
      <c r="N11" s="840">
        <f t="shared" si="5"/>
        <v>18000</v>
      </c>
      <c r="O11" s="1011"/>
      <c r="P11" s="739" t="s">
        <v>2416</v>
      </c>
      <c r="Q11" s="210"/>
      <c r="R11" s="210"/>
      <c r="S11" s="210"/>
    </row>
    <row r="12" spans="1:21" s="209" customFormat="1" ht="13.9" customHeight="1" outlineLevel="1" x14ac:dyDescent="0.2">
      <c r="A12" s="1006">
        <f ca="1">IF($H12="UNIDADE CONSTRUTIVA",OFFSET(A12,-1,0)+1,LARGE(A$3:A7,1))</f>
        <v>0</v>
      </c>
      <c r="B12" s="1006">
        <f t="shared" ca="1" si="0"/>
        <v>1</v>
      </c>
      <c r="C12" s="1006">
        <f t="shared" ca="1" si="1"/>
        <v>1</v>
      </c>
      <c r="D12" s="1007">
        <f t="shared" ca="1" si="2"/>
        <v>2</v>
      </c>
      <c r="E12" s="1007">
        <f t="shared" ca="1" si="3"/>
        <v>0</v>
      </c>
      <c r="G12" s="732"/>
      <c r="H12" s="733" t="s">
        <v>496</v>
      </c>
      <c r="I12" s="734" t="str">
        <f t="shared" ca="1" si="4"/>
        <v>01.001.002</v>
      </c>
      <c r="J12" s="735" t="s">
        <v>905</v>
      </c>
      <c r="K12" s="736"/>
      <c r="L12" s="1013"/>
      <c r="M12" s="1013"/>
      <c r="N12" s="840">
        <f t="shared" ca="1" si="5"/>
        <v>451264.87627200002</v>
      </c>
      <c r="O12" s="1011"/>
      <c r="P12" s="739"/>
      <c r="Q12" s="210"/>
      <c r="R12" s="210"/>
      <c r="S12" s="210"/>
    </row>
    <row r="13" spans="1:21" s="209" customFormat="1" ht="13.9" customHeight="1" outlineLevel="2" x14ac:dyDescent="0.2">
      <c r="A13" s="1006">
        <f ca="1">IF($H13="UNIDADE CONSTRUTIVA",OFFSET(A13,-1,0)+1,LARGE(A$3:A8,1))</f>
        <v>0</v>
      </c>
      <c r="B13" s="1006">
        <f t="shared" ca="1" si="0"/>
        <v>1</v>
      </c>
      <c r="C13" s="1006">
        <f t="shared" ca="1" si="1"/>
        <v>1</v>
      </c>
      <c r="D13" s="1007">
        <f t="shared" ca="1" si="2"/>
        <v>2</v>
      </c>
      <c r="E13" s="1007">
        <f t="shared" ca="1" si="3"/>
        <v>1</v>
      </c>
      <c r="G13" s="732"/>
      <c r="H13" s="733" t="s">
        <v>497</v>
      </c>
      <c r="I13" s="734" t="str">
        <f t="shared" ca="1" si="4"/>
        <v>01.001.002.001</v>
      </c>
      <c r="J13" s="735" t="s">
        <v>906</v>
      </c>
      <c r="K13" s="736" t="s">
        <v>4</v>
      </c>
      <c r="L13" s="1004">
        <v>12411.0252</v>
      </c>
      <c r="M13" s="1004">
        <v>36.36</v>
      </c>
      <c r="N13" s="840">
        <f t="shared" si="5"/>
        <v>451264.87627200002</v>
      </c>
      <c r="O13" s="1011" t="s">
        <v>697</v>
      </c>
      <c r="P13" s="739" t="s">
        <v>2416</v>
      </c>
      <c r="Q13" s="210"/>
      <c r="R13" s="210"/>
      <c r="S13" s="210"/>
    </row>
    <row r="14" spans="1:21" s="209" customFormat="1" ht="13.9" customHeight="1" outlineLevel="1" x14ac:dyDescent="0.2">
      <c r="A14" s="1006">
        <f ca="1">IF($H14="UNIDADE CONSTRUTIVA",OFFSET(A14,-1,0)+1,LARGE(A$3:A9,1))</f>
        <v>0</v>
      </c>
      <c r="B14" s="1006">
        <f t="shared" ca="1" si="0"/>
        <v>1</v>
      </c>
      <c r="C14" s="1006">
        <f t="shared" ca="1" si="1"/>
        <v>1</v>
      </c>
      <c r="D14" s="1007">
        <f t="shared" ca="1" si="2"/>
        <v>3</v>
      </c>
      <c r="E14" s="1007">
        <f t="shared" ca="1" si="3"/>
        <v>0</v>
      </c>
      <c r="G14" s="732"/>
      <c r="H14" s="733" t="s">
        <v>496</v>
      </c>
      <c r="I14" s="734" t="str">
        <f t="shared" ca="1" si="4"/>
        <v>01.001.003</v>
      </c>
      <c r="J14" s="735" t="s">
        <v>369</v>
      </c>
      <c r="K14" s="736"/>
      <c r="L14" s="1013"/>
      <c r="M14" s="1013"/>
      <c r="N14" s="840">
        <f t="shared" ca="1" si="5"/>
        <v>22921.981541999994</v>
      </c>
      <c r="O14" s="1011"/>
      <c r="P14" s="739"/>
      <c r="Q14" s="210"/>
      <c r="R14" s="210"/>
      <c r="S14" s="210"/>
    </row>
    <row r="15" spans="1:21" s="209" customFormat="1" ht="13.9" customHeight="1" outlineLevel="2" x14ac:dyDescent="0.2">
      <c r="A15" s="1006">
        <f ca="1">IF($H15="UNIDADE CONSTRUTIVA",OFFSET(A15,-1,0)+1,LARGE(A$3:A10,1))</f>
        <v>0</v>
      </c>
      <c r="B15" s="1006">
        <f t="shared" ca="1" si="0"/>
        <v>1</v>
      </c>
      <c r="C15" s="1006">
        <f t="shared" ca="1" si="1"/>
        <v>1</v>
      </c>
      <c r="D15" s="1007">
        <f t="shared" ca="1" si="2"/>
        <v>3</v>
      </c>
      <c r="E15" s="1007">
        <f t="shared" ca="1" si="3"/>
        <v>1</v>
      </c>
      <c r="G15" s="732"/>
      <c r="H15" s="733" t="s">
        <v>497</v>
      </c>
      <c r="I15" s="734" t="str">
        <f t="shared" ca="1" si="4"/>
        <v>01.001.003.001</v>
      </c>
      <c r="J15" s="735" t="s">
        <v>484</v>
      </c>
      <c r="K15" s="736" t="s">
        <v>4</v>
      </c>
      <c r="L15" s="1004">
        <v>591.00119999999993</v>
      </c>
      <c r="M15" s="1004">
        <v>36.36</v>
      </c>
      <c r="N15" s="840">
        <f t="shared" si="5"/>
        <v>21488.803631999996</v>
      </c>
      <c r="O15" s="1011" t="s">
        <v>697</v>
      </c>
      <c r="P15" s="739" t="s">
        <v>2416</v>
      </c>
      <c r="Q15" s="210"/>
      <c r="R15" s="210"/>
      <c r="S15" s="210"/>
    </row>
    <row r="16" spans="1:21" s="209" customFormat="1" ht="13.9" customHeight="1" outlineLevel="2" x14ac:dyDescent="0.2">
      <c r="A16" s="1006">
        <f ca="1">IF($H16="UNIDADE CONSTRUTIVA",OFFSET(A16,-1,0)+1,LARGE(A$3:A11,1))</f>
        <v>0</v>
      </c>
      <c r="B16" s="1006">
        <f t="shared" ca="1" si="0"/>
        <v>1</v>
      </c>
      <c r="C16" s="1006">
        <f t="shared" ca="1" si="1"/>
        <v>1</v>
      </c>
      <c r="D16" s="1007">
        <f t="shared" ca="1" si="2"/>
        <v>3</v>
      </c>
      <c r="E16" s="1007">
        <f t="shared" ca="1" si="3"/>
        <v>2</v>
      </c>
      <c r="G16" s="732"/>
      <c r="H16" s="733" t="s">
        <v>497</v>
      </c>
      <c r="I16" s="734" t="str">
        <f t="shared" ca="1" si="4"/>
        <v>01.001.003.002</v>
      </c>
      <c r="J16" s="735" t="s">
        <v>485</v>
      </c>
      <c r="K16" s="736" t="s">
        <v>4</v>
      </c>
      <c r="L16" s="1004">
        <v>98.50019999999995</v>
      </c>
      <c r="M16" s="1004">
        <v>14.55</v>
      </c>
      <c r="N16" s="840">
        <f t="shared" si="5"/>
        <v>1433.1779099999994</v>
      </c>
      <c r="O16" s="1011" t="s">
        <v>721</v>
      </c>
      <c r="P16" s="739" t="s">
        <v>2416</v>
      </c>
      <c r="Q16" s="210"/>
      <c r="R16" s="210"/>
      <c r="S16" s="210"/>
    </row>
    <row r="17" spans="1:19" s="209" customFormat="1" ht="13.9" customHeight="1" outlineLevel="1" x14ac:dyDescent="0.2">
      <c r="A17" s="1006">
        <f ca="1">IF($H17="UNIDADE CONSTRUTIVA",OFFSET(A17,-1,0)+1,LARGE(A$3:A14,1))</f>
        <v>0</v>
      </c>
      <c r="B17" s="1006">
        <f t="shared" ca="1" si="0"/>
        <v>1</v>
      </c>
      <c r="C17" s="1006">
        <f t="shared" ca="1" si="1"/>
        <v>1</v>
      </c>
      <c r="D17" s="1007">
        <f t="shared" ca="1" si="2"/>
        <v>4</v>
      </c>
      <c r="E17" s="1007">
        <f t="shared" ca="1" si="3"/>
        <v>0</v>
      </c>
      <c r="G17" s="732"/>
      <c r="H17" s="733" t="s">
        <v>496</v>
      </c>
      <c r="I17" s="734" t="str">
        <f t="shared" ca="1" si="4"/>
        <v>01.001.004</v>
      </c>
      <c r="J17" s="735" t="s">
        <v>481</v>
      </c>
      <c r="K17" s="736"/>
      <c r="L17" s="1013"/>
      <c r="M17" s="1013"/>
      <c r="N17" s="840">
        <f t="shared" ca="1" si="5"/>
        <v>22649.829593574999</v>
      </c>
      <c r="O17" s="1011"/>
      <c r="P17" s="739"/>
      <c r="Q17" s="210"/>
      <c r="R17" s="210"/>
      <c r="S17" s="210"/>
    </row>
    <row r="18" spans="1:19" s="209" customFormat="1" ht="13.9" customHeight="1" outlineLevel="2" x14ac:dyDescent="0.2">
      <c r="A18" s="1006">
        <f ca="1">IF($H18="UNIDADE CONSTRUTIVA",OFFSET(A18,-1,0)+1,LARGE(A$3:A15,1))</f>
        <v>0</v>
      </c>
      <c r="B18" s="1006">
        <f t="shared" ca="1" si="0"/>
        <v>1</v>
      </c>
      <c r="C18" s="1006">
        <f t="shared" ca="1" si="1"/>
        <v>1</v>
      </c>
      <c r="D18" s="1007">
        <f t="shared" ca="1" si="2"/>
        <v>4</v>
      </c>
      <c r="E18" s="1007">
        <f t="shared" ca="1" si="3"/>
        <v>1</v>
      </c>
      <c r="G18" s="732"/>
      <c r="H18" s="733" t="s">
        <v>497</v>
      </c>
      <c r="I18" s="734" t="str">
        <f t="shared" ca="1" si="4"/>
        <v>01.001.004.001</v>
      </c>
      <c r="J18" s="735" t="s">
        <v>752</v>
      </c>
      <c r="K18" s="736" t="s">
        <v>4</v>
      </c>
      <c r="L18" s="1004">
        <v>28.729225</v>
      </c>
      <c r="M18" s="1004">
        <v>495.24700000000001</v>
      </c>
      <c r="N18" s="840">
        <f t="shared" si="5"/>
        <v>14228.062493575</v>
      </c>
      <c r="O18" s="1011" t="s">
        <v>753</v>
      </c>
      <c r="P18" s="739" t="s">
        <v>2416</v>
      </c>
      <c r="Q18" s="210"/>
      <c r="R18" s="210"/>
      <c r="S18" s="210"/>
    </row>
    <row r="19" spans="1:19" s="209" customFormat="1" ht="13.9" customHeight="1" outlineLevel="2" x14ac:dyDescent="0.2">
      <c r="A19" s="1006">
        <f ca="1">IF($H19="UNIDADE CONSTRUTIVA",OFFSET(A19,-1,0)+1,LARGE(A$3:A16,1))</f>
        <v>0</v>
      </c>
      <c r="B19" s="1006">
        <f t="shared" ca="1" si="0"/>
        <v>1</v>
      </c>
      <c r="C19" s="1006">
        <f t="shared" ca="1" si="1"/>
        <v>1</v>
      </c>
      <c r="D19" s="1007">
        <f t="shared" ca="1" si="2"/>
        <v>4</v>
      </c>
      <c r="E19" s="1007">
        <f t="shared" ca="1" si="3"/>
        <v>2</v>
      </c>
      <c r="G19" s="732"/>
      <c r="H19" s="733" t="s">
        <v>497</v>
      </c>
      <c r="I19" s="734" t="str">
        <f t="shared" ca="1" si="4"/>
        <v>01.001.004.002</v>
      </c>
      <c r="J19" s="735" t="s">
        <v>754</v>
      </c>
      <c r="K19" s="736" t="s">
        <v>4</v>
      </c>
      <c r="L19" s="1004">
        <v>77.979325000000003</v>
      </c>
      <c r="M19" s="1004">
        <v>108</v>
      </c>
      <c r="N19" s="840">
        <f t="shared" si="5"/>
        <v>8421.7671000000009</v>
      </c>
      <c r="O19" s="1011" t="s">
        <v>753</v>
      </c>
      <c r="P19" s="739" t="s">
        <v>2416</v>
      </c>
      <c r="Q19" s="210"/>
      <c r="R19" s="210"/>
      <c r="S19" s="210"/>
    </row>
    <row r="20" spans="1:19" s="209" customFormat="1" ht="13.9" customHeight="1" outlineLevel="1" x14ac:dyDescent="0.2">
      <c r="A20" s="1006">
        <f ca="1">IF($H20="UNIDADE CONSTRUTIVA",OFFSET(A20,-1,0)+1,LARGE(A$3:A17,1))</f>
        <v>0</v>
      </c>
      <c r="B20" s="1006">
        <f t="shared" ca="1" si="0"/>
        <v>1</v>
      </c>
      <c r="C20" s="1006">
        <f t="shared" ca="1" si="1"/>
        <v>1</v>
      </c>
      <c r="D20" s="1007">
        <f t="shared" ca="1" si="2"/>
        <v>5</v>
      </c>
      <c r="E20" s="1007">
        <f t="shared" ca="1" si="3"/>
        <v>0</v>
      </c>
      <c r="G20" s="732"/>
      <c r="H20" s="733" t="s">
        <v>496</v>
      </c>
      <c r="I20" s="734" t="str">
        <f t="shared" ca="1" si="4"/>
        <v>01.001.005</v>
      </c>
      <c r="J20" s="735" t="s">
        <v>370</v>
      </c>
      <c r="K20" s="736"/>
      <c r="L20" s="1013"/>
      <c r="M20" s="1013"/>
      <c r="N20" s="840">
        <f t="shared" ca="1" si="5"/>
        <v>885628.17512648576</v>
      </c>
      <c r="O20" s="1011"/>
      <c r="P20" s="739"/>
      <c r="Q20" s="210"/>
      <c r="R20" s="210"/>
      <c r="S20" s="210"/>
    </row>
    <row r="21" spans="1:19" s="209" customFormat="1" ht="13.9" customHeight="1" outlineLevel="2" x14ac:dyDescent="0.2">
      <c r="A21" s="1006">
        <f ca="1">IF($H21="UNIDADE CONSTRUTIVA",OFFSET(A21,-1,0)+1,LARGE(A$3:A18,1))</f>
        <v>0</v>
      </c>
      <c r="B21" s="1006">
        <f t="shared" ca="1" si="0"/>
        <v>1</v>
      </c>
      <c r="C21" s="1006">
        <f t="shared" ca="1" si="1"/>
        <v>1</v>
      </c>
      <c r="D21" s="1007">
        <f t="shared" ca="1" si="2"/>
        <v>5</v>
      </c>
      <c r="E21" s="1007">
        <f t="shared" ca="1" si="3"/>
        <v>1</v>
      </c>
      <c r="G21" s="732"/>
      <c r="H21" s="733" t="s">
        <v>497</v>
      </c>
      <c r="I21" s="734" t="str">
        <f t="shared" ca="1" si="4"/>
        <v>01.001.005.001</v>
      </c>
      <c r="J21" s="735" t="s">
        <v>904</v>
      </c>
      <c r="K21" s="736" t="s">
        <v>4</v>
      </c>
      <c r="L21" s="1004">
        <v>16774.584060000001</v>
      </c>
      <c r="M21" s="1004">
        <v>45.45</v>
      </c>
      <c r="N21" s="840">
        <f t="shared" si="5"/>
        <v>762404.84552700014</v>
      </c>
      <c r="O21" s="1011" t="s">
        <v>381</v>
      </c>
      <c r="P21" s="739" t="s">
        <v>2416</v>
      </c>
      <c r="Q21" s="210"/>
      <c r="R21" s="210"/>
      <c r="S21" s="210"/>
    </row>
    <row r="22" spans="1:19" s="209" customFormat="1" ht="13.9" customHeight="1" outlineLevel="2" x14ac:dyDescent="0.2">
      <c r="A22" s="1006">
        <f ca="1">IF($H22="UNIDADE CONSTRUTIVA",OFFSET(A22,-1,0)+1,LARGE(A$3:A19,1))</f>
        <v>0</v>
      </c>
      <c r="B22" s="1006">
        <f t="shared" ca="1" si="0"/>
        <v>1</v>
      </c>
      <c r="C22" s="1006">
        <f t="shared" ca="1" si="1"/>
        <v>1</v>
      </c>
      <c r="D22" s="1007">
        <f t="shared" ca="1" si="2"/>
        <v>5</v>
      </c>
      <c r="E22" s="1007">
        <f t="shared" ca="1" si="3"/>
        <v>2</v>
      </c>
      <c r="G22" s="732"/>
      <c r="H22" s="733" t="s">
        <v>497</v>
      </c>
      <c r="I22" s="734" t="str">
        <f t="shared" ca="1" si="4"/>
        <v>01.001.005.002</v>
      </c>
      <c r="J22" s="735" t="s">
        <v>755</v>
      </c>
      <c r="K22" s="736" t="s">
        <v>4</v>
      </c>
      <c r="L22" s="1004">
        <f>Estacas!J11</f>
        <v>1807.3236960910183</v>
      </c>
      <c r="M22" s="1004">
        <v>68.180000000000007</v>
      </c>
      <c r="N22" s="840">
        <f t="shared" si="5"/>
        <v>123223.32959948565</v>
      </c>
      <c r="O22" s="1011" t="s">
        <v>381</v>
      </c>
      <c r="P22" s="739" t="s">
        <v>2416</v>
      </c>
      <c r="Q22" s="210"/>
      <c r="R22" s="210"/>
      <c r="S22" s="210"/>
    </row>
    <row r="23" spans="1:19" s="209" customFormat="1" ht="13.9" customHeight="1" x14ac:dyDescent="0.2">
      <c r="A23" s="1006">
        <f ca="1">IF($H23="UNIDADE CONSTRUTIVA",OFFSET(A23,-1,0)+1,LARGE(A$3:A20,1))</f>
        <v>0</v>
      </c>
      <c r="B23" s="1006">
        <f t="shared" ca="1" si="0"/>
        <v>2</v>
      </c>
      <c r="C23" s="1006">
        <f t="shared" ca="1" si="1"/>
        <v>0</v>
      </c>
      <c r="D23" s="1007">
        <f t="shared" ca="1" si="2"/>
        <v>5</v>
      </c>
      <c r="E23" s="1007">
        <f t="shared" ca="1" si="3"/>
        <v>2</v>
      </c>
      <c r="G23" s="732"/>
      <c r="H23" s="733" t="s">
        <v>494</v>
      </c>
      <c r="I23" s="734" t="str">
        <f t="shared" ca="1" si="4"/>
        <v>02</v>
      </c>
      <c r="J23" s="735" t="s">
        <v>371</v>
      </c>
      <c r="K23" s="736"/>
      <c r="L23" s="1004"/>
      <c r="M23" s="1004"/>
      <c r="N23" s="840">
        <f t="shared" ca="1" si="5"/>
        <v>2627275.6511329794</v>
      </c>
      <c r="O23" s="1011"/>
      <c r="P23" s="739"/>
      <c r="Q23" s="1012"/>
      <c r="R23" s="1012"/>
      <c r="S23" s="210"/>
    </row>
    <row r="24" spans="1:19" s="209" customFormat="1" ht="13.9" customHeight="1" outlineLevel="1" x14ac:dyDescent="0.2">
      <c r="A24" s="1006">
        <f ca="1">IF($H24="UNIDADE CONSTRUTIVA",OFFSET(A24,-1,0)+1,LARGE(A$3:A21,1))</f>
        <v>0</v>
      </c>
      <c r="B24" s="1006">
        <f t="shared" ca="1" si="0"/>
        <v>2</v>
      </c>
      <c r="C24" s="1006">
        <f t="shared" ca="1" si="1"/>
        <v>1</v>
      </c>
      <c r="D24" s="1007">
        <f t="shared" ca="1" si="2"/>
        <v>0</v>
      </c>
      <c r="E24" s="1007">
        <f t="shared" ca="1" si="3"/>
        <v>2</v>
      </c>
      <c r="G24" s="732"/>
      <c r="H24" s="733" t="s">
        <v>495</v>
      </c>
      <c r="I24" s="734" t="str">
        <f t="shared" ca="1" si="4"/>
        <v>02.001</v>
      </c>
      <c r="J24" s="735" t="s">
        <v>365</v>
      </c>
      <c r="K24" s="736"/>
      <c r="L24" s="1004"/>
      <c r="M24" s="1004"/>
      <c r="N24" s="840">
        <f t="shared" ca="1" si="5"/>
        <v>1788264.6718941797</v>
      </c>
      <c r="O24" s="1011"/>
      <c r="P24" s="739"/>
      <c r="Q24" s="210"/>
      <c r="R24" s="210"/>
      <c r="S24" s="210"/>
    </row>
    <row r="25" spans="1:19" s="209" customFormat="1" ht="13.9" customHeight="1" outlineLevel="1" x14ac:dyDescent="0.2">
      <c r="A25" s="1006">
        <f ca="1">IF($H25="UNIDADE CONSTRUTIVA",OFFSET(A25,-1,0)+1,LARGE(A$3:A22,1))</f>
        <v>0</v>
      </c>
      <c r="B25" s="1006">
        <f t="shared" ca="1" si="0"/>
        <v>2</v>
      </c>
      <c r="C25" s="1006">
        <f t="shared" ca="1" si="1"/>
        <v>1</v>
      </c>
      <c r="D25" s="1007">
        <f t="shared" ca="1" si="2"/>
        <v>1</v>
      </c>
      <c r="E25" s="1007">
        <f t="shared" ca="1" si="3"/>
        <v>0</v>
      </c>
      <c r="G25" s="732"/>
      <c r="H25" s="733" t="s">
        <v>496</v>
      </c>
      <c r="I25" s="734" t="str">
        <f t="shared" ca="1" si="4"/>
        <v>02.001.001</v>
      </c>
      <c r="J25" s="735" t="s">
        <v>372</v>
      </c>
      <c r="K25" s="736"/>
      <c r="L25" s="1004"/>
      <c r="M25" s="1004"/>
      <c r="N25" s="840">
        <f t="shared" ca="1" si="5"/>
        <v>473420</v>
      </c>
      <c r="O25" s="1011"/>
      <c r="P25" s="739"/>
      <c r="Q25" s="210"/>
      <c r="R25" s="210"/>
      <c r="S25" s="210"/>
    </row>
    <row r="26" spans="1:19" s="209" customFormat="1" ht="13.9" customHeight="1" outlineLevel="2" x14ac:dyDescent="0.2">
      <c r="A26" s="1006">
        <f ca="1">IF($H26="UNIDADE CONSTRUTIVA",OFFSET(A26,-1,0)+1,LARGE(A$3:A23,1))</f>
        <v>0</v>
      </c>
      <c r="B26" s="1006">
        <f t="shared" ca="1" si="0"/>
        <v>2</v>
      </c>
      <c r="C26" s="1006">
        <f t="shared" ca="1" si="1"/>
        <v>1</v>
      </c>
      <c r="D26" s="1007">
        <f t="shared" ca="1" si="2"/>
        <v>1</v>
      </c>
      <c r="E26" s="1007">
        <f t="shared" ca="1" si="3"/>
        <v>1</v>
      </c>
      <c r="G26" s="732"/>
      <c r="H26" s="733" t="s">
        <v>497</v>
      </c>
      <c r="I26" s="734" t="str">
        <f t="shared" ca="1" si="4"/>
        <v>02.001.001.001</v>
      </c>
      <c r="J26" s="735" t="s">
        <v>695</v>
      </c>
      <c r="K26" s="736" t="s">
        <v>3</v>
      </c>
      <c r="L26" s="1004">
        <f>Estacas!H15</f>
        <v>1144</v>
      </c>
      <c r="M26" s="1004">
        <v>90</v>
      </c>
      <c r="N26" s="840">
        <f t="shared" si="5"/>
        <v>102960</v>
      </c>
      <c r="O26" s="1011"/>
      <c r="P26" s="739" t="s">
        <v>2416</v>
      </c>
      <c r="Q26" s="210"/>
      <c r="R26" s="210"/>
      <c r="S26" s="210"/>
    </row>
    <row r="27" spans="1:19" s="209" customFormat="1" ht="13.9" customHeight="1" outlineLevel="2" x14ac:dyDescent="0.2">
      <c r="A27" s="1006">
        <f ca="1">IF($H27="UNIDADE CONSTRUTIVA",OFFSET(A27,-1,0)+1,LARGE(A$3:A24,1))</f>
        <v>0</v>
      </c>
      <c r="B27" s="1006">
        <f t="shared" ca="1" si="0"/>
        <v>2</v>
      </c>
      <c r="C27" s="1006">
        <f t="shared" ca="1" si="1"/>
        <v>1</v>
      </c>
      <c r="D27" s="1007">
        <f t="shared" ca="1" si="2"/>
        <v>1</v>
      </c>
      <c r="E27" s="1007">
        <f t="shared" ca="1" si="3"/>
        <v>2</v>
      </c>
      <c r="G27" s="732"/>
      <c r="H27" s="733" t="s">
        <v>497</v>
      </c>
      <c r="I27" s="734" t="str">
        <f t="shared" ca="1" si="4"/>
        <v>02.001.001.002</v>
      </c>
      <c r="J27" s="735" t="s">
        <v>2275</v>
      </c>
      <c r="K27" s="736" t="s">
        <v>3</v>
      </c>
      <c r="L27" s="1004">
        <f>Estacas!H16</f>
        <v>2772</v>
      </c>
      <c r="M27" s="1004">
        <v>105</v>
      </c>
      <c r="N27" s="840">
        <f t="shared" si="5"/>
        <v>291060</v>
      </c>
      <c r="O27" s="1011"/>
      <c r="P27" s="739" t="s">
        <v>2416</v>
      </c>
      <c r="Q27" s="210"/>
      <c r="R27" s="210"/>
      <c r="S27" s="210"/>
    </row>
    <row r="28" spans="1:19" s="209" customFormat="1" ht="13.9" customHeight="1" outlineLevel="2" x14ac:dyDescent="0.2">
      <c r="A28" s="1006">
        <f ca="1">IF($H28="UNIDADE CONSTRUTIVA",OFFSET(A28,-1,0)+1,LARGE(A$3:A25,1))</f>
        <v>0</v>
      </c>
      <c r="B28" s="1006">
        <f t="shared" ca="1" si="0"/>
        <v>2</v>
      </c>
      <c r="C28" s="1006">
        <f t="shared" ca="1" si="1"/>
        <v>1</v>
      </c>
      <c r="D28" s="1007">
        <f t="shared" ca="1" si="2"/>
        <v>1</v>
      </c>
      <c r="E28" s="1007">
        <f t="shared" ca="1" si="3"/>
        <v>3</v>
      </c>
      <c r="G28" s="732"/>
      <c r="H28" s="733" t="s">
        <v>497</v>
      </c>
      <c r="I28" s="734" t="str">
        <f t="shared" ca="1" si="4"/>
        <v>02.001.001.003</v>
      </c>
      <c r="J28" s="735" t="s">
        <v>483</v>
      </c>
      <c r="K28" s="736" t="s">
        <v>423</v>
      </c>
      <c r="L28" s="1004">
        <v>1</v>
      </c>
      <c r="M28" s="1004">
        <v>26000</v>
      </c>
      <c r="N28" s="840">
        <f t="shared" si="5"/>
        <v>26000</v>
      </c>
      <c r="O28" s="1011"/>
      <c r="P28" s="739" t="s">
        <v>2416</v>
      </c>
      <c r="Q28" s="210"/>
      <c r="R28" s="210"/>
      <c r="S28" s="210"/>
    </row>
    <row r="29" spans="1:19" s="209" customFormat="1" ht="13.9" customHeight="1" outlineLevel="2" x14ac:dyDescent="0.2">
      <c r="A29" s="1006">
        <f ca="1">IF($H29="UNIDADE CONSTRUTIVA",OFFSET(A29,-1,0)+1,LARGE(A$3:A26,1))</f>
        <v>0</v>
      </c>
      <c r="B29" s="1006">
        <f t="shared" ca="1" si="0"/>
        <v>2</v>
      </c>
      <c r="C29" s="1006">
        <f t="shared" ca="1" si="1"/>
        <v>1</v>
      </c>
      <c r="D29" s="1007">
        <f t="shared" ca="1" si="2"/>
        <v>1</v>
      </c>
      <c r="E29" s="1007">
        <f t="shared" ca="1" si="3"/>
        <v>4</v>
      </c>
      <c r="G29" s="732"/>
      <c r="H29" s="733" t="s">
        <v>497</v>
      </c>
      <c r="I29" s="734" t="str">
        <f t="shared" ca="1" si="4"/>
        <v>02.001.001.004</v>
      </c>
      <c r="J29" s="735" t="s">
        <v>756</v>
      </c>
      <c r="K29" s="736" t="s">
        <v>2</v>
      </c>
      <c r="L29" s="1004">
        <f>Estacas!C11</f>
        <v>178</v>
      </c>
      <c r="M29" s="1004">
        <v>300</v>
      </c>
      <c r="N29" s="840">
        <f t="shared" si="5"/>
        <v>53400</v>
      </c>
      <c r="O29" s="1011"/>
      <c r="P29" s="739" t="s">
        <v>2416</v>
      </c>
      <c r="Q29" s="210"/>
      <c r="R29" s="210"/>
      <c r="S29" s="210"/>
    </row>
    <row r="30" spans="1:19" s="209" customFormat="1" ht="13.9" customHeight="1" outlineLevel="1" x14ac:dyDescent="0.2">
      <c r="A30" s="1006">
        <f ca="1">IF($H30="UNIDADE CONSTRUTIVA",OFFSET(A30,-1,0)+1,LARGE(A$3:A27,1))</f>
        <v>0</v>
      </c>
      <c r="B30" s="1006">
        <f t="shared" ca="1" si="0"/>
        <v>2</v>
      </c>
      <c r="C30" s="1006">
        <f t="shared" ca="1" si="1"/>
        <v>1</v>
      </c>
      <c r="D30" s="1007">
        <f t="shared" ca="1" si="2"/>
        <v>2</v>
      </c>
      <c r="E30" s="1007">
        <f t="shared" ca="1" si="3"/>
        <v>0</v>
      </c>
      <c r="G30" s="732"/>
      <c r="H30" s="733" t="s">
        <v>496</v>
      </c>
      <c r="I30" s="734" t="str">
        <f t="shared" ca="1" si="4"/>
        <v>02.001.002</v>
      </c>
      <c r="J30" s="735" t="s">
        <v>373</v>
      </c>
      <c r="K30" s="736"/>
      <c r="L30" s="1013"/>
      <c r="M30" s="1013"/>
      <c r="N30" s="840">
        <f t="shared" ca="1" si="5"/>
        <v>166137.53563866834</v>
      </c>
      <c r="O30" s="1011"/>
      <c r="P30" s="739"/>
      <c r="Q30" s="210"/>
      <c r="R30" s="210"/>
      <c r="S30" s="210"/>
    </row>
    <row r="31" spans="1:19" s="209" customFormat="1" ht="13.9" customHeight="1" outlineLevel="2" x14ac:dyDescent="0.2">
      <c r="A31" s="1006">
        <f ca="1">IF($H31="UNIDADE CONSTRUTIVA",OFFSET(A31,-1,0)+1,LARGE(A$3:A28,1))</f>
        <v>0</v>
      </c>
      <c r="B31" s="1006">
        <f t="shared" ca="1" si="0"/>
        <v>2</v>
      </c>
      <c r="C31" s="1006">
        <f t="shared" ca="1" si="1"/>
        <v>1</v>
      </c>
      <c r="D31" s="1007">
        <f t="shared" ca="1" si="2"/>
        <v>2</v>
      </c>
      <c r="E31" s="1007">
        <f t="shared" ca="1" si="3"/>
        <v>1</v>
      </c>
      <c r="G31" s="732"/>
      <c r="H31" s="733" t="s">
        <v>497</v>
      </c>
      <c r="I31" s="734" t="str">
        <f t="shared" ca="1" si="4"/>
        <v>02.001.002.001</v>
      </c>
      <c r="J31" s="735" t="s">
        <v>374</v>
      </c>
      <c r="K31" s="736" t="s">
        <v>5</v>
      </c>
      <c r="L31" s="1004">
        <f>Estacas!M11</f>
        <v>7507.3445837626914</v>
      </c>
      <c r="M31" s="1004">
        <v>7.33</v>
      </c>
      <c r="N31" s="840">
        <f t="shared" si="5"/>
        <v>55028.83579898053</v>
      </c>
      <c r="O31" s="1011"/>
      <c r="P31" s="739" t="s">
        <v>2416</v>
      </c>
      <c r="Q31" s="210"/>
      <c r="R31" s="210"/>
      <c r="S31" s="210"/>
    </row>
    <row r="32" spans="1:19" s="209" customFormat="1" ht="13.9" customHeight="1" outlineLevel="2" x14ac:dyDescent="0.2">
      <c r="A32" s="1006">
        <f ca="1">IF($H32="UNIDADE CONSTRUTIVA",OFFSET(A32,-1,0)+1,LARGE(A$3:A29,1))</f>
        <v>0</v>
      </c>
      <c r="B32" s="1006">
        <f t="shared" ca="1" si="0"/>
        <v>2</v>
      </c>
      <c r="C32" s="1006">
        <f t="shared" ca="1" si="1"/>
        <v>1</v>
      </c>
      <c r="D32" s="1007">
        <f t="shared" ca="1" si="2"/>
        <v>2</v>
      </c>
      <c r="E32" s="1007">
        <f t="shared" ca="1" si="3"/>
        <v>2</v>
      </c>
      <c r="G32" s="732"/>
      <c r="H32" s="733" t="s">
        <v>497</v>
      </c>
      <c r="I32" s="734" t="str">
        <f t="shared" ca="1" si="4"/>
        <v>02.001.002.002</v>
      </c>
      <c r="J32" s="735" t="s">
        <v>375</v>
      </c>
      <c r="K32" s="736" t="s">
        <v>5</v>
      </c>
      <c r="L32" s="1004">
        <f>Estacas!N11</f>
        <v>16682.98796391709</v>
      </c>
      <c r="M32" s="1004">
        <v>6.66</v>
      </c>
      <c r="N32" s="840">
        <f t="shared" si="5"/>
        <v>111108.69983968782</v>
      </c>
      <c r="O32" s="1011"/>
      <c r="P32" s="739" t="s">
        <v>2416</v>
      </c>
      <c r="Q32" s="210"/>
      <c r="R32" s="210"/>
      <c r="S32" s="210"/>
    </row>
    <row r="33" spans="1:19" s="209" customFormat="1" ht="13.9" customHeight="1" outlineLevel="1" x14ac:dyDescent="0.2">
      <c r="A33" s="1006">
        <f ca="1">IF($H33="UNIDADE CONSTRUTIVA",OFFSET(A33,-1,0)+1,LARGE(A$3:A31,1))</f>
        <v>0</v>
      </c>
      <c r="B33" s="1006">
        <f t="shared" ca="1" si="0"/>
        <v>2</v>
      </c>
      <c r="C33" s="1006">
        <f t="shared" ca="1" si="1"/>
        <v>1</v>
      </c>
      <c r="D33" s="1007">
        <f t="shared" ca="1" si="2"/>
        <v>3</v>
      </c>
      <c r="E33" s="1007">
        <f t="shared" ca="1" si="3"/>
        <v>0</v>
      </c>
      <c r="G33" s="732"/>
      <c r="H33" s="733" t="s">
        <v>496</v>
      </c>
      <c r="I33" s="734" t="str">
        <f t="shared" ca="1" si="4"/>
        <v>02.001.003</v>
      </c>
      <c r="J33" s="735" t="s">
        <v>345</v>
      </c>
      <c r="K33" s="736"/>
      <c r="L33" s="1013"/>
      <c r="M33" s="1013"/>
      <c r="N33" s="840">
        <f t="shared" ca="1" si="5"/>
        <v>1148707.1362555113</v>
      </c>
      <c r="O33" s="1011"/>
      <c r="P33" s="739"/>
      <c r="Q33" s="210"/>
      <c r="R33" s="210"/>
      <c r="S33" s="210"/>
    </row>
    <row r="34" spans="1:19" s="209" customFormat="1" ht="13.9" customHeight="1" outlineLevel="2" x14ac:dyDescent="0.2">
      <c r="A34" s="1006">
        <f ca="1">IF($H34="UNIDADE CONSTRUTIVA",OFFSET(A34,-1,0)+1,LARGE(A$3:A32,1))</f>
        <v>0</v>
      </c>
      <c r="B34" s="1006">
        <f t="shared" ca="1" si="0"/>
        <v>2</v>
      </c>
      <c r="C34" s="1006">
        <f t="shared" ca="1" si="1"/>
        <v>1</v>
      </c>
      <c r="D34" s="1007">
        <f t="shared" ca="1" si="2"/>
        <v>3</v>
      </c>
      <c r="E34" s="1007">
        <f t="shared" ca="1" si="3"/>
        <v>1</v>
      </c>
      <c r="G34" s="732"/>
      <c r="H34" s="733" t="s">
        <v>497</v>
      </c>
      <c r="I34" s="734" t="str">
        <f t="shared" ca="1" si="4"/>
        <v>02.001.003.001</v>
      </c>
      <c r="J34" s="735" t="s">
        <v>696</v>
      </c>
      <c r="K34" s="736" t="s">
        <v>4</v>
      </c>
      <c r="L34" s="1004">
        <f>Estacas!K16</f>
        <v>1390.2489969930909</v>
      </c>
      <c r="M34" s="1004">
        <v>826.26</v>
      </c>
      <c r="N34" s="840">
        <f t="shared" si="5"/>
        <v>1148707.1362555113</v>
      </c>
      <c r="O34" s="1011"/>
      <c r="P34" s="739" t="s">
        <v>2416</v>
      </c>
      <c r="Q34" s="210"/>
      <c r="R34" s="210"/>
      <c r="S34" s="210"/>
    </row>
    <row r="35" spans="1:19" s="209" customFormat="1" ht="13.9" customHeight="1" outlineLevel="1" x14ac:dyDescent="0.2">
      <c r="A35" s="1006">
        <f ca="1">IF($H35="UNIDADE CONSTRUTIVA",OFFSET(A35,-1,0)+1,LARGE(A$3:A32,1))</f>
        <v>0</v>
      </c>
      <c r="B35" s="1006">
        <f t="shared" ca="1" si="0"/>
        <v>2</v>
      </c>
      <c r="C35" s="1006">
        <f t="shared" ca="1" si="1"/>
        <v>2</v>
      </c>
      <c r="D35" s="1007">
        <f t="shared" ca="1" si="2"/>
        <v>0</v>
      </c>
      <c r="E35" s="1007">
        <f t="shared" ca="1" si="3"/>
        <v>1</v>
      </c>
      <c r="G35" s="732"/>
      <c r="H35" s="733" t="s">
        <v>495</v>
      </c>
      <c r="I35" s="734" t="str">
        <f t="shared" ca="1" si="4"/>
        <v>02.002</v>
      </c>
      <c r="J35" s="735" t="s">
        <v>366</v>
      </c>
      <c r="K35" s="736"/>
      <c r="L35" s="1004"/>
      <c r="M35" s="1004"/>
      <c r="N35" s="840">
        <f t="shared" ca="1" si="5"/>
        <v>839010.97923880001</v>
      </c>
      <c r="O35" s="1011"/>
      <c r="P35" s="739"/>
      <c r="Q35" s="210"/>
      <c r="R35" s="210"/>
      <c r="S35" s="210"/>
    </row>
    <row r="36" spans="1:19" s="209" customFormat="1" ht="13.9" customHeight="1" outlineLevel="1" x14ac:dyDescent="0.2">
      <c r="A36" s="1006">
        <f ca="1">IF($H36="UNIDADE CONSTRUTIVA",OFFSET(A36,-1,0)+1,LARGE(A$3:A33,1))</f>
        <v>0</v>
      </c>
      <c r="B36" s="1006">
        <f t="shared" ca="1" si="0"/>
        <v>2</v>
      </c>
      <c r="C36" s="1006">
        <f t="shared" ca="1" si="1"/>
        <v>2</v>
      </c>
      <c r="D36" s="1007">
        <f t="shared" ca="1" si="2"/>
        <v>1</v>
      </c>
      <c r="E36" s="1007">
        <f t="shared" ca="1" si="3"/>
        <v>0</v>
      </c>
      <c r="G36" s="732"/>
      <c r="H36" s="733" t="s">
        <v>496</v>
      </c>
      <c r="I36" s="734" t="str">
        <f t="shared" ca="1" si="4"/>
        <v>02.002.001</v>
      </c>
      <c r="J36" s="735" t="s">
        <v>376</v>
      </c>
      <c r="K36" s="736"/>
      <c r="L36" s="1004"/>
      <c r="M36" s="1004"/>
      <c r="N36" s="840">
        <f t="shared" ca="1" si="5"/>
        <v>77803.07530880002</v>
      </c>
      <c r="O36" s="1011"/>
      <c r="P36" s="739"/>
      <c r="Q36" s="210"/>
      <c r="R36" s="210"/>
      <c r="S36" s="210"/>
    </row>
    <row r="37" spans="1:19" s="209" customFormat="1" ht="13.9" customHeight="1" outlineLevel="2" x14ac:dyDescent="0.2">
      <c r="A37" s="1006">
        <f ca="1">IF($H37="UNIDADE CONSTRUTIVA",OFFSET(A37,-1,0)+1,LARGE(A$3:A34,1))</f>
        <v>0</v>
      </c>
      <c r="B37" s="1006">
        <f t="shared" ca="1" si="0"/>
        <v>2</v>
      </c>
      <c r="C37" s="1006">
        <f t="shared" ca="1" si="1"/>
        <v>2</v>
      </c>
      <c r="D37" s="1007">
        <f t="shared" ca="1" si="2"/>
        <v>1</v>
      </c>
      <c r="E37" s="1007">
        <f t="shared" ca="1" si="3"/>
        <v>1</v>
      </c>
      <c r="G37" s="732"/>
      <c r="H37" s="733" t="s">
        <v>497</v>
      </c>
      <c r="I37" s="734" t="str">
        <f t="shared" ca="1" si="4"/>
        <v>02.002.001.001</v>
      </c>
      <c r="J37" s="735" t="s">
        <v>908</v>
      </c>
      <c r="K37" s="736" t="s">
        <v>1</v>
      </c>
      <c r="L37" s="1004">
        <v>1313.3360000000002</v>
      </c>
      <c r="M37" s="1004">
        <v>59.2408</v>
      </c>
      <c r="N37" s="840">
        <f t="shared" si="5"/>
        <v>77803.07530880002</v>
      </c>
      <c r="O37" s="1011"/>
      <c r="P37" s="739" t="s">
        <v>2416</v>
      </c>
      <c r="Q37" s="210"/>
      <c r="R37" s="210"/>
      <c r="S37" s="210"/>
    </row>
    <row r="38" spans="1:19" s="209" customFormat="1" ht="13.9" customHeight="1" outlineLevel="1" x14ac:dyDescent="0.2">
      <c r="A38" s="1006">
        <f ca="1">IF($H38="UNIDADE CONSTRUTIVA",OFFSET(A38,-1,0)+1,LARGE(A$3:A35,1))</f>
        <v>0</v>
      </c>
      <c r="B38" s="1006">
        <f t="shared" ca="1" si="0"/>
        <v>2</v>
      </c>
      <c r="C38" s="1006">
        <f t="shared" ca="1" si="1"/>
        <v>2</v>
      </c>
      <c r="D38" s="1007">
        <f t="shared" ca="1" si="2"/>
        <v>2</v>
      </c>
      <c r="E38" s="1007">
        <f t="shared" ca="1" si="3"/>
        <v>0</v>
      </c>
      <c r="G38" s="732"/>
      <c r="H38" s="733" t="s">
        <v>496</v>
      </c>
      <c r="I38" s="734" t="str">
        <f t="shared" ca="1" si="4"/>
        <v>02.002.002</v>
      </c>
      <c r="J38" s="735" t="s">
        <v>373</v>
      </c>
      <c r="K38" s="736"/>
      <c r="L38" s="1013"/>
      <c r="M38" s="1013"/>
      <c r="N38" s="840">
        <f t="shared" ca="1" si="5"/>
        <v>435157.46689999988</v>
      </c>
      <c r="O38" s="1011"/>
      <c r="P38" s="739"/>
      <c r="Q38" s="210"/>
      <c r="R38" s="210"/>
      <c r="S38" s="210"/>
    </row>
    <row r="39" spans="1:19" s="209" customFormat="1" ht="13.9" customHeight="1" outlineLevel="2" x14ac:dyDescent="0.2">
      <c r="A39" s="1006">
        <f ca="1">IF($H39="UNIDADE CONSTRUTIVA",OFFSET(A39,-1,0)+1,LARGE(A$3:A36,1))</f>
        <v>0</v>
      </c>
      <c r="B39" s="1006">
        <f t="shared" ca="1" si="0"/>
        <v>2</v>
      </c>
      <c r="C39" s="1006">
        <f t="shared" ca="1" si="1"/>
        <v>2</v>
      </c>
      <c r="D39" s="1007">
        <f t="shared" ca="1" si="2"/>
        <v>2</v>
      </c>
      <c r="E39" s="1007">
        <f t="shared" ca="1" si="3"/>
        <v>1</v>
      </c>
      <c r="G39" s="732"/>
      <c r="H39" s="733" t="s">
        <v>497</v>
      </c>
      <c r="I39" s="734" t="str">
        <f t="shared" ca="1" si="4"/>
        <v>02.002.002.001</v>
      </c>
      <c r="J39" s="735" t="s">
        <v>477</v>
      </c>
      <c r="K39" s="736" t="s">
        <v>5</v>
      </c>
      <c r="L39" s="1004">
        <v>10670.855</v>
      </c>
      <c r="M39" s="1004">
        <v>7.33</v>
      </c>
      <c r="N39" s="840">
        <f t="shared" si="5"/>
        <v>78217.367149999991</v>
      </c>
      <c r="O39" s="1011"/>
      <c r="P39" s="739" t="s">
        <v>2416</v>
      </c>
      <c r="Q39" s="210"/>
      <c r="R39" s="210"/>
      <c r="S39" s="210"/>
    </row>
    <row r="40" spans="1:19" s="209" customFormat="1" ht="13.9" customHeight="1" outlineLevel="2" x14ac:dyDescent="0.2">
      <c r="A40" s="1006">
        <f ca="1">IF($H40="UNIDADE CONSTRUTIVA",OFFSET(A40,-1,0)+1,LARGE(A$3:A37,1))</f>
        <v>0</v>
      </c>
      <c r="B40" s="1006">
        <f t="shared" ca="1" si="0"/>
        <v>2</v>
      </c>
      <c r="C40" s="1006">
        <f t="shared" ca="1" si="1"/>
        <v>2</v>
      </c>
      <c r="D40" s="1007">
        <f t="shared" ca="1" si="2"/>
        <v>2</v>
      </c>
      <c r="E40" s="1007">
        <f t="shared" ca="1" si="3"/>
        <v>2</v>
      </c>
      <c r="G40" s="732"/>
      <c r="H40" s="733" t="s">
        <v>497</v>
      </c>
      <c r="I40" s="734" t="str">
        <f t="shared" ca="1" si="4"/>
        <v>02.002.002.002</v>
      </c>
      <c r="J40" s="735" t="s">
        <v>377</v>
      </c>
      <c r="K40" s="736" t="s">
        <v>5</v>
      </c>
      <c r="L40" s="1004">
        <v>10670.855</v>
      </c>
      <c r="M40" s="1004">
        <v>7.07</v>
      </c>
      <c r="N40" s="840">
        <f t="shared" si="5"/>
        <v>75442.94485</v>
      </c>
      <c r="O40" s="1011"/>
      <c r="P40" s="739" t="s">
        <v>2416</v>
      </c>
      <c r="Q40" s="210"/>
      <c r="R40" s="210"/>
      <c r="S40" s="210"/>
    </row>
    <row r="41" spans="1:19" s="209" customFormat="1" ht="13.9" customHeight="1" outlineLevel="2" x14ac:dyDescent="0.2">
      <c r="A41" s="1006">
        <f ca="1">IF($H41="UNIDADE CONSTRUTIVA",OFFSET(A41,-1,0)+1,LARGE(A$3:A38,1))</f>
        <v>0</v>
      </c>
      <c r="B41" s="1006">
        <f t="shared" ca="1" si="0"/>
        <v>2</v>
      </c>
      <c r="C41" s="1006">
        <f t="shared" ca="1" si="1"/>
        <v>2</v>
      </c>
      <c r="D41" s="1007">
        <f t="shared" ca="1" si="2"/>
        <v>2</v>
      </c>
      <c r="E41" s="1007">
        <f t="shared" ca="1" si="3"/>
        <v>3</v>
      </c>
      <c r="G41" s="732"/>
      <c r="H41" s="733" t="s">
        <v>497</v>
      </c>
      <c r="I41" s="734" t="str">
        <f t="shared" ca="1" si="4"/>
        <v>02.002.002.003</v>
      </c>
      <c r="J41" s="735" t="s">
        <v>378</v>
      </c>
      <c r="K41" s="736" t="s">
        <v>5</v>
      </c>
      <c r="L41" s="1004">
        <v>10670.855</v>
      </c>
      <c r="M41" s="1004">
        <v>6.51</v>
      </c>
      <c r="N41" s="840">
        <f t="shared" si="5"/>
        <v>69467.266049999991</v>
      </c>
      <c r="O41" s="1011"/>
      <c r="P41" s="739" t="s">
        <v>2416</v>
      </c>
      <c r="Q41" s="210"/>
      <c r="R41" s="210"/>
      <c r="S41" s="210"/>
    </row>
    <row r="42" spans="1:19" s="209" customFormat="1" ht="13.9" customHeight="1" outlineLevel="2" x14ac:dyDescent="0.2">
      <c r="A42" s="1006">
        <f ca="1">IF($H42="UNIDADE CONSTRUTIVA",OFFSET(A42,-1,0)+1,LARGE(A$3:A39,1))</f>
        <v>0</v>
      </c>
      <c r="B42" s="1006">
        <f t="shared" ca="1" si="0"/>
        <v>2</v>
      </c>
      <c r="C42" s="1006">
        <f t="shared" ca="1" si="1"/>
        <v>2</v>
      </c>
      <c r="D42" s="1007">
        <f t="shared" ca="1" si="2"/>
        <v>2</v>
      </c>
      <c r="E42" s="1007">
        <f t="shared" ca="1" si="3"/>
        <v>4</v>
      </c>
      <c r="G42" s="732"/>
      <c r="H42" s="733" t="s">
        <v>497</v>
      </c>
      <c r="I42" s="734" t="str">
        <f t="shared" ca="1" si="4"/>
        <v>02.002.002.004</v>
      </c>
      <c r="J42" s="735" t="s">
        <v>478</v>
      </c>
      <c r="K42" s="736" t="s">
        <v>5</v>
      </c>
      <c r="L42" s="1004">
        <v>10670.855</v>
      </c>
      <c r="M42" s="1004">
        <v>6.69</v>
      </c>
      <c r="N42" s="840">
        <f t="shared" si="5"/>
        <v>71388.019950000002</v>
      </c>
      <c r="O42" s="1011"/>
      <c r="P42" s="739" t="s">
        <v>2416</v>
      </c>
      <c r="Q42" s="210"/>
      <c r="R42" s="210"/>
      <c r="S42" s="210"/>
    </row>
    <row r="43" spans="1:19" s="209" customFormat="1" ht="13.9" customHeight="1" outlineLevel="2" x14ac:dyDescent="0.2">
      <c r="A43" s="1006">
        <f ca="1">IF($H43="UNIDADE CONSTRUTIVA",OFFSET(A43,-1,0)+1,LARGE(A$3:A40,1))</f>
        <v>0</v>
      </c>
      <c r="B43" s="1006">
        <f t="shared" ca="1" si="0"/>
        <v>2</v>
      </c>
      <c r="C43" s="1006">
        <f t="shared" ca="1" si="1"/>
        <v>2</v>
      </c>
      <c r="D43" s="1007">
        <f t="shared" ca="1" si="2"/>
        <v>2</v>
      </c>
      <c r="E43" s="1007">
        <f t="shared" ca="1" si="3"/>
        <v>5</v>
      </c>
      <c r="G43" s="732"/>
      <c r="H43" s="733" t="s">
        <v>497</v>
      </c>
      <c r="I43" s="734" t="str">
        <f t="shared" ca="1" si="4"/>
        <v>02.002.002.005</v>
      </c>
      <c r="J43" s="735" t="s">
        <v>379</v>
      </c>
      <c r="K43" s="736" t="s">
        <v>5</v>
      </c>
      <c r="L43" s="1004">
        <v>10670.855</v>
      </c>
      <c r="M43" s="1004">
        <v>6.66</v>
      </c>
      <c r="N43" s="840">
        <f t="shared" si="5"/>
        <v>71067.8943</v>
      </c>
      <c r="O43" s="1011"/>
      <c r="P43" s="739" t="s">
        <v>2416</v>
      </c>
      <c r="Q43" s="210"/>
      <c r="R43" s="210"/>
      <c r="S43" s="210"/>
    </row>
    <row r="44" spans="1:19" s="209" customFormat="1" ht="13.9" customHeight="1" outlineLevel="2" x14ac:dyDescent="0.2">
      <c r="A44" s="1006">
        <f ca="1">IF($H44="UNIDADE CONSTRUTIVA",OFFSET(A44,-1,0)+1,LARGE(A$3:A41,1))</f>
        <v>0</v>
      </c>
      <c r="B44" s="1006">
        <f t="shared" ca="1" si="0"/>
        <v>2</v>
      </c>
      <c r="C44" s="1006">
        <f t="shared" ca="1" si="1"/>
        <v>2</v>
      </c>
      <c r="D44" s="1007">
        <f t="shared" ca="1" si="2"/>
        <v>2</v>
      </c>
      <c r="E44" s="1007">
        <f t="shared" ca="1" si="3"/>
        <v>6</v>
      </c>
      <c r="G44" s="732"/>
      <c r="H44" s="733" t="s">
        <v>497</v>
      </c>
      <c r="I44" s="734" t="str">
        <f t="shared" ca="1" si="4"/>
        <v>02.002.002.006</v>
      </c>
      <c r="J44" s="735" t="s">
        <v>479</v>
      </c>
      <c r="K44" s="736" t="s">
        <v>5</v>
      </c>
      <c r="L44" s="1004">
        <v>10670.855</v>
      </c>
      <c r="M44" s="1004">
        <v>6.52</v>
      </c>
      <c r="N44" s="840">
        <f t="shared" si="5"/>
        <v>69573.974599999987</v>
      </c>
      <c r="O44" s="1011"/>
      <c r="P44" s="739" t="s">
        <v>2416</v>
      </c>
      <c r="Q44" s="210"/>
      <c r="R44" s="210"/>
      <c r="S44" s="210"/>
    </row>
    <row r="45" spans="1:19" s="209" customFormat="1" ht="13.9" customHeight="1" outlineLevel="1" x14ac:dyDescent="0.2">
      <c r="A45" s="1006">
        <f ca="1">IF($H45="UNIDADE CONSTRUTIVA",OFFSET(A45,-1,0)+1,LARGE(A$3:A44,1))</f>
        <v>0</v>
      </c>
      <c r="B45" s="1006">
        <f t="shared" ca="1" si="0"/>
        <v>2</v>
      </c>
      <c r="C45" s="1006">
        <f t="shared" ca="1" si="1"/>
        <v>2</v>
      </c>
      <c r="D45" s="1007">
        <f t="shared" ca="1" si="2"/>
        <v>3</v>
      </c>
      <c r="E45" s="1007">
        <f t="shared" ca="1" si="3"/>
        <v>0</v>
      </c>
      <c r="G45" s="732"/>
      <c r="H45" s="733" t="s">
        <v>496</v>
      </c>
      <c r="I45" s="734" t="str">
        <f t="shared" ca="1" si="4"/>
        <v>02.002.003</v>
      </c>
      <c r="J45" s="735" t="s">
        <v>348</v>
      </c>
      <c r="K45" s="736"/>
      <c r="L45" s="1013"/>
      <c r="M45" s="1013"/>
      <c r="N45" s="840">
        <f t="shared" ca="1" si="5"/>
        <v>326050.43702999997</v>
      </c>
      <c r="O45" s="1011"/>
      <c r="P45" s="739"/>
      <c r="Q45" s="210"/>
      <c r="R45" s="210"/>
      <c r="S45" s="210"/>
    </row>
    <row r="46" spans="1:19" s="209" customFormat="1" ht="13.9" customHeight="1" outlineLevel="2" x14ac:dyDescent="0.2">
      <c r="A46" s="1006">
        <f ca="1">IF($H46="UNIDADE CONSTRUTIVA",OFFSET(A46,-1,0)+1,LARGE(A$3:A44,1))</f>
        <v>0</v>
      </c>
      <c r="B46" s="1006">
        <f t="shared" ca="1" si="0"/>
        <v>2</v>
      </c>
      <c r="C46" s="1006">
        <f t="shared" ca="1" si="1"/>
        <v>2</v>
      </c>
      <c r="D46" s="1007">
        <f t="shared" ca="1" si="2"/>
        <v>3</v>
      </c>
      <c r="E46" s="1007">
        <f t="shared" ca="1" si="3"/>
        <v>1</v>
      </c>
      <c r="G46" s="732"/>
      <c r="H46" s="733" t="s">
        <v>497</v>
      </c>
      <c r="I46" s="734" t="str">
        <f t="shared" ca="1" si="4"/>
        <v>02.002.003.001</v>
      </c>
      <c r="J46" s="735" t="s">
        <v>757</v>
      </c>
      <c r="K46" s="736" t="s">
        <v>4</v>
      </c>
      <c r="L46" s="1004">
        <v>492.50099999999998</v>
      </c>
      <c r="M46" s="1004">
        <v>662.03</v>
      </c>
      <c r="N46" s="840">
        <f t="shared" si="5"/>
        <v>326050.43702999997</v>
      </c>
      <c r="O46" s="1011"/>
      <c r="P46" s="739" t="s">
        <v>2416</v>
      </c>
      <c r="Q46" s="210"/>
      <c r="R46" s="210"/>
      <c r="S46" s="210"/>
    </row>
    <row r="47" spans="1:19" s="209" customFormat="1" ht="13.9" customHeight="1" x14ac:dyDescent="0.2">
      <c r="A47" s="1006">
        <f ca="1">IF($H47="UNIDADE CONSTRUTIVA",OFFSET(A47,-1,0)+1,LARGE(A$3:A46,1))</f>
        <v>0</v>
      </c>
      <c r="B47" s="1006">
        <f t="shared" ref="B47" ca="1" si="6">IF(H47="UNIDADE CONSTRUTIVA",0,IF(H47="CÉLULA CONSTRUTIVA",OFFSET(B47,-1,0)+1,OFFSET(B47,-1,0)))</f>
        <v>3</v>
      </c>
      <c r="C47" s="1006">
        <f t="shared" ref="C47" ca="1" si="7">IF(H47="CÉLULA CONSTRUTIVA",0,IF(H47="ETAPA",OFFSET(C47,-1,0)+1,OFFSET(C47,-1,0)))</f>
        <v>0</v>
      </c>
      <c r="D47" s="1007">
        <f t="shared" ref="D47" ca="1" si="8">IF(H47="ETAPA",0,IF(H47="SUBETAPA",OFFSET(D47,-1,0)+1,OFFSET(D47,-1,0)))</f>
        <v>3</v>
      </c>
      <c r="E47" s="1007">
        <f t="shared" ref="E47" ca="1" si="9">IF(H47="Subetapa",0,IF(H47="serviço",OFFSET(E47,-1,0)+1,OFFSET(E47,-1,0)))</f>
        <v>1</v>
      </c>
      <c r="G47" s="732"/>
      <c r="H47" s="733" t="s">
        <v>494</v>
      </c>
      <c r="I47" s="734" t="str">
        <f t="shared" ref="I47" ca="1" si="10"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>03</v>
      </c>
      <c r="J47" s="735" t="s">
        <v>1084</v>
      </c>
      <c r="K47" s="736"/>
      <c r="L47" s="1004"/>
      <c r="M47" s="1004"/>
      <c r="N47" s="840">
        <f t="shared" ca="1" si="5"/>
        <v>1381816.5856349999</v>
      </c>
      <c r="O47" s="1011"/>
      <c r="P47" s="739"/>
      <c r="Q47" s="1012"/>
      <c r="R47" s="1012"/>
      <c r="S47" s="210"/>
    </row>
    <row r="48" spans="1:19" s="209" customFormat="1" ht="13.9" customHeight="1" outlineLevel="1" x14ac:dyDescent="0.2">
      <c r="A48" s="1006">
        <f ca="1">IF($H48="UNIDADE CONSTRUTIVA",OFFSET(A48,-1,0)+1,LARGE(A$3:A46,1))</f>
        <v>0</v>
      </c>
      <c r="B48" s="1006">
        <f t="shared" ref="B48:B54" ca="1" si="11">IF(H48="UNIDADE CONSTRUTIVA",0,IF(H48="CÉLULA CONSTRUTIVA",OFFSET(B48,-1,0)+1,OFFSET(B48,-1,0)))</f>
        <v>3</v>
      </c>
      <c r="C48" s="1006">
        <f t="shared" ref="C48:C54" ca="1" si="12">IF(H48="CÉLULA CONSTRUTIVA",0,IF(H48="ETAPA",OFFSET(C48,-1,0)+1,OFFSET(C48,-1,0)))</f>
        <v>1</v>
      </c>
      <c r="D48" s="1007">
        <f t="shared" ref="D48:D54" ca="1" si="13">IF(H48="ETAPA",0,IF(H48="SUBETAPA",OFFSET(D48,-1,0)+1,OFFSET(D48,-1,0)))</f>
        <v>0</v>
      </c>
      <c r="E48" s="1007">
        <f t="shared" ref="E48:E54" ca="1" si="14">IF(H48="Subetapa",0,IF(H48="serviço",OFFSET(E48,-1,0)+1,OFFSET(E48,-1,0)))</f>
        <v>1</v>
      </c>
      <c r="G48" s="732"/>
      <c r="H48" s="733" t="s">
        <v>495</v>
      </c>
      <c r="I48" s="734" t="str">
        <f t="shared" ref="I48:I49" ca="1" si="15"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>03.001</v>
      </c>
      <c r="J48" s="735" t="s">
        <v>907</v>
      </c>
      <c r="K48" s="736"/>
      <c r="L48" s="1004"/>
      <c r="M48" s="1004"/>
      <c r="N48" s="840">
        <f t="shared" ca="1" si="5"/>
        <v>1381816.5856349999</v>
      </c>
      <c r="O48" s="1011"/>
      <c r="P48" s="739"/>
      <c r="Q48" s="210"/>
      <c r="R48" s="210"/>
      <c r="S48" s="210"/>
    </row>
    <row r="49" spans="1:19" s="209" customFormat="1" ht="13.9" customHeight="1" outlineLevel="1" x14ac:dyDescent="0.2">
      <c r="A49" s="1006">
        <f ca="1">IF($H49="UNIDADE CONSTRUTIVA",OFFSET(A49,-1,0)+1,LARGE(A$3:A48,1))</f>
        <v>0</v>
      </c>
      <c r="B49" s="1006">
        <f t="shared" ca="1" si="11"/>
        <v>3</v>
      </c>
      <c r="C49" s="1006">
        <f t="shared" ca="1" si="12"/>
        <v>1</v>
      </c>
      <c r="D49" s="1007">
        <f t="shared" ca="1" si="13"/>
        <v>1</v>
      </c>
      <c r="E49" s="1007">
        <f t="shared" ca="1" si="14"/>
        <v>0</v>
      </c>
      <c r="G49" s="732"/>
      <c r="H49" s="733" t="s">
        <v>496</v>
      </c>
      <c r="I49" s="734" t="str">
        <f t="shared" ca="1" si="15"/>
        <v>03.001.001</v>
      </c>
      <c r="J49" s="735" t="s">
        <v>1092</v>
      </c>
      <c r="K49" s="736"/>
      <c r="L49" s="1013"/>
      <c r="M49" s="1013"/>
      <c r="N49" s="840">
        <f t="shared" ca="1" si="5"/>
        <v>987639.61885499989</v>
      </c>
      <c r="O49" s="1011"/>
      <c r="P49" s="739"/>
      <c r="Q49" s="210"/>
      <c r="R49" s="210"/>
      <c r="S49" s="210"/>
    </row>
    <row r="50" spans="1:19" s="209" customFormat="1" ht="13.9" customHeight="1" outlineLevel="2" x14ac:dyDescent="0.2">
      <c r="A50" s="1006">
        <f ca="1">IF($H50="UNIDADE CONSTRUTIVA",OFFSET(A50,-1,0)+1,LARGE(A$3:A48,1))</f>
        <v>0</v>
      </c>
      <c r="B50" s="1006">
        <f t="shared" ca="1" si="11"/>
        <v>3</v>
      </c>
      <c r="C50" s="1006">
        <f t="shared" ca="1" si="12"/>
        <v>1</v>
      </c>
      <c r="D50" s="1007">
        <f t="shared" ca="1" si="13"/>
        <v>1</v>
      </c>
      <c r="E50" s="1007">
        <f t="shared" ca="1" si="14"/>
        <v>1</v>
      </c>
      <c r="G50" s="732"/>
      <c r="H50" s="733" t="s">
        <v>497</v>
      </c>
      <c r="I50" s="734" t="str">
        <f ca="1"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>03.001.001.001</v>
      </c>
      <c r="J50" s="735" t="s">
        <v>2276</v>
      </c>
      <c r="K50" s="736" t="s">
        <v>4</v>
      </c>
      <c r="L50" s="1004">
        <f>Estrutura!H30</f>
        <v>458.11649999999997</v>
      </c>
      <c r="M50" s="1004">
        <f>2155.87</f>
        <v>2155.87</v>
      </c>
      <c r="N50" s="840">
        <f t="shared" si="5"/>
        <v>987639.61885499989</v>
      </c>
      <c r="O50" s="1011" t="s">
        <v>1106</v>
      </c>
      <c r="P50" s="739" t="s">
        <v>2416</v>
      </c>
      <c r="Q50" s="210"/>
      <c r="R50" s="210"/>
      <c r="S50" s="210"/>
    </row>
    <row r="51" spans="1:19" s="209" customFormat="1" ht="13.9" customHeight="1" outlineLevel="1" x14ac:dyDescent="0.2">
      <c r="A51" s="1006">
        <f ca="1">IF($H51="UNIDADE CONSTRUTIVA",OFFSET(A51,-1,0)+1,LARGE(A$3:A50,1))</f>
        <v>0</v>
      </c>
      <c r="B51" s="1006">
        <f t="shared" ref="B51:B52" ca="1" si="16">IF(H51="UNIDADE CONSTRUTIVA",0,IF(H51="CÉLULA CONSTRUTIVA",OFFSET(B51,-1,0)+1,OFFSET(B51,-1,0)))</f>
        <v>3</v>
      </c>
      <c r="C51" s="1006">
        <f t="shared" ref="C51:C52" ca="1" si="17">IF(H51="CÉLULA CONSTRUTIVA",0,IF(H51="ETAPA",OFFSET(C51,-1,0)+1,OFFSET(C51,-1,0)))</f>
        <v>1</v>
      </c>
      <c r="D51" s="1007">
        <f t="shared" ref="D51:D52" ca="1" si="18">IF(H51="ETAPA",0,IF(H51="SUBETAPA",OFFSET(D51,-1,0)+1,OFFSET(D51,-1,0)))</f>
        <v>2</v>
      </c>
      <c r="E51" s="1007">
        <f t="shared" ref="E51:E52" ca="1" si="19">IF(H51="Subetapa",0,IF(H51="serviço",OFFSET(E51,-1,0)+1,OFFSET(E51,-1,0)))</f>
        <v>0</v>
      </c>
      <c r="G51" s="732"/>
      <c r="H51" s="733" t="s">
        <v>496</v>
      </c>
      <c r="I51" s="734" t="str">
        <f t="shared" ref="I51" ca="1" si="20"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>03.001.002</v>
      </c>
      <c r="J51" s="735" t="s">
        <v>1073</v>
      </c>
      <c r="K51" s="736"/>
      <c r="L51" s="1013"/>
      <c r="M51" s="1013"/>
      <c r="N51" s="840">
        <f t="shared" ca="1" si="5"/>
        <v>277884.59999999998</v>
      </c>
      <c r="O51" s="1011"/>
      <c r="P51" s="739"/>
      <c r="Q51" s="210"/>
      <c r="R51" s="210"/>
      <c r="S51" s="210"/>
    </row>
    <row r="52" spans="1:19" s="209" customFormat="1" ht="13.9" customHeight="1" outlineLevel="2" x14ac:dyDescent="0.2">
      <c r="A52" s="1006">
        <f ca="1">IF($H52="UNIDADE CONSTRUTIVA",OFFSET(A52,-1,0)+1,LARGE(A$3:A50,1))</f>
        <v>0</v>
      </c>
      <c r="B52" s="1006">
        <f t="shared" ca="1" si="16"/>
        <v>3</v>
      </c>
      <c r="C52" s="1006">
        <f t="shared" ca="1" si="17"/>
        <v>1</v>
      </c>
      <c r="D52" s="1007">
        <f t="shared" ca="1" si="18"/>
        <v>2</v>
      </c>
      <c r="E52" s="1007">
        <f t="shared" ca="1" si="19"/>
        <v>1</v>
      </c>
      <c r="G52" s="732"/>
      <c r="H52" s="733" t="s">
        <v>497</v>
      </c>
      <c r="I52" s="734" t="str">
        <f ca="1"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>03.001.002.001</v>
      </c>
      <c r="J52" s="735" t="s">
        <v>1074</v>
      </c>
      <c r="K52" s="736" t="s">
        <v>423</v>
      </c>
      <c r="L52" s="1004">
        <v>1</v>
      </c>
      <c r="M52" s="1004">
        <f>210*Estrutura!H29</f>
        <v>277884.59999999998</v>
      </c>
      <c r="N52" s="840">
        <f t="shared" si="5"/>
        <v>277884.59999999998</v>
      </c>
      <c r="O52" s="1011"/>
      <c r="P52" s="739" t="s">
        <v>2416</v>
      </c>
      <c r="Q52" s="210"/>
      <c r="R52" s="210"/>
      <c r="S52" s="210"/>
    </row>
    <row r="53" spans="1:19" s="209" customFormat="1" ht="13.9" customHeight="1" outlineLevel="1" x14ac:dyDescent="0.2">
      <c r="A53" s="1006">
        <f ca="1">IF($H53="UNIDADE CONSTRUTIVA",OFFSET(A53,-1,0)+1,LARGE(A$3:A49,1))</f>
        <v>0</v>
      </c>
      <c r="B53" s="1006">
        <f t="shared" ca="1" si="11"/>
        <v>3</v>
      </c>
      <c r="C53" s="1006">
        <f t="shared" ca="1" si="12"/>
        <v>1</v>
      </c>
      <c r="D53" s="1007">
        <f t="shared" ca="1" si="13"/>
        <v>3</v>
      </c>
      <c r="E53" s="1007">
        <f t="shared" ca="1" si="14"/>
        <v>0</v>
      </c>
      <c r="G53" s="732"/>
      <c r="H53" s="733" t="s">
        <v>496</v>
      </c>
      <c r="I53" s="734" t="str">
        <f t="shared" ref="I53" ca="1" si="21"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>03.001.003</v>
      </c>
      <c r="J53" s="735" t="s">
        <v>1094</v>
      </c>
      <c r="K53" s="736"/>
      <c r="L53" s="1013"/>
      <c r="M53" s="1013"/>
      <c r="N53" s="840">
        <f t="shared" ca="1" si="5"/>
        <v>116292.36677999998</v>
      </c>
      <c r="O53" s="1011"/>
      <c r="P53" s="739"/>
      <c r="Q53" s="210"/>
      <c r="R53" s="210"/>
      <c r="S53" s="210"/>
    </row>
    <row r="54" spans="1:19" s="209" customFormat="1" ht="13.9" customHeight="1" outlineLevel="2" x14ac:dyDescent="0.2">
      <c r="A54" s="1006">
        <f ca="1">IF($H54="UNIDADE CONSTRUTIVA",OFFSET(A54,-1,0)+1,LARGE(A$3:A49,1))</f>
        <v>0</v>
      </c>
      <c r="B54" s="1006">
        <f t="shared" ca="1" si="11"/>
        <v>3</v>
      </c>
      <c r="C54" s="1006">
        <f t="shared" ca="1" si="12"/>
        <v>1</v>
      </c>
      <c r="D54" s="1007">
        <f t="shared" ca="1" si="13"/>
        <v>3</v>
      </c>
      <c r="E54" s="1007">
        <f t="shared" ca="1" si="14"/>
        <v>1</v>
      </c>
      <c r="G54" s="732"/>
      <c r="H54" s="733" t="s">
        <v>497</v>
      </c>
      <c r="I54" s="734" t="str">
        <f t="shared" ref="I54:I65" ca="1" si="22"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>03.001.003.001</v>
      </c>
      <c r="J54" s="735" t="s">
        <v>1093</v>
      </c>
      <c r="K54" s="736" t="s">
        <v>3</v>
      </c>
      <c r="L54" s="1004">
        <v>154.14599999999999</v>
      </c>
      <c r="M54" s="1004">
        <v>754.43</v>
      </c>
      <c r="N54" s="840">
        <f t="shared" si="5"/>
        <v>116292.36677999998</v>
      </c>
      <c r="O54" s="1011" t="s">
        <v>1095</v>
      </c>
      <c r="P54" s="739" t="s">
        <v>2416</v>
      </c>
      <c r="Q54" s="210"/>
      <c r="R54" s="210"/>
      <c r="S54" s="210"/>
    </row>
    <row r="55" spans="1:19" s="209" customFormat="1" ht="13.9" customHeight="1" x14ac:dyDescent="0.2">
      <c r="A55" s="1006">
        <f ca="1">IF($H55="UNIDADE CONSTRUTIVA",OFFSET(A55,-1,0)+1,LARGE(A$3:A46,1))</f>
        <v>0</v>
      </c>
      <c r="B55" s="1006">
        <f t="shared" ref="B55:B75" ca="1" si="23">IF(H55="UNIDADE CONSTRUTIVA",0,IF(H55="CÉLULA CONSTRUTIVA",OFFSET(B55,-1,0)+1,OFFSET(B55,-1,0)))</f>
        <v>4</v>
      </c>
      <c r="C55" s="1006">
        <f t="shared" ref="C55:C75" ca="1" si="24">IF(H55="CÉLULA CONSTRUTIVA",0,IF(H55="ETAPA",OFFSET(C55,-1,0)+1,OFFSET(C55,-1,0)))</f>
        <v>0</v>
      </c>
      <c r="D55" s="1007">
        <f t="shared" ref="D55:D75" ca="1" si="25">IF(H55="ETAPA",0,IF(H55="SUBETAPA",OFFSET(D55,-1,0)+1,OFFSET(D55,-1,0)))</f>
        <v>3</v>
      </c>
      <c r="E55" s="1007">
        <f t="shared" ref="E55:E75" ca="1" si="26">IF(H55="Subetapa",0,IF(H55="serviço",OFFSET(E55,-1,0)+1,OFFSET(E55,-1,0)))</f>
        <v>1</v>
      </c>
      <c r="G55" s="732"/>
      <c r="H55" s="733" t="s">
        <v>494</v>
      </c>
      <c r="I55" s="734" t="str">
        <f t="shared" ca="1" si="22"/>
        <v>04</v>
      </c>
      <c r="J55" s="735" t="s">
        <v>399</v>
      </c>
      <c r="K55" s="736"/>
      <c r="L55" s="1004"/>
      <c r="M55" s="1004"/>
      <c r="N55" s="840">
        <f t="shared" ca="1" si="5"/>
        <v>6463760.8192929588</v>
      </c>
      <c r="O55" s="1011"/>
      <c r="P55" s="739"/>
      <c r="Q55" s="1012"/>
      <c r="R55" s="1012"/>
      <c r="S55" s="210"/>
    </row>
    <row r="56" spans="1:19" s="209" customFormat="1" ht="13.9" customHeight="1" outlineLevel="1" x14ac:dyDescent="0.2">
      <c r="A56" s="1006">
        <f ca="1">IF($H56="UNIDADE CONSTRUTIVA",OFFSET(A56,-1,0)+1,LARGE(A$3:A46,1))</f>
        <v>0</v>
      </c>
      <c r="B56" s="1006">
        <f t="shared" ca="1" si="23"/>
        <v>4</v>
      </c>
      <c r="C56" s="1006">
        <f t="shared" ca="1" si="24"/>
        <v>1</v>
      </c>
      <c r="D56" s="1007">
        <f t="shared" ca="1" si="25"/>
        <v>0</v>
      </c>
      <c r="E56" s="1007">
        <f t="shared" ca="1" si="26"/>
        <v>1</v>
      </c>
      <c r="G56" s="732"/>
      <c r="H56" s="733" t="s">
        <v>495</v>
      </c>
      <c r="I56" s="734" t="str">
        <f t="shared" ca="1" si="22"/>
        <v>04.001</v>
      </c>
      <c r="J56" s="735" t="s">
        <v>399</v>
      </c>
      <c r="K56" s="736"/>
      <c r="L56" s="1004"/>
      <c r="M56" s="1004"/>
      <c r="N56" s="840">
        <f t="shared" ca="1" si="5"/>
        <v>6463760.8192929588</v>
      </c>
      <c r="O56" s="1011"/>
      <c r="P56" s="739"/>
      <c r="Q56" s="210"/>
      <c r="R56" s="210"/>
      <c r="S56" s="210"/>
    </row>
    <row r="57" spans="1:19" s="209" customFormat="1" ht="13.9" customHeight="1" outlineLevel="1" x14ac:dyDescent="0.2">
      <c r="A57" s="1006">
        <f ca="1">IF($H57="UNIDADE CONSTRUTIVA",OFFSET(A57,-1,0)+1,LARGE(A$3:A46,1))</f>
        <v>0</v>
      </c>
      <c r="B57" s="1006">
        <f t="shared" ca="1" si="23"/>
        <v>4</v>
      </c>
      <c r="C57" s="1006">
        <f t="shared" ca="1" si="24"/>
        <v>1</v>
      </c>
      <c r="D57" s="1007">
        <f t="shared" ca="1" si="25"/>
        <v>1</v>
      </c>
      <c r="E57" s="1007">
        <f t="shared" ca="1" si="26"/>
        <v>0</v>
      </c>
      <c r="G57" s="732"/>
      <c r="H57" s="733" t="s">
        <v>496</v>
      </c>
      <c r="I57" s="734" t="str">
        <f t="shared" ca="1" si="22"/>
        <v>04.001.001</v>
      </c>
      <c r="J57" s="735" t="s">
        <v>376</v>
      </c>
      <c r="K57" s="736"/>
      <c r="L57" s="1004"/>
      <c r="M57" s="1004"/>
      <c r="N57" s="840">
        <f t="shared" ca="1" si="5"/>
        <v>550229.60308296059</v>
      </c>
      <c r="O57" s="1011"/>
      <c r="P57" s="739"/>
      <c r="Q57" s="210"/>
      <c r="R57" s="210"/>
      <c r="S57" s="210"/>
    </row>
    <row r="58" spans="1:19" s="209" customFormat="1" ht="13.9" customHeight="1" outlineLevel="2" x14ac:dyDescent="0.2">
      <c r="A58" s="1006">
        <f ca="1">IF($H58="UNIDADE CONSTRUTIVA",OFFSET(A58,-1,0)+1,LARGE(A$3:A56,1))</f>
        <v>0</v>
      </c>
      <c r="B58" s="1006">
        <f t="shared" ca="1" si="23"/>
        <v>4</v>
      </c>
      <c r="C58" s="1006">
        <f t="shared" ca="1" si="24"/>
        <v>1</v>
      </c>
      <c r="D58" s="1007">
        <f t="shared" ca="1" si="25"/>
        <v>1</v>
      </c>
      <c r="E58" s="1007">
        <f t="shared" ca="1" si="26"/>
        <v>1</v>
      </c>
      <c r="G58" s="732"/>
      <c r="H58" s="733" t="s">
        <v>497</v>
      </c>
      <c r="I58" s="734" t="str">
        <f t="shared" ca="1" si="22"/>
        <v>04.001.001.001</v>
      </c>
      <c r="J58" s="735" t="s">
        <v>758</v>
      </c>
      <c r="K58" s="736" t="s">
        <v>1</v>
      </c>
      <c r="L58" s="1004">
        <f>Estrutura!H38</f>
        <v>1119.95</v>
      </c>
      <c r="M58" s="1004">
        <v>110.39342760330577</v>
      </c>
      <c r="N58" s="840">
        <f t="shared" si="5"/>
        <v>123635.1192443223</v>
      </c>
      <c r="O58" s="1011" t="s">
        <v>1133</v>
      </c>
      <c r="P58" s="739" t="s">
        <v>2416</v>
      </c>
      <c r="Q58" s="210"/>
      <c r="R58" s="210"/>
      <c r="S58" s="210"/>
    </row>
    <row r="59" spans="1:19" s="209" customFormat="1" ht="13.9" customHeight="1" outlineLevel="2" x14ac:dyDescent="0.2">
      <c r="A59" s="1006">
        <f ca="1">IF($H59="UNIDADE CONSTRUTIVA",OFFSET(A59,-1,0)+1,LARGE(A$3:A57,1))</f>
        <v>0</v>
      </c>
      <c r="B59" s="1006">
        <f t="shared" ca="1" si="23"/>
        <v>4</v>
      </c>
      <c r="C59" s="1006">
        <f t="shared" ca="1" si="24"/>
        <v>1</v>
      </c>
      <c r="D59" s="1007">
        <f t="shared" ca="1" si="25"/>
        <v>1</v>
      </c>
      <c r="E59" s="1007">
        <f t="shared" ca="1" si="26"/>
        <v>2</v>
      </c>
      <c r="G59" s="732"/>
      <c r="H59" s="733" t="s">
        <v>497</v>
      </c>
      <c r="I59" s="734" t="str">
        <f t="shared" ca="1" si="22"/>
        <v>04.001.001.002</v>
      </c>
      <c r="J59" s="735" t="s">
        <v>759</v>
      </c>
      <c r="K59" s="736" t="s">
        <v>1</v>
      </c>
      <c r="L59" s="1004">
        <f>Estrutura!H39</f>
        <v>2167.46</v>
      </c>
      <c r="M59" s="1004">
        <v>91.561495344352608</v>
      </c>
      <c r="N59" s="840">
        <f t="shared" si="5"/>
        <v>198455.87869907051</v>
      </c>
      <c r="O59" s="1011" t="s">
        <v>1133</v>
      </c>
      <c r="P59" s="739" t="s">
        <v>2416</v>
      </c>
      <c r="Q59" s="210"/>
      <c r="R59" s="210"/>
      <c r="S59" s="210"/>
    </row>
    <row r="60" spans="1:19" s="209" customFormat="1" ht="13.9" customHeight="1" outlineLevel="2" x14ac:dyDescent="0.2">
      <c r="A60" s="1006">
        <f ca="1">IF($H60="UNIDADE CONSTRUTIVA",OFFSET(A60,-1,0)+1,LARGE(A$3:A57,1))</f>
        <v>0</v>
      </c>
      <c r="B60" s="1006">
        <f t="shared" ca="1" si="23"/>
        <v>4</v>
      </c>
      <c r="C60" s="1006">
        <f t="shared" ca="1" si="24"/>
        <v>1</v>
      </c>
      <c r="D60" s="1007">
        <f t="shared" ca="1" si="25"/>
        <v>1</v>
      </c>
      <c r="E60" s="1007">
        <f t="shared" ca="1" si="26"/>
        <v>3</v>
      </c>
      <c r="G60" s="732"/>
      <c r="H60" s="733" t="s">
        <v>497</v>
      </c>
      <c r="I60" s="734" t="str">
        <f t="shared" ca="1" si="22"/>
        <v>04.001.001.003</v>
      </c>
      <c r="J60" s="735" t="s">
        <v>760</v>
      </c>
      <c r="K60" s="736" t="s">
        <v>1</v>
      </c>
      <c r="L60" s="1004">
        <f>Estrutura!H37</f>
        <v>2398.3200000000002</v>
      </c>
      <c r="M60" s="1004">
        <v>70.964828677685944</v>
      </c>
      <c r="N60" s="840">
        <f t="shared" si="5"/>
        <v>170196.36791426776</v>
      </c>
      <c r="O60" s="1011" t="s">
        <v>1133</v>
      </c>
      <c r="P60" s="739" t="s">
        <v>2416</v>
      </c>
      <c r="Q60" s="210"/>
      <c r="R60" s="210"/>
      <c r="S60" s="210"/>
    </row>
    <row r="61" spans="1:19" s="209" customFormat="1" ht="13.9" customHeight="1" outlineLevel="2" x14ac:dyDescent="0.2">
      <c r="A61" s="1006">
        <f ca="1">IF($H61="UNIDADE CONSTRUTIVA",OFFSET(A61,-1,0)+1,LARGE(A$3:A58,1))</f>
        <v>0</v>
      </c>
      <c r="B61" s="1006">
        <f t="shared" ca="1" si="23"/>
        <v>4</v>
      </c>
      <c r="C61" s="1006">
        <f t="shared" ca="1" si="24"/>
        <v>1</v>
      </c>
      <c r="D61" s="1007">
        <f t="shared" ca="1" si="25"/>
        <v>1</v>
      </c>
      <c r="E61" s="1007">
        <f t="shared" ca="1" si="26"/>
        <v>4</v>
      </c>
      <c r="G61" s="732"/>
      <c r="H61" s="733" t="s">
        <v>497</v>
      </c>
      <c r="I61" s="734" t="str">
        <f t="shared" ca="1" si="22"/>
        <v>04.001.001.004</v>
      </c>
      <c r="J61" s="735" t="s">
        <v>761</v>
      </c>
      <c r="K61" s="736" t="s">
        <v>1</v>
      </c>
      <c r="L61" s="1004">
        <f>Estrutura!I4</f>
        <v>5571.6599999999989</v>
      </c>
      <c r="M61" s="1004">
        <v>0.71326000000000001</v>
      </c>
      <c r="N61" s="840">
        <f t="shared" si="5"/>
        <v>3974.0422115999991</v>
      </c>
      <c r="O61" s="1011"/>
      <c r="P61" s="739" t="s">
        <v>2416</v>
      </c>
      <c r="Q61" s="210"/>
      <c r="R61" s="210"/>
      <c r="S61" s="210"/>
    </row>
    <row r="62" spans="1:19" s="209" customFormat="1" ht="13.9" customHeight="1" outlineLevel="2" x14ac:dyDescent="0.2">
      <c r="A62" s="1006">
        <f ca="1">IF($H62="UNIDADE CONSTRUTIVA",OFFSET(A62,-1,0)+1,LARGE(A$3:A59,1))</f>
        <v>0</v>
      </c>
      <c r="B62" s="1006">
        <f t="shared" ca="1" si="23"/>
        <v>4</v>
      </c>
      <c r="C62" s="1006">
        <f t="shared" ca="1" si="24"/>
        <v>1</v>
      </c>
      <c r="D62" s="1007">
        <f t="shared" ca="1" si="25"/>
        <v>1</v>
      </c>
      <c r="E62" s="1007">
        <f t="shared" ca="1" si="26"/>
        <v>5</v>
      </c>
      <c r="G62" s="732"/>
      <c r="H62" s="733" t="s">
        <v>497</v>
      </c>
      <c r="I62" s="734" t="str">
        <f t="shared" ca="1" si="22"/>
        <v>04.001.001.005</v>
      </c>
      <c r="J62" s="735" t="s">
        <v>762</v>
      </c>
      <c r="K62" s="736" t="s">
        <v>1</v>
      </c>
      <c r="L62" s="1004">
        <f>Estrutura!I5</f>
        <v>10816.929999999998</v>
      </c>
      <c r="M62" s="1004">
        <v>4.23881</v>
      </c>
      <c r="N62" s="840">
        <f t="shared" si="5"/>
        <v>45850.911053299991</v>
      </c>
      <c r="O62" s="1011"/>
      <c r="P62" s="739" t="s">
        <v>2416</v>
      </c>
      <c r="Q62" s="210"/>
      <c r="R62" s="210"/>
      <c r="S62" s="210"/>
    </row>
    <row r="63" spans="1:19" s="209" customFormat="1" ht="13.9" customHeight="1" outlineLevel="2" x14ac:dyDescent="0.2">
      <c r="A63" s="1006">
        <f ca="1">IF($H63="UNIDADE CONSTRUTIVA",OFFSET(A63,-1,0)+1,LARGE(A$3:A60,1))</f>
        <v>0</v>
      </c>
      <c r="B63" s="1006">
        <f t="shared" ca="1" si="23"/>
        <v>4</v>
      </c>
      <c r="C63" s="1006">
        <f t="shared" ca="1" si="24"/>
        <v>1</v>
      </c>
      <c r="D63" s="1007">
        <f t="shared" ca="1" si="25"/>
        <v>1</v>
      </c>
      <c r="E63" s="1007">
        <f t="shared" ca="1" si="26"/>
        <v>6</v>
      </c>
      <c r="G63" s="732"/>
      <c r="H63" s="733" t="s">
        <v>497</v>
      </c>
      <c r="I63" s="734" t="str">
        <f t="shared" ca="1" si="22"/>
        <v>04.001.001.006</v>
      </c>
      <c r="J63" s="735" t="s">
        <v>763</v>
      </c>
      <c r="K63" s="736" t="s">
        <v>1</v>
      </c>
      <c r="L63" s="1004">
        <f>Estrutura!I3+Estrutura!I2</f>
        <v>11380.540000000005</v>
      </c>
      <c r="M63" s="1004">
        <v>0.71326000000000001</v>
      </c>
      <c r="N63" s="840">
        <f t="shared" si="5"/>
        <v>8117.2839604000037</v>
      </c>
      <c r="O63" s="1011"/>
      <c r="P63" s="739" t="s">
        <v>2416</v>
      </c>
      <c r="Q63" s="210"/>
      <c r="R63" s="210"/>
      <c r="S63" s="210"/>
    </row>
    <row r="64" spans="1:19" s="209" customFormat="1" ht="13.9" customHeight="1" outlineLevel="1" x14ac:dyDescent="0.2">
      <c r="A64" s="1006">
        <f ca="1">IF($H64="UNIDADE CONSTRUTIVA",OFFSET(A64,-1,0)+1,LARGE(A$3:A61,1))</f>
        <v>0</v>
      </c>
      <c r="B64" s="1006">
        <f t="shared" ca="1" si="23"/>
        <v>4</v>
      </c>
      <c r="C64" s="1006">
        <f t="shared" ca="1" si="24"/>
        <v>1</v>
      </c>
      <c r="D64" s="1007">
        <f t="shared" ca="1" si="25"/>
        <v>2</v>
      </c>
      <c r="E64" s="1007">
        <f t="shared" ca="1" si="26"/>
        <v>0</v>
      </c>
      <c r="G64" s="732"/>
      <c r="H64" s="733" t="s">
        <v>496</v>
      </c>
      <c r="I64" s="734" t="str">
        <f t="shared" ca="1" si="22"/>
        <v>04.001.002</v>
      </c>
      <c r="J64" s="735" t="s">
        <v>373</v>
      </c>
      <c r="K64" s="736"/>
      <c r="L64" s="1004"/>
      <c r="M64" s="1004"/>
      <c r="N64" s="840">
        <f t="shared" ca="1" si="5"/>
        <v>3079065.3539999994</v>
      </c>
      <c r="O64" s="1011"/>
      <c r="P64" s="739"/>
      <c r="Q64" s="210"/>
      <c r="R64" s="210"/>
      <c r="S64" s="210"/>
    </row>
    <row r="65" spans="1:19" s="209" customFormat="1" ht="13.9" customHeight="1" outlineLevel="2" x14ac:dyDescent="0.2">
      <c r="A65" s="1006">
        <f ca="1">IF($H65="UNIDADE CONSTRUTIVA",OFFSET(A65,-1,0)+1,LARGE(A$3:A63,1))</f>
        <v>0</v>
      </c>
      <c r="B65" s="1006">
        <f t="shared" ca="1" si="23"/>
        <v>4</v>
      </c>
      <c r="C65" s="1006">
        <f t="shared" ca="1" si="24"/>
        <v>1</v>
      </c>
      <c r="D65" s="1007">
        <f t="shared" ca="1" si="25"/>
        <v>2</v>
      </c>
      <c r="E65" s="1007">
        <f t="shared" ca="1" si="26"/>
        <v>1</v>
      </c>
      <c r="G65" s="732"/>
      <c r="H65" s="733" t="s">
        <v>497</v>
      </c>
      <c r="I65" s="734" t="str">
        <f t="shared" ca="1" si="22"/>
        <v>04.001.002.001</v>
      </c>
      <c r="J65" s="735" t="s">
        <v>764</v>
      </c>
      <c r="K65" s="736" t="s">
        <v>5</v>
      </c>
      <c r="L65" s="1004">
        <f>SUM(Estrutura!$J$10:$J$13)</f>
        <v>75504.299999999988</v>
      </c>
      <c r="M65" s="1004">
        <v>7.33</v>
      </c>
      <c r="N65" s="840">
        <f t="shared" si="5"/>
        <v>553446.51899999997</v>
      </c>
      <c r="O65" s="1011"/>
      <c r="P65" s="739" t="s">
        <v>2416</v>
      </c>
      <c r="Q65" s="1014"/>
      <c r="R65" s="1014"/>
      <c r="S65" s="210"/>
    </row>
    <row r="66" spans="1:19" s="209" customFormat="1" ht="13.9" customHeight="1" outlineLevel="2" x14ac:dyDescent="0.2">
      <c r="A66" s="1006">
        <f ca="1">IF($H66="UNIDADE CONSTRUTIVA",OFFSET(A66,-1,0)+1,LARGE(A$3:A64,1))</f>
        <v>0</v>
      </c>
      <c r="B66" s="1006">
        <f t="shared" ca="1" si="23"/>
        <v>4</v>
      </c>
      <c r="C66" s="1006">
        <f t="shared" ca="1" si="24"/>
        <v>1</v>
      </c>
      <c r="D66" s="1007">
        <f t="shared" ca="1" si="25"/>
        <v>2</v>
      </c>
      <c r="E66" s="1007">
        <f t="shared" ca="1" si="26"/>
        <v>2</v>
      </c>
      <c r="G66" s="732"/>
      <c r="H66" s="733" t="s">
        <v>497</v>
      </c>
      <c r="I66" s="734" t="str">
        <f t="shared" ref="I66:I88" ca="1" si="27"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>04.001.002.002</v>
      </c>
      <c r="J66" s="735" t="s">
        <v>765</v>
      </c>
      <c r="K66" s="736" t="s">
        <v>5</v>
      </c>
      <c r="L66" s="1004">
        <f>SUM(Estrutura!$J$10:$J$13)</f>
        <v>75504.299999999988</v>
      </c>
      <c r="M66" s="1004">
        <v>7.07</v>
      </c>
      <c r="N66" s="840">
        <f t="shared" si="5"/>
        <v>533815.40099999995</v>
      </c>
      <c r="O66" s="1011"/>
      <c r="P66" s="739" t="s">
        <v>2416</v>
      </c>
      <c r="Q66" s="1014"/>
      <c r="R66" s="1014"/>
      <c r="S66" s="210"/>
    </row>
    <row r="67" spans="1:19" s="209" customFormat="1" ht="13.9" customHeight="1" outlineLevel="2" x14ac:dyDescent="0.2">
      <c r="A67" s="1006">
        <f ca="1">IF($H67="UNIDADE CONSTRUTIVA",OFFSET(A67,-1,0)+1,LARGE(A$3:A64,1))</f>
        <v>0</v>
      </c>
      <c r="B67" s="1006">
        <f t="shared" ca="1" si="23"/>
        <v>4</v>
      </c>
      <c r="C67" s="1006">
        <f t="shared" ca="1" si="24"/>
        <v>1</v>
      </c>
      <c r="D67" s="1007">
        <f t="shared" ca="1" si="25"/>
        <v>2</v>
      </c>
      <c r="E67" s="1007">
        <f t="shared" ca="1" si="26"/>
        <v>3</v>
      </c>
      <c r="G67" s="732"/>
      <c r="H67" s="733" t="s">
        <v>497</v>
      </c>
      <c r="I67" s="734" t="str">
        <f t="shared" ca="1" si="27"/>
        <v>04.001.002.003</v>
      </c>
      <c r="J67" s="735" t="s">
        <v>766</v>
      </c>
      <c r="K67" s="736" t="s">
        <v>5</v>
      </c>
      <c r="L67" s="1004">
        <f>SUM(Estrutura!$J$10:$J$13)</f>
        <v>75504.299999999988</v>
      </c>
      <c r="M67" s="1004">
        <v>6.51</v>
      </c>
      <c r="N67" s="840">
        <f t="shared" si="5"/>
        <v>491532.9929999999</v>
      </c>
      <c r="O67" s="1011"/>
      <c r="P67" s="739" t="s">
        <v>2416</v>
      </c>
      <c r="Q67" s="1014"/>
      <c r="R67" s="1014"/>
      <c r="S67" s="210"/>
    </row>
    <row r="68" spans="1:19" s="209" customFormat="1" ht="13.9" customHeight="1" outlineLevel="2" x14ac:dyDescent="0.2">
      <c r="A68" s="1006">
        <f ca="1">IF($H68="UNIDADE CONSTRUTIVA",OFFSET(A68,-1,0)+1,LARGE(A$3:A65,1))</f>
        <v>0</v>
      </c>
      <c r="B68" s="1006">
        <f t="shared" ca="1" si="23"/>
        <v>4</v>
      </c>
      <c r="C68" s="1006">
        <f t="shared" ca="1" si="24"/>
        <v>1</v>
      </c>
      <c r="D68" s="1007">
        <f t="shared" ca="1" si="25"/>
        <v>2</v>
      </c>
      <c r="E68" s="1007">
        <f t="shared" ca="1" si="26"/>
        <v>4</v>
      </c>
      <c r="G68" s="732"/>
      <c r="H68" s="733" t="s">
        <v>497</v>
      </c>
      <c r="I68" s="734" t="str">
        <f t="shared" ca="1" si="27"/>
        <v>04.001.002.004</v>
      </c>
      <c r="J68" s="735" t="s">
        <v>767</v>
      </c>
      <c r="K68" s="736" t="s">
        <v>5</v>
      </c>
      <c r="L68" s="1004">
        <f>SUM(Estrutura!$J$10:$J$13)</f>
        <v>75504.299999999988</v>
      </c>
      <c r="M68" s="1004">
        <v>6.69</v>
      </c>
      <c r="N68" s="840">
        <f t="shared" si="5"/>
        <v>505123.76699999993</v>
      </c>
      <c r="O68" s="1011"/>
      <c r="P68" s="739" t="s">
        <v>2416</v>
      </c>
      <c r="Q68" s="1014"/>
      <c r="R68" s="1014"/>
      <c r="S68" s="210"/>
    </row>
    <row r="69" spans="1:19" s="209" customFormat="1" ht="13.9" customHeight="1" outlineLevel="2" x14ac:dyDescent="0.2">
      <c r="A69" s="1006">
        <f ca="1">IF($H69="UNIDADE CONSTRUTIVA",OFFSET(A69,-1,0)+1,LARGE(A$3:A66,1))</f>
        <v>0</v>
      </c>
      <c r="B69" s="1006">
        <f t="shared" ca="1" si="23"/>
        <v>4</v>
      </c>
      <c r="C69" s="1006">
        <f t="shared" ca="1" si="24"/>
        <v>1</v>
      </c>
      <c r="D69" s="1007">
        <f t="shared" ca="1" si="25"/>
        <v>2</v>
      </c>
      <c r="E69" s="1007">
        <f t="shared" ca="1" si="26"/>
        <v>5</v>
      </c>
      <c r="G69" s="732"/>
      <c r="H69" s="733" t="s">
        <v>497</v>
      </c>
      <c r="I69" s="734" t="str">
        <f t="shared" ca="1" si="27"/>
        <v>04.001.002.005</v>
      </c>
      <c r="J69" s="735" t="s">
        <v>768</v>
      </c>
      <c r="K69" s="736" t="s">
        <v>5</v>
      </c>
      <c r="L69" s="1004">
        <f>SUM(Estrutura!$J$10:$J$13)</f>
        <v>75504.299999999988</v>
      </c>
      <c r="M69" s="1004">
        <v>6.66</v>
      </c>
      <c r="N69" s="840">
        <f t="shared" si="5"/>
        <v>502858.63799999992</v>
      </c>
      <c r="O69" s="1011"/>
      <c r="P69" s="739" t="s">
        <v>2416</v>
      </c>
      <c r="Q69" s="1014"/>
      <c r="R69" s="1014"/>
      <c r="S69" s="210"/>
    </row>
    <row r="70" spans="1:19" s="209" customFormat="1" ht="13.9" customHeight="1" outlineLevel="2" x14ac:dyDescent="0.2">
      <c r="A70" s="1006">
        <f ca="1">IF($H70="UNIDADE CONSTRUTIVA",OFFSET(A70,-1,0)+1,LARGE(A$3:A67,1))</f>
        <v>0</v>
      </c>
      <c r="B70" s="1006">
        <f t="shared" ca="1" si="23"/>
        <v>4</v>
      </c>
      <c r="C70" s="1006">
        <f t="shared" ca="1" si="24"/>
        <v>1</v>
      </c>
      <c r="D70" s="1007">
        <f t="shared" ca="1" si="25"/>
        <v>2</v>
      </c>
      <c r="E70" s="1007">
        <f t="shared" ca="1" si="26"/>
        <v>6</v>
      </c>
      <c r="G70" s="732"/>
      <c r="H70" s="733" t="s">
        <v>497</v>
      </c>
      <c r="I70" s="734" t="str">
        <f t="shared" ca="1" si="27"/>
        <v>04.001.002.006</v>
      </c>
      <c r="J70" s="735" t="s">
        <v>769</v>
      </c>
      <c r="K70" s="736" t="s">
        <v>5</v>
      </c>
      <c r="L70" s="1004">
        <f>SUM(Estrutura!$J$10:$J$13)</f>
        <v>75504.299999999988</v>
      </c>
      <c r="M70" s="1004">
        <v>6.52</v>
      </c>
      <c r="N70" s="840">
        <f t="shared" si="5"/>
        <v>492288.03599999991</v>
      </c>
      <c r="O70" s="1011"/>
      <c r="P70" s="739" t="s">
        <v>2416</v>
      </c>
      <c r="Q70" s="1014"/>
      <c r="R70" s="1014"/>
      <c r="S70" s="210"/>
    </row>
    <row r="71" spans="1:19" s="209" customFormat="1" ht="13.9" customHeight="1" outlineLevel="1" x14ac:dyDescent="0.2">
      <c r="A71" s="1006">
        <f ca="1">IF($H71="UNIDADE CONSTRUTIVA",OFFSET(A71,-1,0)+1,LARGE(A$3:A69,1))</f>
        <v>0</v>
      </c>
      <c r="B71" s="1006">
        <f t="shared" ca="1" si="23"/>
        <v>4</v>
      </c>
      <c r="C71" s="1006">
        <f t="shared" ca="1" si="24"/>
        <v>1</v>
      </c>
      <c r="D71" s="1007">
        <f t="shared" ca="1" si="25"/>
        <v>3</v>
      </c>
      <c r="E71" s="1007">
        <f t="shared" ca="1" si="26"/>
        <v>0</v>
      </c>
      <c r="G71" s="732"/>
      <c r="H71" s="733" t="s">
        <v>496</v>
      </c>
      <c r="I71" s="734" t="str">
        <f t="shared" ca="1" si="27"/>
        <v>04.001.003</v>
      </c>
      <c r="J71" s="735" t="s">
        <v>498</v>
      </c>
      <c r="K71" s="736"/>
      <c r="L71" s="1004"/>
      <c r="M71" s="1004"/>
      <c r="N71" s="840">
        <f t="shared" ca="1" si="5"/>
        <v>2749872.2822099999</v>
      </c>
      <c r="O71" s="1011"/>
      <c r="P71" s="739"/>
      <c r="Q71" s="210"/>
      <c r="R71" s="210"/>
      <c r="S71" s="210"/>
    </row>
    <row r="72" spans="1:19" s="209" customFormat="1" ht="13.15" customHeight="1" outlineLevel="2" x14ac:dyDescent="0.2">
      <c r="A72" s="1006">
        <f ca="1">IF($H72="UNIDADE CONSTRUTIVA",OFFSET(A72,-1,0)+1,LARGE(A$3:A70,1))</f>
        <v>0</v>
      </c>
      <c r="B72" s="1006">
        <f t="shared" ca="1" si="23"/>
        <v>4</v>
      </c>
      <c r="C72" s="1006">
        <f t="shared" ca="1" si="24"/>
        <v>1</v>
      </c>
      <c r="D72" s="1007">
        <f t="shared" ca="1" si="25"/>
        <v>3</v>
      </c>
      <c r="E72" s="1007">
        <f t="shared" ca="1" si="26"/>
        <v>1</v>
      </c>
      <c r="G72" s="732"/>
      <c r="H72" s="733" t="s">
        <v>497</v>
      </c>
      <c r="I72" s="734" t="str">
        <f t="shared" ca="1" si="27"/>
        <v>04.001.003.001</v>
      </c>
      <c r="J72" s="735" t="s">
        <v>1023</v>
      </c>
      <c r="K72" s="736" t="s">
        <v>4</v>
      </c>
      <c r="L72" s="1004">
        <f>SUM(Estrutura!H2:H5)*0.8</f>
        <v>3624.2064</v>
      </c>
      <c r="M72" s="1004">
        <f>580</f>
        <v>580</v>
      </c>
      <c r="N72" s="840">
        <f t="shared" ref="N72:N135" si="28">IF(H72="Serviço",M72*L72,IF(H72="CÉLULA CONSTRUTIVA",SUMIFS($N$8:$N$335,$B$8:$B$335,B72,$H$8:$H$335,"Serviço"),IF(H72="ETAPA",SUMIFS($N$8:$N$335,$B$8:$B$335,B72,$C$8:$C$335,C72,$H$8:$H$335,"Serviço"),IF(H72="SUBETAPA",SUMIFS($N$8:$N$335,$B$8:$B$335,B72,$C$8:$C$335,C72,$D$8:$D$335,D72,$H$8:$H$335,"Serviço"),0))))</f>
        <v>2102039.7119999998</v>
      </c>
      <c r="O72" s="1011" t="s">
        <v>2359</v>
      </c>
      <c r="P72" s="739" t="s">
        <v>2416</v>
      </c>
      <c r="Q72" s="210"/>
      <c r="R72" s="210"/>
      <c r="S72" s="210"/>
    </row>
    <row r="73" spans="1:19" s="209" customFormat="1" ht="13.15" customHeight="1" outlineLevel="2" x14ac:dyDescent="0.2">
      <c r="A73" s="1006">
        <f ca="1">IF($H73="UNIDADE CONSTRUTIVA",OFFSET(A73,-1,0)+1,LARGE(A$3:A71,1))</f>
        <v>0</v>
      </c>
      <c r="B73" s="1006">
        <f t="shared" ref="B73" ca="1" si="29">IF(H73="UNIDADE CONSTRUTIVA",0,IF(H73="CÉLULA CONSTRUTIVA",OFFSET(B73,-1,0)+1,OFFSET(B73,-1,0)))</f>
        <v>4</v>
      </c>
      <c r="C73" s="1006">
        <f t="shared" ref="C73" ca="1" si="30">IF(H73="CÉLULA CONSTRUTIVA",0,IF(H73="ETAPA",OFFSET(C73,-1,0)+1,OFFSET(C73,-1,0)))</f>
        <v>1</v>
      </c>
      <c r="D73" s="1007">
        <f t="shared" ref="D73" ca="1" si="31">IF(H73="ETAPA",0,IF(H73="SUBETAPA",OFFSET(D73,-1,0)+1,OFFSET(D73,-1,0)))</f>
        <v>3</v>
      </c>
      <c r="E73" s="1007">
        <f t="shared" ref="E73" ca="1" si="32">IF(H73="Subetapa",0,IF(H73="serviço",OFFSET(E73,-1,0)+1,OFFSET(E73,-1,0)))</f>
        <v>2</v>
      </c>
      <c r="G73" s="732"/>
      <c r="H73" s="733" t="s">
        <v>497</v>
      </c>
      <c r="I73" s="734" t="str">
        <f t="shared" ref="I73" ca="1" si="33"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>04.001.003.002</v>
      </c>
      <c r="J73" s="735" t="s">
        <v>2358</v>
      </c>
      <c r="K73" s="736" t="s">
        <v>4</v>
      </c>
      <c r="L73" s="1004">
        <f>SUM(Estrutura!H2:H5)*0.2</f>
        <v>906.05160000000001</v>
      </c>
      <c r="M73" s="1004">
        <f>M72+130</f>
        <v>710</v>
      </c>
      <c r="N73" s="840">
        <f t="shared" si="28"/>
        <v>643296.63600000006</v>
      </c>
      <c r="O73" s="1011" t="s">
        <v>2359</v>
      </c>
      <c r="P73" s="739" t="s">
        <v>2416</v>
      </c>
      <c r="Q73" s="210"/>
      <c r="R73" s="210"/>
      <c r="S73" s="210"/>
    </row>
    <row r="74" spans="1:19" s="209" customFormat="1" ht="13.15" customHeight="1" outlineLevel="2" x14ac:dyDescent="0.2">
      <c r="A74" s="1006">
        <f ca="1">IF($H74="UNIDADE CONSTRUTIVA",OFFSET(A74,-1,0)+1,LARGE(A$3:A71,1))</f>
        <v>0</v>
      </c>
      <c r="B74" s="1006">
        <f t="shared" ca="1" si="23"/>
        <v>4</v>
      </c>
      <c r="C74" s="1006">
        <f t="shared" ca="1" si="24"/>
        <v>1</v>
      </c>
      <c r="D74" s="1007">
        <f t="shared" ca="1" si="25"/>
        <v>3</v>
      </c>
      <c r="E74" s="1007">
        <f t="shared" ca="1" si="26"/>
        <v>3</v>
      </c>
      <c r="G74" s="732"/>
      <c r="H74" s="733" t="s">
        <v>497</v>
      </c>
      <c r="I74" s="734" t="str">
        <f t="shared" ca="1" si="27"/>
        <v>04.001.003.003</v>
      </c>
      <c r="J74" s="735" t="s">
        <v>770</v>
      </c>
      <c r="K74" s="736" t="s">
        <v>1</v>
      </c>
      <c r="L74" s="1004">
        <f>'Obra '!E15</f>
        <v>1641.67</v>
      </c>
      <c r="M74" s="1004">
        <v>2.7630000000000003</v>
      </c>
      <c r="N74" s="840">
        <f t="shared" si="28"/>
        <v>4535.9342100000003</v>
      </c>
      <c r="O74" s="1011"/>
      <c r="P74" s="739" t="s">
        <v>2416</v>
      </c>
      <c r="Q74" s="210"/>
      <c r="R74" s="210"/>
      <c r="S74" s="210"/>
    </row>
    <row r="75" spans="1:19" s="209" customFormat="1" ht="13.9" customHeight="1" outlineLevel="1" x14ac:dyDescent="0.2">
      <c r="A75" s="1006">
        <f ca="1">IF($H75="UNIDADE CONSTRUTIVA",OFFSET(A75,-1,0)+1,LARGE(A$3:A71,1))</f>
        <v>0</v>
      </c>
      <c r="B75" s="1006">
        <f t="shared" ca="1" si="23"/>
        <v>4</v>
      </c>
      <c r="C75" s="1006">
        <f t="shared" ca="1" si="24"/>
        <v>1</v>
      </c>
      <c r="D75" s="1007">
        <f t="shared" ca="1" si="25"/>
        <v>4</v>
      </c>
      <c r="E75" s="1007">
        <f t="shared" ca="1" si="26"/>
        <v>0</v>
      </c>
      <c r="G75" s="732"/>
      <c r="H75" s="733" t="s">
        <v>496</v>
      </c>
      <c r="I75" s="734" t="str">
        <f t="shared" ca="1" si="27"/>
        <v>04.001.004</v>
      </c>
      <c r="J75" s="735" t="s">
        <v>400</v>
      </c>
      <c r="K75" s="736"/>
      <c r="L75" s="1004"/>
      <c r="M75" s="1004"/>
      <c r="N75" s="840">
        <f t="shared" ca="1" si="28"/>
        <v>84593.58</v>
      </c>
      <c r="O75" s="1011"/>
      <c r="P75" s="739"/>
      <c r="Q75" s="210"/>
      <c r="R75" s="210"/>
      <c r="S75" s="210"/>
    </row>
    <row r="76" spans="1:19" s="209" customFormat="1" ht="13.9" customHeight="1" outlineLevel="2" x14ac:dyDescent="0.2">
      <c r="A76" s="1006">
        <f ca="1">IF($H76="UNIDADE CONSTRUTIVA",OFFSET(A76,-1,0)+1,LARGE(A$3:A72,1))</f>
        <v>0</v>
      </c>
      <c r="B76" s="1006">
        <f t="shared" ref="B76:B120" ca="1" si="34">IF(H76="UNIDADE CONSTRUTIVA",0,IF(H76="CÉLULA CONSTRUTIVA",OFFSET(B76,-1,0)+1,OFFSET(B76,-1,0)))</f>
        <v>4</v>
      </c>
      <c r="C76" s="1006">
        <f t="shared" ref="C76:C120" ca="1" si="35">IF(H76="CÉLULA CONSTRUTIVA",0,IF(H76="ETAPA",OFFSET(C76,-1,0)+1,OFFSET(C76,-1,0)))</f>
        <v>1</v>
      </c>
      <c r="D76" s="1007">
        <f t="shared" ref="D76:D120" ca="1" si="36">IF(H76="ETAPA",0,IF(H76="SUBETAPA",OFFSET(D76,-1,0)+1,OFFSET(D76,-1,0)))</f>
        <v>4</v>
      </c>
      <c r="E76" s="1007">
        <f t="shared" ref="E76:E120" ca="1" si="37">IF(H76="Subetapa",0,IF(H76="serviço",OFFSET(E76,-1,0)+1,OFFSET(E76,-1,0)))</f>
        <v>1</v>
      </c>
      <c r="G76" s="732"/>
      <c r="H76" s="733" t="s">
        <v>497</v>
      </c>
      <c r="I76" s="734" t="str">
        <f t="shared" ca="1" si="27"/>
        <v>04.001.004.001</v>
      </c>
      <c r="J76" s="735" t="s">
        <v>771</v>
      </c>
      <c r="K76" s="736" t="s">
        <v>423</v>
      </c>
      <c r="L76" s="1004">
        <v>1</v>
      </c>
      <c r="M76" s="1004">
        <f>Estrutura!L23*1.5</f>
        <v>21148.395</v>
      </c>
      <c r="N76" s="840">
        <f t="shared" si="28"/>
        <v>21148.395</v>
      </c>
      <c r="O76" s="1011" t="s">
        <v>1024</v>
      </c>
      <c r="P76" s="739" t="s">
        <v>2416</v>
      </c>
      <c r="Q76" s="210"/>
      <c r="R76" s="210"/>
      <c r="S76" s="210"/>
    </row>
    <row r="77" spans="1:19" s="209" customFormat="1" ht="13.9" customHeight="1" outlineLevel="2" x14ac:dyDescent="0.2">
      <c r="A77" s="1006">
        <f ca="1">IF($H77="UNIDADE CONSTRUTIVA",OFFSET(A77,-1,0)+1,LARGE(A$3:A74,1))</f>
        <v>0</v>
      </c>
      <c r="B77" s="1006">
        <f t="shared" ca="1" si="34"/>
        <v>4</v>
      </c>
      <c r="C77" s="1006">
        <f t="shared" ca="1" si="35"/>
        <v>1</v>
      </c>
      <c r="D77" s="1007">
        <f t="shared" ca="1" si="36"/>
        <v>4</v>
      </c>
      <c r="E77" s="1007">
        <f t="shared" ca="1" si="37"/>
        <v>2</v>
      </c>
      <c r="G77" s="732"/>
      <c r="H77" s="733" t="s">
        <v>497</v>
      </c>
      <c r="I77" s="734" t="str">
        <f t="shared" ca="1" si="27"/>
        <v>04.001.004.002</v>
      </c>
      <c r="J77" s="735" t="s">
        <v>1025</v>
      </c>
      <c r="K77" s="736" t="s">
        <v>423</v>
      </c>
      <c r="L77" s="1004">
        <v>1</v>
      </c>
      <c r="M77" s="1004">
        <f>Estrutura!K23*18</f>
        <v>63445.184999999998</v>
      </c>
      <c r="N77" s="840">
        <f t="shared" si="28"/>
        <v>63445.184999999998</v>
      </c>
      <c r="O77" s="1011" t="s">
        <v>1036</v>
      </c>
      <c r="P77" s="739" t="s">
        <v>2416</v>
      </c>
      <c r="Q77" s="210"/>
      <c r="R77" s="210"/>
      <c r="S77" s="210"/>
    </row>
    <row r="78" spans="1:19" s="209" customFormat="1" ht="13.9" customHeight="1" x14ac:dyDescent="0.2">
      <c r="A78" s="1006">
        <f ca="1">IF($H78="UNIDADE CONSTRUTIVA",OFFSET(A78,-1,0)+1,LARGE(A$3:A77,1))</f>
        <v>0</v>
      </c>
      <c r="B78" s="1006">
        <f t="shared" ca="1" si="34"/>
        <v>5</v>
      </c>
      <c r="C78" s="1006">
        <f t="shared" ca="1" si="35"/>
        <v>0</v>
      </c>
      <c r="D78" s="1007">
        <f t="shared" ca="1" si="36"/>
        <v>4</v>
      </c>
      <c r="E78" s="1007">
        <f t="shared" ca="1" si="37"/>
        <v>2</v>
      </c>
      <c r="G78" s="732"/>
      <c r="H78" s="733" t="s">
        <v>494</v>
      </c>
      <c r="I78" s="734" t="str">
        <f t="shared" ca="1" si="27"/>
        <v>05</v>
      </c>
      <c r="J78" s="1015" t="s">
        <v>689</v>
      </c>
      <c r="K78" s="736"/>
      <c r="L78" s="1004"/>
      <c r="M78" s="1004"/>
      <c r="N78" s="840">
        <f t="shared" ca="1" si="28"/>
        <v>1539779.4021499997</v>
      </c>
      <c r="O78" s="1011"/>
      <c r="P78" s="739"/>
      <c r="Q78" s="1012"/>
      <c r="R78" s="1012"/>
      <c r="S78" s="210"/>
    </row>
    <row r="79" spans="1:19" s="209" customFormat="1" ht="13.9" customHeight="1" outlineLevel="1" x14ac:dyDescent="0.2">
      <c r="A79" s="1006">
        <f ca="1">IF($H79="UNIDADE CONSTRUTIVA",OFFSET(A79,-1,0)+1,LARGE(A$3:A77,1))</f>
        <v>0</v>
      </c>
      <c r="B79" s="1006">
        <f t="shared" ca="1" si="34"/>
        <v>5</v>
      </c>
      <c r="C79" s="1006">
        <f t="shared" ca="1" si="35"/>
        <v>1</v>
      </c>
      <c r="D79" s="1007">
        <f t="shared" ca="1" si="36"/>
        <v>0</v>
      </c>
      <c r="E79" s="1007">
        <f t="shared" ca="1" si="37"/>
        <v>2</v>
      </c>
      <c r="G79" s="732"/>
      <c r="H79" s="733" t="s">
        <v>495</v>
      </c>
      <c r="I79" s="734" t="str">
        <f t="shared" ca="1" si="27"/>
        <v>05.001</v>
      </c>
      <c r="J79" s="735" t="s">
        <v>689</v>
      </c>
      <c r="K79" s="736"/>
      <c r="L79" s="1004"/>
      <c r="M79" s="1004"/>
      <c r="N79" s="840">
        <f t="shared" ca="1" si="28"/>
        <v>1539779.4021499997</v>
      </c>
      <c r="O79" s="1011"/>
      <c r="P79" s="739"/>
      <c r="Q79" s="210"/>
      <c r="R79" s="210"/>
      <c r="S79" s="210"/>
    </row>
    <row r="80" spans="1:19" s="209" customFormat="1" ht="13.9" customHeight="1" outlineLevel="1" x14ac:dyDescent="0.2">
      <c r="A80" s="1006">
        <f ca="1">IF($H80="UNIDADE CONSTRUTIVA",OFFSET(A80,-1,0)+1,LARGE(A$3:A77,1))</f>
        <v>0</v>
      </c>
      <c r="B80" s="1006">
        <f t="shared" ca="1" si="34"/>
        <v>5</v>
      </c>
      <c r="C80" s="1006">
        <f t="shared" ca="1" si="35"/>
        <v>1</v>
      </c>
      <c r="D80" s="1007">
        <f t="shared" ca="1" si="36"/>
        <v>1</v>
      </c>
      <c r="E80" s="1007">
        <f t="shared" ca="1" si="37"/>
        <v>0</v>
      </c>
      <c r="G80" s="732"/>
      <c r="H80" s="733" t="s">
        <v>496</v>
      </c>
      <c r="I80" s="734" t="str">
        <f t="shared" ca="1" si="27"/>
        <v>05.001.001</v>
      </c>
      <c r="J80" s="735" t="s">
        <v>401</v>
      </c>
      <c r="K80" s="736"/>
      <c r="L80" s="1004"/>
      <c r="M80" s="1004"/>
      <c r="N80" s="840">
        <f t="shared" ca="1" si="28"/>
        <v>1067933.9438</v>
      </c>
      <c r="O80" s="1011"/>
      <c r="P80" s="739"/>
      <c r="Q80" s="210"/>
      <c r="R80" s="210"/>
      <c r="S80" s="210"/>
    </row>
    <row r="81" spans="1:20" s="209" customFormat="1" ht="13.9" customHeight="1" outlineLevel="2" x14ac:dyDescent="0.2">
      <c r="A81" s="1006">
        <f ca="1">IF($H81="UNIDADE CONSTRUTIVA",OFFSET(A81,-1,0)+1,LARGE(A$3:A78,1))</f>
        <v>0</v>
      </c>
      <c r="B81" s="1006">
        <f t="shared" ca="1" si="34"/>
        <v>5</v>
      </c>
      <c r="C81" s="1006">
        <f t="shared" ca="1" si="35"/>
        <v>1</v>
      </c>
      <c r="D81" s="1007">
        <f t="shared" ca="1" si="36"/>
        <v>1</v>
      </c>
      <c r="E81" s="1007">
        <f t="shared" ca="1" si="37"/>
        <v>1</v>
      </c>
      <c r="G81" s="732"/>
      <c r="H81" s="733" t="s">
        <v>497</v>
      </c>
      <c r="I81" s="734" t="str">
        <f t="shared" ca="1" si="27"/>
        <v>05.001.001.001</v>
      </c>
      <c r="J81" s="735" t="s">
        <v>2279</v>
      </c>
      <c r="K81" s="736" t="s">
        <v>1</v>
      </c>
      <c r="L81" s="1004">
        <f>Arquitetura!D219</f>
        <v>7625.35</v>
      </c>
      <c r="M81" s="1004">
        <v>30.92</v>
      </c>
      <c r="N81" s="840">
        <f t="shared" si="28"/>
        <v>235775.82200000001</v>
      </c>
      <c r="O81" s="1011"/>
      <c r="P81" s="739" t="s">
        <v>2416</v>
      </c>
      <c r="Q81" s="1365"/>
      <c r="R81" s="210"/>
      <c r="S81" s="210"/>
    </row>
    <row r="82" spans="1:20" s="209" customFormat="1" ht="13.9" customHeight="1" outlineLevel="2" x14ac:dyDescent="0.2">
      <c r="A82" s="1006">
        <f ca="1">IF($H82="UNIDADE CONSTRUTIVA",OFFSET(A82,-1,0)+1,LARGE(A$3:A79,1))</f>
        <v>0</v>
      </c>
      <c r="B82" s="1006">
        <f t="shared" ca="1" si="34"/>
        <v>5</v>
      </c>
      <c r="C82" s="1006">
        <f t="shared" ca="1" si="35"/>
        <v>1</v>
      </c>
      <c r="D82" s="1007">
        <f t="shared" ca="1" si="36"/>
        <v>1</v>
      </c>
      <c r="E82" s="1007">
        <f t="shared" ca="1" si="37"/>
        <v>2</v>
      </c>
      <c r="G82" s="732"/>
      <c r="H82" s="733" t="s">
        <v>497</v>
      </c>
      <c r="I82" s="734" t="str">
        <f t="shared" ca="1" si="27"/>
        <v>05.001.001.002</v>
      </c>
      <c r="J82" s="735" t="s">
        <v>2280</v>
      </c>
      <c r="K82" s="736" t="s">
        <v>1</v>
      </c>
      <c r="L82" s="1004">
        <f>Arquitetura!D220</f>
        <v>7382.85</v>
      </c>
      <c r="M82" s="1004">
        <v>37.57</v>
      </c>
      <c r="N82" s="840">
        <f t="shared" si="28"/>
        <v>277373.67450000002</v>
      </c>
      <c r="O82" s="1011"/>
      <c r="P82" s="739" t="s">
        <v>2416</v>
      </c>
      <c r="Q82" s="210"/>
      <c r="R82" s="210"/>
      <c r="S82" s="210"/>
    </row>
    <row r="83" spans="1:20" s="209" customFormat="1" ht="13.9" customHeight="1" outlineLevel="2" x14ac:dyDescent="0.2">
      <c r="A83" s="1006">
        <f ca="1">IF($H83="UNIDADE CONSTRUTIVA",OFFSET(A83,-1,0)+1,LARGE(A$3:A80,1))</f>
        <v>0</v>
      </c>
      <c r="B83" s="1006">
        <f t="shared" ca="1" si="34"/>
        <v>5</v>
      </c>
      <c r="C83" s="1006">
        <f t="shared" ca="1" si="35"/>
        <v>1</v>
      </c>
      <c r="D83" s="1007">
        <f t="shared" ca="1" si="36"/>
        <v>1</v>
      </c>
      <c r="E83" s="1007">
        <f t="shared" ca="1" si="37"/>
        <v>3</v>
      </c>
      <c r="G83" s="732"/>
      <c r="H83" s="733" t="s">
        <v>497</v>
      </c>
      <c r="I83" s="734" t="str">
        <f t="shared" ca="1" si="27"/>
        <v>05.001.001.003</v>
      </c>
      <c r="J83" s="735" t="s">
        <v>2281</v>
      </c>
      <c r="K83" s="736" t="s">
        <v>1</v>
      </c>
      <c r="L83" s="1004">
        <f>Arquitetura!D221</f>
        <v>9031.58</v>
      </c>
      <c r="M83" s="1004">
        <v>59.61</v>
      </c>
      <c r="N83" s="840">
        <f t="shared" si="28"/>
        <v>538372.48380000005</v>
      </c>
      <c r="O83" s="1011"/>
      <c r="P83" s="739" t="s">
        <v>2416</v>
      </c>
      <c r="Q83" s="210"/>
      <c r="R83" s="210"/>
      <c r="S83" s="210"/>
    </row>
    <row r="84" spans="1:20" s="209" customFormat="1" ht="13.9" customHeight="1" outlineLevel="2" x14ac:dyDescent="0.2">
      <c r="A84" s="1006">
        <f ca="1">IF($H84="UNIDADE CONSTRUTIVA",OFFSET(A84,-1,0)+1,LARGE(A$3:A81,1))</f>
        <v>0</v>
      </c>
      <c r="B84" s="1006">
        <f t="shared" ref="B84" ca="1" si="38">IF(H84="UNIDADE CONSTRUTIVA",0,IF(H84="CÉLULA CONSTRUTIVA",OFFSET(B84,-1,0)+1,OFFSET(B84,-1,0)))</f>
        <v>5</v>
      </c>
      <c r="C84" s="1006">
        <f t="shared" ref="C84" ca="1" si="39">IF(H84="CÉLULA CONSTRUTIVA",0,IF(H84="ETAPA",OFFSET(C84,-1,0)+1,OFFSET(C84,-1,0)))</f>
        <v>1</v>
      </c>
      <c r="D84" s="1007">
        <f t="shared" ref="D84" ca="1" si="40">IF(H84="ETAPA",0,IF(H84="SUBETAPA",OFFSET(D84,-1,0)+1,OFFSET(D84,-1,0)))</f>
        <v>1</v>
      </c>
      <c r="E84" s="1007">
        <f t="shared" ref="E84" ca="1" si="41">IF(H84="Subetapa",0,IF(H84="serviço",OFFSET(E84,-1,0)+1,OFFSET(E84,-1,0)))</f>
        <v>4</v>
      </c>
      <c r="G84" s="732"/>
      <c r="H84" s="733" t="s">
        <v>497</v>
      </c>
      <c r="I84" s="734" t="str">
        <f t="shared" ref="I84" ca="1" si="42"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>05.001.001.004</v>
      </c>
      <c r="J84" s="735" t="s">
        <v>2282</v>
      </c>
      <c r="K84" s="736" t="s">
        <v>1</v>
      </c>
      <c r="L84" s="1004">
        <f>Arquitetura!D222</f>
        <v>203.85</v>
      </c>
      <c r="M84" s="1004">
        <v>80.510000000000005</v>
      </c>
      <c r="N84" s="840">
        <f t="shared" si="28"/>
        <v>16411.963500000002</v>
      </c>
      <c r="O84" s="1011"/>
      <c r="P84" s="739" t="s">
        <v>2416</v>
      </c>
      <c r="Q84" s="210"/>
      <c r="R84" s="210"/>
      <c r="S84" s="210"/>
    </row>
    <row r="85" spans="1:20" s="209" customFormat="1" ht="13.9" customHeight="1" outlineLevel="1" x14ac:dyDescent="0.2">
      <c r="A85" s="1006">
        <f ca="1">IF($H85="UNIDADE CONSTRUTIVA",OFFSET(A85,-1,0)+1,LARGE(A$3:A84,1))</f>
        <v>0</v>
      </c>
      <c r="B85" s="1006">
        <f t="shared" ca="1" si="34"/>
        <v>5</v>
      </c>
      <c r="C85" s="1006">
        <f t="shared" ca="1" si="35"/>
        <v>1</v>
      </c>
      <c r="D85" s="1007">
        <f t="shared" ca="1" si="36"/>
        <v>2</v>
      </c>
      <c r="E85" s="1007">
        <f t="shared" ca="1" si="37"/>
        <v>0</v>
      </c>
      <c r="G85" s="732"/>
      <c r="H85" s="733" t="s">
        <v>496</v>
      </c>
      <c r="I85" s="734" t="str">
        <f t="shared" ca="1" si="27"/>
        <v>05.001.002</v>
      </c>
      <c r="J85" s="735" t="s">
        <v>402</v>
      </c>
      <c r="K85" s="736"/>
      <c r="L85" s="1004"/>
      <c r="M85" s="1004"/>
      <c r="N85" s="840">
        <f t="shared" ca="1" si="28"/>
        <v>471845.45835000003</v>
      </c>
      <c r="O85" s="1011"/>
      <c r="P85" s="739"/>
      <c r="Q85" s="210"/>
      <c r="R85" s="210"/>
      <c r="S85" s="210"/>
    </row>
    <row r="86" spans="1:20" s="209" customFormat="1" ht="13.9" customHeight="1" outlineLevel="2" x14ac:dyDescent="0.2">
      <c r="A86" s="1006">
        <f ca="1">IF($H86="UNIDADE CONSTRUTIVA",OFFSET(A86,-1,0)+1,LARGE(A$3:A84,1))</f>
        <v>0</v>
      </c>
      <c r="B86" s="1006">
        <f t="shared" ca="1" si="34"/>
        <v>5</v>
      </c>
      <c r="C86" s="1006">
        <f t="shared" ca="1" si="35"/>
        <v>1</v>
      </c>
      <c r="D86" s="1007">
        <f t="shared" ca="1" si="36"/>
        <v>2</v>
      </c>
      <c r="E86" s="1007">
        <f t="shared" ca="1" si="37"/>
        <v>1</v>
      </c>
      <c r="G86" s="732"/>
      <c r="H86" s="733" t="s">
        <v>497</v>
      </c>
      <c r="I86" s="734" t="str">
        <f t="shared" ca="1" si="27"/>
        <v>05.001.002.001</v>
      </c>
      <c r="J86" s="735" t="s">
        <v>690</v>
      </c>
      <c r="K86" s="736" t="s">
        <v>3</v>
      </c>
      <c r="L86" s="1004">
        <f>Arquitetura!C226</f>
        <v>11017.174999999999</v>
      </c>
      <c r="M86" s="1004">
        <v>14.79</v>
      </c>
      <c r="N86" s="840">
        <f t="shared" si="28"/>
        <v>162944.01824999999</v>
      </c>
      <c r="O86" s="1011"/>
      <c r="P86" s="739" t="s">
        <v>2416</v>
      </c>
      <c r="Q86" s="210"/>
      <c r="R86" s="210"/>
      <c r="S86" s="210"/>
    </row>
    <row r="87" spans="1:20" s="209" customFormat="1" ht="13.9" customHeight="1" outlineLevel="2" x14ac:dyDescent="0.2">
      <c r="A87" s="1006">
        <f ca="1">IF($H87="UNIDADE CONSTRUTIVA",OFFSET(A87,-1,0)+1,LARGE(A$3:A84,1))</f>
        <v>0</v>
      </c>
      <c r="B87" s="1006">
        <f t="shared" ca="1" si="34"/>
        <v>5</v>
      </c>
      <c r="C87" s="1006">
        <f t="shared" ca="1" si="35"/>
        <v>1</v>
      </c>
      <c r="D87" s="1007">
        <f t="shared" ca="1" si="36"/>
        <v>2</v>
      </c>
      <c r="E87" s="1007">
        <f t="shared" ca="1" si="37"/>
        <v>2</v>
      </c>
      <c r="G87" s="732"/>
      <c r="H87" s="733" t="s">
        <v>497</v>
      </c>
      <c r="I87" s="734" t="str">
        <f t="shared" ca="1" si="27"/>
        <v>05.001.002.002</v>
      </c>
      <c r="J87" s="735" t="s">
        <v>691</v>
      </c>
      <c r="K87" s="736" t="s">
        <v>2</v>
      </c>
      <c r="L87" s="1004">
        <f>ROUNDUP(SUM($L$81:$L$84)/2,0)</f>
        <v>12122</v>
      </c>
      <c r="M87" s="1004">
        <v>4.1100000000000003</v>
      </c>
      <c r="N87" s="840">
        <f t="shared" si="28"/>
        <v>49821.420000000006</v>
      </c>
      <c r="O87" s="1011"/>
      <c r="P87" s="739" t="s">
        <v>2416</v>
      </c>
      <c r="Q87" s="210"/>
      <c r="R87" s="210"/>
      <c r="S87" s="210"/>
      <c r="T87" s="1016"/>
    </row>
    <row r="88" spans="1:20" s="209" customFormat="1" ht="13.9" customHeight="1" outlineLevel="2" x14ac:dyDescent="0.2">
      <c r="A88" s="1006">
        <f ca="1">IF($H88="UNIDADE CONSTRUTIVA",OFFSET(A88,-1,0)+1,LARGE(A$3:A85,1))</f>
        <v>0</v>
      </c>
      <c r="B88" s="1006">
        <f t="shared" ca="1" si="34"/>
        <v>5</v>
      </c>
      <c r="C88" s="1006">
        <f t="shared" ca="1" si="35"/>
        <v>1</v>
      </c>
      <c r="D88" s="1007">
        <f t="shared" ca="1" si="36"/>
        <v>2</v>
      </c>
      <c r="E88" s="1007">
        <f t="shared" ca="1" si="37"/>
        <v>3</v>
      </c>
      <c r="G88" s="732"/>
      <c r="H88" s="733" t="s">
        <v>497</v>
      </c>
      <c r="I88" s="734" t="str">
        <f t="shared" ca="1" si="27"/>
        <v>05.001.002.003</v>
      </c>
      <c r="J88" s="735" t="s">
        <v>692</v>
      </c>
      <c r="K88" s="736" t="s">
        <v>3</v>
      </c>
      <c r="L88" s="1004">
        <f>ESQUADRIAS!M40</f>
        <v>3193.74</v>
      </c>
      <c r="M88" s="1004">
        <v>79.64</v>
      </c>
      <c r="N88" s="840">
        <f t="shared" si="28"/>
        <v>254349.45359999998</v>
      </c>
      <c r="O88" s="1011"/>
      <c r="P88" s="739" t="s">
        <v>2416</v>
      </c>
      <c r="Q88" s="210"/>
      <c r="R88" s="210"/>
      <c r="S88" s="210"/>
      <c r="T88" s="1016"/>
    </row>
    <row r="89" spans="1:20" s="209" customFormat="1" ht="13.9" customHeight="1" outlineLevel="2" x14ac:dyDescent="0.2">
      <c r="A89" s="1006">
        <f ca="1">IF($H89="UNIDADE CONSTRUTIVA",OFFSET(A89,-1,0)+1,LARGE(A$3:A86,1))</f>
        <v>0</v>
      </c>
      <c r="B89" s="1006">
        <f t="shared" ref="B89" ca="1" si="43">IF(H89="UNIDADE CONSTRUTIVA",0,IF(H89="CÉLULA CONSTRUTIVA",OFFSET(B89,-1,0)+1,OFFSET(B89,-1,0)))</f>
        <v>5</v>
      </c>
      <c r="C89" s="1006">
        <f t="shared" ref="C89" ca="1" si="44">IF(H89="CÉLULA CONSTRUTIVA",0,IF(H89="ETAPA",OFFSET(C89,-1,0)+1,OFFSET(C89,-1,0)))</f>
        <v>1</v>
      </c>
      <c r="D89" s="1007">
        <f t="shared" ref="D89" ca="1" si="45">IF(H89="ETAPA",0,IF(H89="SUBETAPA",OFFSET(D89,-1,0)+1,OFFSET(D89,-1,0)))</f>
        <v>2</v>
      </c>
      <c r="E89" s="1007">
        <f t="shared" ref="E89" ca="1" si="46">IF(H89="Subetapa",0,IF(H89="serviço",OFFSET(E89,-1,0)+1,OFFSET(E89,-1,0)))</f>
        <v>4</v>
      </c>
      <c r="G89" s="732"/>
      <c r="H89" s="733" t="s">
        <v>497</v>
      </c>
      <c r="I89" s="734" t="str">
        <f t="shared" ref="I89" ca="1" si="47"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>05.001.002.004</v>
      </c>
      <c r="J89" s="735" t="s">
        <v>2278</v>
      </c>
      <c r="K89" s="736" t="s">
        <v>1</v>
      </c>
      <c r="L89" s="1004">
        <f>Arquitetura!D359</f>
        <v>74.91</v>
      </c>
      <c r="M89" s="1004">
        <v>63.15</v>
      </c>
      <c r="N89" s="840">
        <f t="shared" si="28"/>
        <v>4730.5664999999999</v>
      </c>
      <c r="O89" s="1011"/>
      <c r="P89" s="739" t="s">
        <v>2416</v>
      </c>
      <c r="Q89" s="210"/>
      <c r="R89" s="210"/>
      <c r="S89" s="210"/>
      <c r="T89" s="1016"/>
    </row>
    <row r="90" spans="1:20" s="209" customFormat="1" ht="13.9" customHeight="1" x14ac:dyDescent="0.2">
      <c r="A90" s="1006">
        <f ca="1">IF($H90="UNIDADE CONSTRUTIVA",OFFSET(A90,-1,0)+1,LARGE(A$3:A88,1))</f>
        <v>0</v>
      </c>
      <c r="B90" s="1006">
        <f t="shared" ca="1" si="34"/>
        <v>6</v>
      </c>
      <c r="C90" s="1006">
        <f t="shared" ca="1" si="35"/>
        <v>0</v>
      </c>
      <c r="D90" s="1007">
        <f t="shared" ca="1" si="36"/>
        <v>2</v>
      </c>
      <c r="E90" s="1007">
        <f t="shared" ca="1" si="37"/>
        <v>4</v>
      </c>
      <c r="G90" s="732"/>
      <c r="H90" s="733" t="s">
        <v>494</v>
      </c>
      <c r="I90" s="734" t="str">
        <f ca="1"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>06</v>
      </c>
      <c r="J90" s="735" t="s">
        <v>499</v>
      </c>
      <c r="K90" s="736"/>
      <c r="L90" s="1004"/>
      <c r="M90" s="1004"/>
      <c r="N90" s="840">
        <f t="shared" ca="1" si="28"/>
        <v>511572.58159000007</v>
      </c>
      <c r="O90" s="1011"/>
      <c r="P90" s="739"/>
      <c r="Q90" s="1012"/>
      <c r="R90" s="1012"/>
      <c r="S90" s="210"/>
      <c r="T90" s="1016"/>
    </row>
    <row r="91" spans="1:20" s="209" customFormat="1" ht="13.9" customHeight="1" outlineLevel="1" x14ac:dyDescent="0.2">
      <c r="A91" s="1006">
        <f ca="1">IF($H91="UNIDADE CONSTRUTIVA",OFFSET(A91,-1,0)+1,LARGE(A$3:A88,1))</f>
        <v>0</v>
      </c>
      <c r="B91" s="1006">
        <f t="shared" ca="1" si="34"/>
        <v>6</v>
      </c>
      <c r="C91" s="1006">
        <f t="shared" ca="1" si="35"/>
        <v>1</v>
      </c>
      <c r="D91" s="1007">
        <f t="shared" ca="1" si="36"/>
        <v>0</v>
      </c>
      <c r="E91" s="1007">
        <f t="shared" ca="1" si="37"/>
        <v>4</v>
      </c>
      <c r="G91" s="732"/>
      <c r="H91" s="733" t="s">
        <v>495</v>
      </c>
      <c r="I91" s="734" t="str">
        <f t="shared" ref="I91:I129" ca="1" si="48"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>06.001</v>
      </c>
      <c r="J91" s="735" t="s">
        <v>499</v>
      </c>
      <c r="K91" s="736"/>
      <c r="L91" s="1004"/>
      <c r="M91" s="1004"/>
      <c r="N91" s="840">
        <f t="shared" ca="1" si="28"/>
        <v>511572.58159000007</v>
      </c>
      <c r="O91" s="1011"/>
      <c r="P91" s="739"/>
      <c r="S91" s="210"/>
      <c r="T91" s="1016"/>
    </row>
    <row r="92" spans="1:20" s="209" customFormat="1" ht="13.9" customHeight="1" outlineLevel="2" x14ac:dyDescent="0.2">
      <c r="A92" s="1006">
        <f ca="1">IF($H92="UNIDADE CONSTRUTIVA",OFFSET(A92,-1,0)+1,LARGE(A$3:A88,1))</f>
        <v>0</v>
      </c>
      <c r="B92" s="1006">
        <f t="shared" ca="1" si="34"/>
        <v>6</v>
      </c>
      <c r="C92" s="1006">
        <f t="shared" ca="1" si="35"/>
        <v>1</v>
      </c>
      <c r="D92" s="1007">
        <f t="shared" ca="1" si="36"/>
        <v>1</v>
      </c>
      <c r="E92" s="1007">
        <f t="shared" ca="1" si="37"/>
        <v>0</v>
      </c>
      <c r="G92" s="732"/>
      <c r="H92" s="733" t="s">
        <v>496</v>
      </c>
      <c r="I92" s="734" t="str">
        <f t="shared" ca="1" si="48"/>
        <v>06.001.001</v>
      </c>
      <c r="J92" s="735" t="s">
        <v>403</v>
      </c>
      <c r="K92" s="736"/>
      <c r="L92" s="1004"/>
      <c r="M92" s="1004"/>
      <c r="N92" s="840">
        <f t="shared" ca="1" si="28"/>
        <v>114119.17465</v>
      </c>
      <c r="O92" s="1011"/>
      <c r="P92" s="739"/>
      <c r="S92" s="210"/>
      <c r="T92" s="1016"/>
    </row>
    <row r="93" spans="1:20" s="209" customFormat="1" ht="13.9" customHeight="1" outlineLevel="2" x14ac:dyDescent="0.2">
      <c r="A93" s="1006">
        <f ca="1">IF($H93="UNIDADE CONSTRUTIVA",OFFSET(A93,-1,0)+1,LARGE(A$3:A90,1))</f>
        <v>0</v>
      </c>
      <c r="B93" s="1006">
        <f t="shared" ca="1" si="34"/>
        <v>6</v>
      </c>
      <c r="C93" s="1006">
        <f t="shared" ca="1" si="35"/>
        <v>1</v>
      </c>
      <c r="D93" s="1007">
        <f t="shared" ca="1" si="36"/>
        <v>1</v>
      </c>
      <c r="E93" s="1007">
        <f t="shared" ca="1" si="37"/>
        <v>1</v>
      </c>
      <c r="G93" s="732"/>
      <c r="H93" s="733" t="s">
        <v>497</v>
      </c>
      <c r="I93" s="734" t="str">
        <f t="shared" ca="1" si="48"/>
        <v>06.001.001.001</v>
      </c>
      <c r="J93" s="735" t="s">
        <v>2287</v>
      </c>
      <c r="K93" s="736" t="s">
        <v>1</v>
      </c>
      <c r="L93" s="1004">
        <f>L98+L100</f>
        <v>3974.8049999999998</v>
      </c>
      <c r="M93" s="1004">
        <v>7.89</v>
      </c>
      <c r="N93" s="840">
        <f t="shared" si="28"/>
        <v>31361.211449999999</v>
      </c>
      <c r="O93" s="1011"/>
      <c r="P93" s="739" t="s">
        <v>2416</v>
      </c>
      <c r="S93" s="210"/>
      <c r="T93" s="1016"/>
    </row>
    <row r="94" spans="1:20" s="209" customFormat="1" ht="13.9" customHeight="1" outlineLevel="2" x14ac:dyDescent="0.2">
      <c r="A94" s="1006">
        <f ca="1">IF($H94="UNIDADE CONSTRUTIVA",OFFSET(A94,-1,0)+1,LARGE(A$3:A91,1))</f>
        <v>0</v>
      </c>
      <c r="B94" s="1006">
        <f t="shared" ca="1" si="34"/>
        <v>6</v>
      </c>
      <c r="C94" s="1006">
        <f t="shared" ca="1" si="35"/>
        <v>1</v>
      </c>
      <c r="D94" s="1007">
        <f t="shared" ca="1" si="36"/>
        <v>1</v>
      </c>
      <c r="E94" s="1007">
        <f t="shared" ca="1" si="37"/>
        <v>2</v>
      </c>
      <c r="G94" s="732"/>
      <c r="H94" s="733" t="s">
        <v>497</v>
      </c>
      <c r="I94" s="734" t="str">
        <f t="shared" ca="1" si="48"/>
        <v>06.001.001.002</v>
      </c>
      <c r="J94" s="735" t="s">
        <v>772</v>
      </c>
      <c r="K94" s="736" t="s">
        <v>1</v>
      </c>
      <c r="L94" s="1004">
        <f>L100</f>
        <v>1676.62</v>
      </c>
      <c r="M94" s="1004">
        <v>49.36</v>
      </c>
      <c r="N94" s="840">
        <f t="shared" si="28"/>
        <v>82757.963199999998</v>
      </c>
      <c r="O94" s="1011"/>
      <c r="P94" s="739" t="s">
        <v>2416</v>
      </c>
      <c r="S94" s="210"/>
      <c r="T94" s="1016"/>
    </row>
    <row r="95" spans="1:20" s="209" customFormat="1" ht="13.9" customHeight="1" outlineLevel="2" x14ac:dyDescent="0.2">
      <c r="A95" s="1006">
        <f ca="1">IF($H95="UNIDADE CONSTRUTIVA",OFFSET(A95,-1,0)+1,LARGE(A$3:A92,1))</f>
        <v>0</v>
      </c>
      <c r="B95" s="1006">
        <f t="shared" ca="1" si="34"/>
        <v>6</v>
      </c>
      <c r="C95" s="1006">
        <f t="shared" ca="1" si="35"/>
        <v>1</v>
      </c>
      <c r="D95" s="1007">
        <f t="shared" ca="1" si="36"/>
        <v>2</v>
      </c>
      <c r="E95" s="1007">
        <f t="shared" ca="1" si="37"/>
        <v>0</v>
      </c>
      <c r="G95" s="732"/>
      <c r="H95" s="733" t="s">
        <v>496</v>
      </c>
      <c r="I95" s="734" t="str">
        <f t="shared" ca="1" si="48"/>
        <v>06.001.002</v>
      </c>
      <c r="J95" s="735" t="s">
        <v>1040</v>
      </c>
      <c r="K95" s="736"/>
      <c r="L95" s="1004"/>
      <c r="M95" s="1004"/>
      <c r="N95" s="840">
        <f t="shared" ca="1" si="28"/>
        <v>32702.066400000003</v>
      </c>
      <c r="O95" s="1011"/>
      <c r="P95" s="739"/>
      <c r="S95" s="210"/>
      <c r="T95" s="1016"/>
    </row>
    <row r="96" spans="1:20" s="209" customFormat="1" ht="13.9" customHeight="1" outlineLevel="2" x14ac:dyDescent="0.2">
      <c r="A96" s="1006">
        <f ca="1">IF($H96="UNIDADE CONSTRUTIVA",OFFSET(A96,-1,0)+1,LARGE(A$3:A93,1))</f>
        <v>0</v>
      </c>
      <c r="B96" s="1006">
        <f t="shared" ca="1" si="34"/>
        <v>6</v>
      </c>
      <c r="C96" s="1006">
        <f t="shared" ca="1" si="35"/>
        <v>1</v>
      </c>
      <c r="D96" s="1007">
        <f t="shared" ca="1" si="36"/>
        <v>2</v>
      </c>
      <c r="E96" s="1007">
        <f t="shared" ca="1" si="37"/>
        <v>1</v>
      </c>
      <c r="G96" s="732"/>
      <c r="H96" s="733" t="s">
        <v>497</v>
      </c>
      <c r="I96" s="734" t="str">
        <f t="shared" ca="1" si="48"/>
        <v>06.001.002.001</v>
      </c>
      <c r="J96" s="735" t="s">
        <v>773</v>
      </c>
      <c r="K96" s="736" t="s">
        <v>1</v>
      </c>
      <c r="L96" s="1004">
        <f>L37</f>
        <v>1313.3360000000002</v>
      </c>
      <c r="M96" s="1004">
        <v>24.9</v>
      </c>
      <c r="N96" s="840">
        <f t="shared" si="28"/>
        <v>32702.066400000003</v>
      </c>
      <c r="O96" s="1011"/>
      <c r="P96" s="739" t="s">
        <v>2416</v>
      </c>
      <c r="S96" s="210"/>
      <c r="T96" s="1016"/>
    </row>
    <row r="97" spans="1:20" s="209" customFormat="1" ht="11.25" outlineLevel="2" x14ac:dyDescent="0.2">
      <c r="A97" s="1006">
        <f ca="1">IF($H97="UNIDADE CONSTRUTIVA",OFFSET(A97,-1,0)+1,LARGE(A$3:A94,1))</f>
        <v>0</v>
      </c>
      <c r="B97" s="1006">
        <f t="shared" ca="1" si="34"/>
        <v>6</v>
      </c>
      <c r="C97" s="1006">
        <f t="shared" ca="1" si="35"/>
        <v>1</v>
      </c>
      <c r="D97" s="1007">
        <f t="shared" ca="1" si="36"/>
        <v>3</v>
      </c>
      <c r="E97" s="1007">
        <f t="shared" ca="1" si="37"/>
        <v>0</v>
      </c>
      <c r="G97" s="732"/>
      <c r="H97" s="733" t="s">
        <v>496</v>
      </c>
      <c r="I97" s="734" t="str">
        <f t="shared" ca="1" si="48"/>
        <v>06.001.003</v>
      </c>
      <c r="J97" s="1017" t="s">
        <v>2363</v>
      </c>
      <c r="K97" s="736"/>
      <c r="L97" s="1004"/>
      <c r="M97" s="1004"/>
      <c r="N97" s="840">
        <f t="shared" ca="1" si="28"/>
        <v>83332.188099999999</v>
      </c>
      <c r="O97" s="1011"/>
      <c r="P97" s="739"/>
      <c r="S97" s="210"/>
      <c r="T97" s="1016"/>
    </row>
    <row r="98" spans="1:20" s="209" customFormat="1" ht="13.9" customHeight="1" outlineLevel="2" x14ac:dyDescent="0.2">
      <c r="A98" s="1006">
        <f ca="1">IF($H98="UNIDADE CONSTRUTIVA",OFFSET(A98,-1,0)+1,LARGE(A$3:A95,1))</f>
        <v>0</v>
      </c>
      <c r="B98" s="1006">
        <f t="shared" ca="1" si="34"/>
        <v>6</v>
      </c>
      <c r="C98" s="1006">
        <f t="shared" ca="1" si="35"/>
        <v>1</v>
      </c>
      <c r="D98" s="1007">
        <f t="shared" ca="1" si="36"/>
        <v>3</v>
      </c>
      <c r="E98" s="1007">
        <f t="shared" ca="1" si="37"/>
        <v>1</v>
      </c>
      <c r="G98" s="732"/>
      <c r="H98" s="733" t="s">
        <v>497</v>
      </c>
      <c r="I98" s="734" t="str">
        <f t="shared" ca="1" si="48"/>
        <v>06.001.003.001</v>
      </c>
      <c r="J98" s="735" t="s">
        <v>1041</v>
      </c>
      <c r="K98" s="736" t="s">
        <v>1</v>
      </c>
      <c r="L98" s="1004">
        <f>Arquitetura!I167+Arquitetura!I168+Arquitetura!I169+Arquitetura!I172</f>
        <v>2298.1849999999999</v>
      </c>
      <c r="M98" s="1004">
        <v>36.26</v>
      </c>
      <c r="N98" s="840">
        <f t="shared" si="28"/>
        <v>83332.188099999999</v>
      </c>
      <c r="O98" s="1011" t="s">
        <v>2326</v>
      </c>
      <c r="P98" s="739" t="s">
        <v>2416</v>
      </c>
      <c r="S98" s="210"/>
      <c r="T98" s="1016"/>
    </row>
    <row r="99" spans="1:20" s="209" customFormat="1" ht="13.9" customHeight="1" outlineLevel="2" x14ac:dyDescent="0.2">
      <c r="A99" s="1006">
        <f ca="1">IF($H99="UNIDADE CONSTRUTIVA",OFFSET(A99,-1,0)+1,LARGE(A$3:A96,1))</f>
        <v>0</v>
      </c>
      <c r="B99" s="1006">
        <f t="shared" ca="1" si="34"/>
        <v>6</v>
      </c>
      <c r="C99" s="1006">
        <f t="shared" ca="1" si="35"/>
        <v>1</v>
      </c>
      <c r="D99" s="1007">
        <f t="shared" ca="1" si="36"/>
        <v>4</v>
      </c>
      <c r="E99" s="1007">
        <f t="shared" ca="1" si="37"/>
        <v>0</v>
      </c>
      <c r="G99" s="732"/>
      <c r="H99" s="733" t="s">
        <v>496</v>
      </c>
      <c r="I99" s="734" t="str">
        <f t="shared" ca="1" si="48"/>
        <v>06.001.004</v>
      </c>
      <c r="J99" s="1015" t="s">
        <v>2364</v>
      </c>
      <c r="K99" s="736"/>
      <c r="L99" s="1004"/>
      <c r="M99" s="1004"/>
      <c r="N99" s="840">
        <f t="shared" ca="1" si="28"/>
        <v>258719.2322</v>
      </c>
      <c r="O99" s="1011"/>
      <c r="P99" s="739"/>
      <c r="S99" s="210"/>
      <c r="T99" s="1016"/>
    </row>
    <row r="100" spans="1:20" s="209" customFormat="1" ht="13.9" customHeight="1" outlineLevel="2" x14ac:dyDescent="0.2">
      <c r="A100" s="1006">
        <f ca="1">IF($H100="UNIDADE CONSTRUTIVA",OFFSET(A100,-1,0)+1,LARGE(A$3:A97,1))</f>
        <v>0</v>
      </c>
      <c r="B100" s="1006">
        <f t="shared" ca="1" si="34"/>
        <v>6</v>
      </c>
      <c r="C100" s="1006">
        <f t="shared" ca="1" si="35"/>
        <v>1</v>
      </c>
      <c r="D100" s="1007">
        <f t="shared" ca="1" si="36"/>
        <v>4</v>
      </c>
      <c r="E100" s="1007">
        <f t="shared" ca="1" si="37"/>
        <v>1</v>
      </c>
      <c r="G100" s="732"/>
      <c r="H100" s="733" t="s">
        <v>497</v>
      </c>
      <c r="I100" s="734" t="str">
        <f t="shared" ca="1" si="48"/>
        <v>06.001.004.001</v>
      </c>
      <c r="J100" s="735" t="s">
        <v>774</v>
      </c>
      <c r="K100" s="736" t="s">
        <v>1</v>
      </c>
      <c r="L100" s="1004">
        <f>Arquitetura!I165+Arquitetura!I166+Arquitetura!I170</f>
        <v>1676.62</v>
      </c>
      <c r="M100" s="1004">
        <v>154.31</v>
      </c>
      <c r="N100" s="840">
        <f t="shared" si="28"/>
        <v>258719.2322</v>
      </c>
      <c r="O100" s="1011"/>
      <c r="P100" s="739" t="s">
        <v>2416</v>
      </c>
      <c r="Q100" s="210"/>
      <c r="R100" s="210"/>
      <c r="S100" s="210"/>
      <c r="T100" s="1016"/>
    </row>
    <row r="101" spans="1:20" s="209" customFormat="1" ht="13.9" customHeight="1" outlineLevel="2" x14ac:dyDescent="0.2">
      <c r="A101" s="1006">
        <f ca="1">IF($H101="UNIDADE CONSTRUTIVA",OFFSET(A101,-1,0)+1,LARGE(A$3:A98,1))</f>
        <v>0</v>
      </c>
      <c r="B101" s="1006">
        <f t="shared" ca="1" si="34"/>
        <v>6</v>
      </c>
      <c r="C101" s="1006">
        <f t="shared" ca="1" si="35"/>
        <v>1</v>
      </c>
      <c r="D101" s="1007">
        <f t="shared" ca="1" si="36"/>
        <v>5</v>
      </c>
      <c r="E101" s="1007">
        <f t="shared" ca="1" si="37"/>
        <v>0</v>
      </c>
      <c r="G101" s="732"/>
      <c r="H101" s="733" t="s">
        <v>496</v>
      </c>
      <c r="I101" s="734" t="str">
        <f t="shared" ca="1" si="48"/>
        <v>06.001.005</v>
      </c>
      <c r="J101" s="735" t="s">
        <v>1042</v>
      </c>
      <c r="K101" s="736"/>
      <c r="L101" s="1004"/>
      <c r="M101" s="1004"/>
      <c r="N101" s="840">
        <f t="shared" ca="1" si="28"/>
        <v>20264.640240000008</v>
      </c>
      <c r="O101" s="1011"/>
      <c r="P101" s="739"/>
      <c r="Q101" s="210"/>
      <c r="R101" s="210"/>
      <c r="S101" s="210"/>
      <c r="T101" s="1016"/>
    </row>
    <row r="102" spans="1:20" s="209" customFormat="1" ht="13.9" customHeight="1" outlineLevel="2" x14ac:dyDescent="0.2">
      <c r="A102" s="1006">
        <f ca="1">IF($H102="UNIDADE CONSTRUTIVA",OFFSET(A102,-1,0)+1,LARGE(A$3:A99,1))</f>
        <v>0</v>
      </c>
      <c r="B102" s="1006">
        <f t="shared" ca="1" si="34"/>
        <v>6</v>
      </c>
      <c r="C102" s="1006">
        <f t="shared" ca="1" si="35"/>
        <v>1</v>
      </c>
      <c r="D102" s="1007">
        <f t="shared" ca="1" si="36"/>
        <v>5</v>
      </c>
      <c r="E102" s="1007">
        <f t="shared" ca="1" si="37"/>
        <v>1</v>
      </c>
      <c r="G102" s="732"/>
      <c r="H102" s="733" t="s">
        <v>497</v>
      </c>
      <c r="I102" s="734" t="str">
        <f t="shared" ca="1" si="48"/>
        <v>06.001.005.001</v>
      </c>
      <c r="J102" s="735" t="s">
        <v>1043</v>
      </c>
      <c r="K102" s="736" t="s">
        <v>1</v>
      </c>
      <c r="L102" s="1004">
        <f>SUMPRODUCT(ESQUADRIAS!C13:C40,ESQUADRIAS!J13:J40)*0.8</f>
        <v>504.47200000000015</v>
      </c>
      <c r="M102" s="1004">
        <v>40.17</v>
      </c>
      <c r="N102" s="840">
        <f t="shared" si="28"/>
        <v>20264.640240000008</v>
      </c>
      <c r="O102" s="1011" t="s">
        <v>2283</v>
      </c>
      <c r="P102" s="739" t="s">
        <v>2416</v>
      </c>
      <c r="Q102" s="210"/>
      <c r="R102" s="210"/>
      <c r="S102" s="210"/>
      <c r="T102" s="1016"/>
    </row>
    <row r="103" spans="1:20" s="209" customFormat="1" ht="13.9" customHeight="1" outlineLevel="2" x14ac:dyDescent="0.2">
      <c r="A103" s="1006">
        <f ca="1">IF($H103="UNIDADE CONSTRUTIVA",OFFSET(A103,-1,0)+1,LARGE(A$3:A100,1))</f>
        <v>0</v>
      </c>
      <c r="B103" s="1006">
        <f t="shared" ca="1" si="34"/>
        <v>6</v>
      </c>
      <c r="C103" s="1006">
        <f t="shared" ca="1" si="35"/>
        <v>1</v>
      </c>
      <c r="D103" s="1007">
        <f t="shared" ca="1" si="36"/>
        <v>6</v>
      </c>
      <c r="E103" s="1007">
        <f t="shared" ca="1" si="37"/>
        <v>0</v>
      </c>
      <c r="G103" s="732"/>
      <c r="H103" s="733" t="s">
        <v>496</v>
      </c>
      <c r="I103" s="734" t="str">
        <f t="shared" ca="1" si="48"/>
        <v>06.001.006</v>
      </c>
      <c r="J103" s="735" t="s">
        <v>500</v>
      </c>
      <c r="K103" s="736"/>
      <c r="L103" s="1004"/>
      <c r="M103" s="1004"/>
      <c r="N103" s="840">
        <f t="shared" ca="1" si="28"/>
        <v>2435.2799999999997</v>
      </c>
      <c r="O103" s="1011"/>
      <c r="P103" s="739"/>
      <c r="Q103" s="210"/>
      <c r="R103" s="210"/>
      <c r="S103" s="1016"/>
      <c r="T103" s="1016"/>
    </row>
    <row r="104" spans="1:20" s="209" customFormat="1" ht="13.9" customHeight="1" outlineLevel="2" x14ac:dyDescent="0.2">
      <c r="A104" s="1006">
        <f ca="1">IF($H104="UNIDADE CONSTRUTIVA",OFFSET(A104,-1,0)+1,LARGE(A$3:A101,1))</f>
        <v>0</v>
      </c>
      <c r="B104" s="1006">
        <f t="shared" ca="1" si="34"/>
        <v>6</v>
      </c>
      <c r="C104" s="1006">
        <f t="shared" ca="1" si="35"/>
        <v>1</v>
      </c>
      <c r="D104" s="1007">
        <f t="shared" ca="1" si="36"/>
        <v>6</v>
      </c>
      <c r="E104" s="1007">
        <f t="shared" ca="1" si="37"/>
        <v>1</v>
      </c>
      <c r="G104" s="732"/>
      <c r="H104" s="733" t="s">
        <v>497</v>
      </c>
      <c r="I104" s="734" t="str">
        <f t="shared" ca="1" si="48"/>
        <v>06.001.006.001</v>
      </c>
      <c r="J104" s="735" t="s">
        <v>501</v>
      </c>
      <c r="K104" s="736" t="s">
        <v>2</v>
      </c>
      <c r="L104" s="1004">
        <f>'Louças e metais'!D114+'Louças e metais'!D115</f>
        <v>278</v>
      </c>
      <c r="M104" s="1004">
        <v>8.76</v>
      </c>
      <c r="N104" s="840">
        <f t="shared" si="28"/>
        <v>2435.2799999999997</v>
      </c>
      <c r="O104" s="1011"/>
      <c r="P104" s="739" t="s">
        <v>2416</v>
      </c>
      <c r="Q104" s="210"/>
      <c r="R104" s="210"/>
      <c r="S104" s="1016"/>
      <c r="T104" s="1016"/>
    </row>
    <row r="105" spans="1:20" s="209" customFormat="1" ht="13.9" customHeight="1" x14ac:dyDescent="0.2">
      <c r="A105" s="1006">
        <f ca="1">IF($H105="UNIDADE CONSTRUTIVA",OFFSET(A105,-1,0)+1,LARGE(A$3:A104,1))</f>
        <v>0</v>
      </c>
      <c r="B105" s="1006">
        <f t="shared" ca="1" si="34"/>
        <v>7</v>
      </c>
      <c r="C105" s="1006">
        <f t="shared" ca="1" si="35"/>
        <v>0</v>
      </c>
      <c r="D105" s="1007">
        <f t="shared" ca="1" si="36"/>
        <v>6</v>
      </c>
      <c r="E105" s="1007">
        <f t="shared" ca="1" si="37"/>
        <v>1</v>
      </c>
      <c r="G105" s="732"/>
      <c r="H105" s="733" t="s">
        <v>494</v>
      </c>
      <c r="I105" s="734" t="str">
        <f t="shared" ca="1" si="48"/>
        <v>07</v>
      </c>
      <c r="J105" s="735" t="s">
        <v>457</v>
      </c>
      <c r="K105" s="736"/>
      <c r="L105" s="1004"/>
      <c r="M105" s="1004"/>
      <c r="N105" s="840">
        <f t="shared" ca="1" si="28"/>
        <v>1309415.8880000003</v>
      </c>
      <c r="O105" s="1011"/>
      <c r="P105" s="739"/>
      <c r="Q105" s="1012"/>
      <c r="R105" s="1012"/>
      <c r="S105" s="210"/>
    </row>
    <row r="106" spans="1:20" s="209" customFormat="1" ht="13.9" customHeight="1" outlineLevel="1" x14ac:dyDescent="0.2">
      <c r="A106" s="1006">
        <f ca="1">IF($H106="UNIDADE CONSTRUTIVA",OFFSET(A106,-1,0)+1,LARGE(A$3:A104,1))</f>
        <v>0</v>
      </c>
      <c r="B106" s="1006">
        <f t="shared" ca="1" si="34"/>
        <v>7</v>
      </c>
      <c r="C106" s="1006">
        <f t="shared" ca="1" si="35"/>
        <v>1</v>
      </c>
      <c r="D106" s="1007">
        <f t="shared" ca="1" si="36"/>
        <v>0</v>
      </c>
      <c r="E106" s="1007">
        <f t="shared" ca="1" si="37"/>
        <v>1</v>
      </c>
      <c r="G106" s="732"/>
      <c r="H106" s="733" t="s">
        <v>495</v>
      </c>
      <c r="I106" s="734" t="str">
        <f t="shared" ca="1" si="48"/>
        <v>07.001</v>
      </c>
      <c r="J106" s="735" t="s">
        <v>457</v>
      </c>
      <c r="K106" s="736"/>
      <c r="L106" s="1004"/>
      <c r="M106" s="1004"/>
      <c r="N106" s="840">
        <f t="shared" ca="1" si="28"/>
        <v>1309415.8880000003</v>
      </c>
      <c r="O106" s="1011"/>
      <c r="P106" s="739"/>
      <c r="Q106" s="210"/>
      <c r="R106" s="210"/>
      <c r="S106" s="210"/>
    </row>
    <row r="107" spans="1:20" s="209" customFormat="1" ht="13.9" customHeight="1" outlineLevel="1" x14ac:dyDescent="0.2">
      <c r="A107" s="1006">
        <f ca="1">IF($H107="UNIDADE CONSTRUTIVA",OFFSET(A107,-1,0)+1,LARGE(A$3:A104,1))</f>
        <v>0</v>
      </c>
      <c r="B107" s="1006">
        <f t="shared" ca="1" si="34"/>
        <v>7</v>
      </c>
      <c r="C107" s="1006">
        <f t="shared" ca="1" si="35"/>
        <v>1</v>
      </c>
      <c r="D107" s="1007">
        <f t="shared" ca="1" si="36"/>
        <v>1</v>
      </c>
      <c r="E107" s="1007">
        <f t="shared" ca="1" si="37"/>
        <v>0</v>
      </c>
      <c r="G107" s="732"/>
      <c r="H107" s="733" t="s">
        <v>496</v>
      </c>
      <c r="I107" s="734" t="str">
        <f t="shared" ca="1" si="48"/>
        <v>07.001.001</v>
      </c>
      <c r="J107" s="735" t="s">
        <v>458</v>
      </c>
      <c r="K107" s="736"/>
      <c r="L107" s="1004"/>
      <c r="M107" s="1004"/>
      <c r="N107" s="840">
        <f t="shared" ca="1" si="28"/>
        <v>481402.90000000008</v>
      </c>
      <c r="O107" s="1011"/>
      <c r="P107" s="739"/>
      <c r="Q107" s="210"/>
      <c r="R107" s="210"/>
      <c r="S107" s="210"/>
    </row>
    <row r="108" spans="1:20" s="209" customFormat="1" ht="13.9" customHeight="1" outlineLevel="2" x14ac:dyDescent="0.2">
      <c r="A108" s="1006">
        <f ca="1">IF($H108="UNIDADE CONSTRUTIVA",OFFSET(A108,-1,0)+1,LARGE(A$3:A105,1))</f>
        <v>0</v>
      </c>
      <c r="B108" s="1006">
        <f t="shared" ca="1" si="34"/>
        <v>7</v>
      </c>
      <c r="C108" s="1006">
        <f t="shared" ca="1" si="35"/>
        <v>1</v>
      </c>
      <c r="D108" s="1007">
        <f t="shared" ca="1" si="36"/>
        <v>1</v>
      </c>
      <c r="E108" s="1007">
        <f t="shared" ca="1" si="37"/>
        <v>1</v>
      </c>
      <c r="G108" s="732"/>
      <c r="H108" s="733" t="s">
        <v>497</v>
      </c>
      <c r="I108" s="734" t="str">
        <f t="shared" ca="1" si="48"/>
        <v>07.001.001.001</v>
      </c>
      <c r="J108" s="735" t="s">
        <v>458</v>
      </c>
      <c r="K108" s="736" t="s">
        <v>423</v>
      </c>
      <c r="L108" s="1004">
        <v>1</v>
      </c>
      <c r="M108" s="1004">
        <v>481402.90000000008</v>
      </c>
      <c r="N108" s="840">
        <f t="shared" si="28"/>
        <v>481402.90000000008</v>
      </c>
      <c r="O108" s="1011"/>
      <c r="P108" s="739" t="s">
        <v>2416</v>
      </c>
      <c r="Q108" s="210"/>
      <c r="R108" s="210"/>
      <c r="S108" s="210"/>
    </row>
    <row r="109" spans="1:20" s="209" customFormat="1" ht="13.9" customHeight="1" outlineLevel="1" x14ac:dyDescent="0.2">
      <c r="A109" s="1006">
        <f ca="1">IF($H109="UNIDADE CONSTRUTIVA",OFFSET(A109,-1,0)+1,LARGE(A$3:A106,1))</f>
        <v>0</v>
      </c>
      <c r="B109" s="1006">
        <f t="shared" ca="1" si="34"/>
        <v>7</v>
      </c>
      <c r="C109" s="1006">
        <f t="shared" ca="1" si="35"/>
        <v>1</v>
      </c>
      <c r="D109" s="1007">
        <f t="shared" ca="1" si="36"/>
        <v>2</v>
      </c>
      <c r="E109" s="1007">
        <f t="shared" ca="1" si="37"/>
        <v>0</v>
      </c>
      <c r="G109" s="732"/>
      <c r="H109" s="733" t="s">
        <v>496</v>
      </c>
      <c r="I109" s="734" t="str">
        <f t="shared" ca="1" si="48"/>
        <v>07.001.002</v>
      </c>
      <c r="J109" s="735" t="s">
        <v>459</v>
      </c>
      <c r="K109" s="736"/>
      <c r="L109" s="1004"/>
      <c r="M109" s="1004"/>
      <c r="N109" s="840">
        <f t="shared" ca="1" si="28"/>
        <v>462146.7840000001</v>
      </c>
      <c r="O109" s="1011"/>
      <c r="P109" s="739"/>
      <c r="Q109" s="210"/>
      <c r="R109" s="210"/>
      <c r="S109" s="210"/>
    </row>
    <row r="110" spans="1:20" s="209" customFormat="1" ht="13.9" customHeight="1" outlineLevel="2" x14ac:dyDescent="0.2">
      <c r="A110" s="1006">
        <f ca="1">IF($H110="UNIDADE CONSTRUTIVA",OFFSET(A110,-1,0)+1,LARGE(A$3:A107,1))</f>
        <v>0</v>
      </c>
      <c r="B110" s="1006">
        <f t="shared" ca="1" si="34"/>
        <v>7</v>
      </c>
      <c r="C110" s="1006">
        <f t="shared" ca="1" si="35"/>
        <v>1</v>
      </c>
      <c r="D110" s="1007">
        <f t="shared" ca="1" si="36"/>
        <v>2</v>
      </c>
      <c r="E110" s="1007">
        <f t="shared" ca="1" si="37"/>
        <v>1</v>
      </c>
      <c r="G110" s="732"/>
      <c r="H110" s="733" t="s">
        <v>497</v>
      </c>
      <c r="I110" s="734" t="str">
        <f t="shared" ca="1" si="48"/>
        <v>07.001.002.001</v>
      </c>
      <c r="J110" s="735" t="s">
        <v>459</v>
      </c>
      <c r="K110" s="736" t="s">
        <v>423</v>
      </c>
      <c r="L110" s="1004">
        <v>1</v>
      </c>
      <c r="M110" s="1004">
        <v>462146.7840000001</v>
      </c>
      <c r="N110" s="840">
        <f t="shared" si="28"/>
        <v>462146.7840000001</v>
      </c>
      <c r="O110" s="1011"/>
      <c r="P110" s="739" t="s">
        <v>2416</v>
      </c>
      <c r="Q110" s="210"/>
      <c r="R110" s="210"/>
      <c r="S110" s="210"/>
    </row>
    <row r="111" spans="1:20" s="209" customFormat="1" ht="13.9" customHeight="1" outlineLevel="1" x14ac:dyDescent="0.2">
      <c r="A111" s="1006">
        <f ca="1">IF($H111="UNIDADE CONSTRUTIVA",OFFSET(A111,-1,0)+1,LARGE(A$3:A108,1))</f>
        <v>0</v>
      </c>
      <c r="B111" s="1006">
        <f t="shared" ca="1" si="34"/>
        <v>7</v>
      </c>
      <c r="C111" s="1006">
        <f t="shared" ca="1" si="35"/>
        <v>1</v>
      </c>
      <c r="D111" s="1007">
        <f t="shared" ca="1" si="36"/>
        <v>3</v>
      </c>
      <c r="E111" s="1007">
        <f t="shared" ca="1" si="37"/>
        <v>0</v>
      </c>
      <c r="G111" s="732"/>
      <c r="H111" s="733" t="s">
        <v>496</v>
      </c>
      <c r="I111" s="734" t="str">
        <f t="shared" ca="1" si="48"/>
        <v>07.001.003</v>
      </c>
      <c r="J111" s="735" t="s">
        <v>683</v>
      </c>
      <c r="K111" s="736"/>
      <c r="L111" s="1004"/>
      <c r="M111" s="1004"/>
      <c r="N111" s="840">
        <f t="shared" ca="1" si="28"/>
        <v>365866.20400000003</v>
      </c>
      <c r="O111" s="1011"/>
      <c r="P111" s="739"/>
      <c r="Q111" s="210"/>
      <c r="R111" s="210"/>
      <c r="S111" s="210"/>
    </row>
    <row r="112" spans="1:20" s="209" customFormat="1" ht="13.9" customHeight="1" outlineLevel="2" x14ac:dyDescent="0.2">
      <c r="A112" s="1006">
        <f ca="1">IF($H112="UNIDADE CONSTRUTIVA",OFFSET(A112,-1,0)+1,LARGE(A$3:A109,1))</f>
        <v>0</v>
      </c>
      <c r="B112" s="1006">
        <f t="shared" ca="1" si="34"/>
        <v>7</v>
      </c>
      <c r="C112" s="1006">
        <f t="shared" ca="1" si="35"/>
        <v>1</v>
      </c>
      <c r="D112" s="1007">
        <f t="shared" ca="1" si="36"/>
        <v>3</v>
      </c>
      <c r="E112" s="1007">
        <f t="shared" ca="1" si="37"/>
        <v>1</v>
      </c>
      <c r="G112" s="732"/>
      <c r="H112" s="733" t="s">
        <v>497</v>
      </c>
      <c r="I112" s="734" t="str">
        <f t="shared" ca="1" si="48"/>
        <v>07.001.003.001</v>
      </c>
      <c r="J112" s="735" t="s">
        <v>1047</v>
      </c>
      <c r="K112" s="736" t="s">
        <v>423</v>
      </c>
      <c r="L112" s="1004">
        <v>1</v>
      </c>
      <c r="M112" s="1004">
        <v>77024.464000000007</v>
      </c>
      <c r="N112" s="840">
        <f t="shared" si="28"/>
        <v>77024.464000000007</v>
      </c>
      <c r="O112" s="1011"/>
      <c r="P112" s="739" t="s">
        <v>2416</v>
      </c>
      <c r="Q112" s="210"/>
      <c r="R112" s="210"/>
      <c r="S112" s="210"/>
    </row>
    <row r="113" spans="1:19" s="209" customFormat="1" ht="13.9" customHeight="1" outlineLevel="2" x14ac:dyDescent="0.2">
      <c r="A113" s="1006">
        <f ca="1">IF($H113="UNIDADE CONSTRUTIVA",OFFSET(A113,-1,0)+1,LARGE(A$3:A110,1))</f>
        <v>0</v>
      </c>
      <c r="B113" s="1006">
        <f t="shared" ca="1" si="34"/>
        <v>7</v>
      </c>
      <c r="C113" s="1006">
        <f t="shared" ca="1" si="35"/>
        <v>1</v>
      </c>
      <c r="D113" s="1007">
        <f t="shared" ca="1" si="36"/>
        <v>3</v>
      </c>
      <c r="E113" s="1007">
        <f t="shared" ca="1" si="37"/>
        <v>2</v>
      </c>
      <c r="G113" s="732"/>
      <c r="H113" s="733" t="s">
        <v>497</v>
      </c>
      <c r="I113" s="734" t="str">
        <f t="shared" ca="1" si="48"/>
        <v>07.001.003.002</v>
      </c>
      <c r="J113" s="735" t="s">
        <v>1048</v>
      </c>
      <c r="K113" s="736" t="s">
        <v>423</v>
      </c>
      <c r="L113" s="1004">
        <v>1</v>
      </c>
      <c r="M113" s="1004">
        <v>288841.74000000005</v>
      </c>
      <c r="N113" s="840">
        <f t="shared" si="28"/>
        <v>288841.74000000005</v>
      </c>
      <c r="O113" s="1011"/>
      <c r="P113" s="739" t="s">
        <v>2416</v>
      </c>
      <c r="Q113" s="210"/>
      <c r="R113" s="210"/>
      <c r="S113" s="210"/>
    </row>
    <row r="114" spans="1:19" s="209" customFormat="1" ht="13.9" customHeight="1" x14ac:dyDescent="0.2">
      <c r="A114" s="1006">
        <f ca="1">IF($H114="UNIDADE CONSTRUTIVA",OFFSET(A114,-1,0)+1,LARGE(A$3:A113,1))</f>
        <v>0</v>
      </c>
      <c r="B114" s="1006">
        <f t="shared" ca="1" si="34"/>
        <v>8</v>
      </c>
      <c r="C114" s="1006">
        <f t="shared" ca="1" si="35"/>
        <v>0</v>
      </c>
      <c r="D114" s="1007">
        <f t="shared" ca="1" si="36"/>
        <v>3</v>
      </c>
      <c r="E114" s="1007">
        <f t="shared" ca="1" si="37"/>
        <v>2</v>
      </c>
      <c r="G114" s="732"/>
      <c r="H114" s="733" t="s">
        <v>494</v>
      </c>
      <c r="I114" s="734" t="str">
        <f t="shared" ca="1" si="48"/>
        <v>08</v>
      </c>
      <c r="J114" s="735" t="s">
        <v>456</v>
      </c>
      <c r="K114" s="736"/>
      <c r="L114" s="1004"/>
      <c r="M114" s="1004"/>
      <c r="N114" s="840">
        <f t="shared" ca="1" si="28"/>
        <v>1713794.3240000003</v>
      </c>
      <c r="O114" s="1011"/>
      <c r="P114" s="739"/>
      <c r="Q114" s="1012"/>
      <c r="R114" s="1012"/>
      <c r="S114" s="210"/>
    </row>
    <row r="115" spans="1:19" s="209" customFormat="1" ht="13.9" customHeight="1" outlineLevel="1" x14ac:dyDescent="0.2">
      <c r="A115" s="1006">
        <f ca="1">IF($H115="UNIDADE CONSTRUTIVA",OFFSET(A115,-1,0)+1,LARGE(A$3:A113,1))</f>
        <v>0</v>
      </c>
      <c r="B115" s="1006">
        <f t="shared" ca="1" si="34"/>
        <v>8</v>
      </c>
      <c r="C115" s="1006">
        <f t="shared" ca="1" si="35"/>
        <v>1</v>
      </c>
      <c r="D115" s="1007">
        <f t="shared" ca="1" si="36"/>
        <v>0</v>
      </c>
      <c r="E115" s="1007">
        <f t="shared" ca="1" si="37"/>
        <v>2</v>
      </c>
      <c r="G115" s="732"/>
      <c r="H115" s="733" t="s">
        <v>495</v>
      </c>
      <c r="I115" s="734" t="str">
        <f t="shared" ca="1" si="48"/>
        <v>08.001</v>
      </c>
      <c r="J115" s="735" t="s">
        <v>456</v>
      </c>
      <c r="K115" s="736"/>
      <c r="L115" s="1004"/>
      <c r="M115" s="1004"/>
      <c r="N115" s="840">
        <f t="shared" ca="1" si="28"/>
        <v>1713794.3240000003</v>
      </c>
      <c r="O115" s="1011"/>
      <c r="P115" s="739"/>
      <c r="Q115" s="210"/>
      <c r="R115" s="210"/>
      <c r="S115" s="210"/>
    </row>
    <row r="116" spans="1:19" s="209" customFormat="1" ht="13.9" customHeight="1" outlineLevel="1" x14ac:dyDescent="0.2">
      <c r="A116" s="1006">
        <f ca="1">IF($H116="UNIDADE CONSTRUTIVA",OFFSET(A116,-1,0)+1,LARGE(A$3:A113,1))</f>
        <v>0</v>
      </c>
      <c r="B116" s="1006">
        <f t="shared" ca="1" si="34"/>
        <v>8</v>
      </c>
      <c r="C116" s="1006">
        <f t="shared" ca="1" si="35"/>
        <v>1</v>
      </c>
      <c r="D116" s="1007">
        <f t="shared" ca="1" si="36"/>
        <v>1</v>
      </c>
      <c r="E116" s="1007">
        <f t="shared" ca="1" si="37"/>
        <v>0</v>
      </c>
      <c r="G116" s="732"/>
      <c r="H116" s="733" t="s">
        <v>496</v>
      </c>
      <c r="I116" s="734" t="str">
        <f t="shared" ca="1" si="48"/>
        <v>08.001.001</v>
      </c>
      <c r="J116" s="735" t="s">
        <v>460</v>
      </c>
      <c r="K116" s="736"/>
      <c r="L116" s="1004"/>
      <c r="M116" s="1004"/>
      <c r="N116" s="840">
        <f t="shared" ca="1" si="28"/>
        <v>96280.580000000016</v>
      </c>
      <c r="O116" s="1011"/>
      <c r="P116" s="739"/>
      <c r="Q116" s="210"/>
      <c r="R116" s="210"/>
      <c r="S116" s="210"/>
    </row>
    <row r="117" spans="1:19" s="209" customFormat="1" ht="13.9" customHeight="1" outlineLevel="2" x14ac:dyDescent="0.2">
      <c r="A117" s="1006">
        <f ca="1">IF($H117="UNIDADE CONSTRUTIVA",OFFSET(A117,-1,0)+1,LARGE(A$3:A114,1))</f>
        <v>0</v>
      </c>
      <c r="B117" s="1006">
        <f t="shared" ca="1" si="34"/>
        <v>8</v>
      </c>
      <c r="C117" s="1006">
        <f t="shared" ca="1" si="35"/>
        <v>1</v>
      </c>
      <c r="D117" s="1007">
        <f t="shared" ca="1" si="36"/>
        <v>1</v>
      </c>
      <c r="E117" s="1007">
        <f t="shared" ca="1" si="37"/>
        <v>1</v>
      </c>
      <c r="G117" s="732"/>
      <c r="H117" s="733" t="s">
        <v>497</v>
      </c>
      <c r="I117" s="734" t="str">
        <f t="shared" ca="1" si="48"/>
        <v>08.001.001.001</v>
      </c>
      <c r="J117" s="735" t="s">
        <v>460</v>
      </c>
      <c r="K117" s="736" t="s">
        <v>423</v>
      </c>
      <c r="L117" s="1004">
        <v>1</v>
      </c>
      <c r="M117" s="1004">
        <v>96280.580000000016</v>
      </c>
      <c r="N117" s="840">
        <f t="shared" si="28"/>
        <v>96280.580000000016</v>
      </c>
      <c r="O117" s="1011"/>
      <c r="P117" s="739" t="s">
        <v>2416</v>
      </c>
      <c r="Q117" s="210"/>
      <c r="R117" s="210"/>
      <c r="S117" s="210"/>
    </row>
    <row r="118" spans="1:19" s="209" customFormat="1" ht="13.9" customHeight="1" outlineLevel="1" x14ac:dyDescent="0.2">
      <c r="A118" s="1006">
        <f ca="1">IF($H118="UNIDADE CONSTRUTIVA",OFFSET(A118,-1,0)+1,LARGE(A$3:A115,1))</f>
        <v>0</v>
      </c>
      <c r="B118" s="1006">
        <f t="shared" ca="1" si="34"/>
        <v>8</v>
      </c>
      <c r="C118" s="1006">
        <f t="shared" ca="1" si="35"/>
        <v>1</v>
      </c>
      <c r="D118" s="1007">
        <f t="shared" ca="1" si="36"/>
        <v>2</v>
      </c>
      <c r="E118" s="1007">
        <f t="shared" ca="1" si="37"/>
        <v>0</v>
      </c>
      <c r="G118" s="732"/>
      <c r="H118" s="733" t="s">
        <v>496</v>
      </c>
      <c r="I118" s="734" t="str">
        <f t="shared" ca="1" si="48"/>
        <v>08.001.002</v>
      </c>
      <c r="J118" s="735" t="s">
        <v>461</v>
      </c>
      <c r="K118" s="736"/>
      <c r="L118" s="1004"/>
      <c r="M118" s="1004"/>
      <c r="N118" s="840">
        <f t="shared" ca="1" si="28"/>
        <v>423634.55200000003</v>
      </c>
      <c r="O118" s="1011"/>
      <c r="P118" s="739"/>
      <c r="Q118" s="210"/>
      <c r="R118" s="210"/>
      <c r="S118" s="210"/>
    </row>
    <row r="119" spans="1:19" s="209" customFormat="1" ht="13.9" customHeight="1" outlineLevel="2" x14ac:dyDescent="0.2">
      <c r="A119" s="1006">
        <f ca="1">IF($H119="UNIDADE CONSTRUTIVA",OFFSET(A119,-1,0)+1,LARGE(A$3:A116,1))</f>
        <v>0</v>
      </c>
      <c r="B119" s="1006">
        <f t="shared" ca="1" si="34"/>
        <v>8</v>
      </c>
      <c r="C119" s="1006">
        <f t="shared" ca="1" si="35"/>
        <v>1</v>
      </c>
      <c r="D119" s="1007">
        <f t="shared" ca="1" si="36"/>
        <v>2</v>
      </c>
      <c r="E119" s="1007">
        <f t="shared" ca="1" si="37"/>
        <v>1</v>
      </c>
      <c r="G119" s="732"/>
      <c r="H119" s="733" t="s">
        <v>497</v>
      </c>
      <c r="I119" s="734" t="str">
        <f t="shared" ca="1" si="48"/>
        <v>08.001.002.001</v>
      </c>
      <c r="J119" s="735" t="s">
        <v>461</v>
      </c>
      <c r="K119" s="736" t="s">
        <v>423</v>
      </c>
      <c r="L119" s="1004">
        <v>1</v>
      </c>
      <c r="M119" s="1004">
        <v>423634.55200000003</v>
      </c>
      <c r="N119" s="840">
        <f t="shared" si="28"/>
        <v>423634.55200000003</v>
      </c>
      <c r="O119" s="1011"/>
      <c r="P119" s="739" t="s">
        <v>2416</v>
      </c>
      <c r="Q119" s="210"/>
      <c r="R119" s="210"/>
      <c r="S119" s="210"/>
    </row>
    <row r="120" spans="1:19" s="209" customFormat="1" ht="13.9" customHeight="1" outlineLevel="1" x14ac:dyDescent="0.2">
      <c r="A120" s="1006">
        <f ca="1">IF($H120="UNIDADE CONSTRUTIVA",OFFSET(A120,-1,0)+1,LARGE(A$3:A117,1))</f>
        <v>0</v>
      </c>
      <c r="B120" s="1006">
        <f t="shared" ca="1" si="34"/>
        <v>8</v>
      </c>
      <c r="C120" s="1006">
        <f t="shared" ca="1" si="35"/>
        <v>1</v>
      </c>
      <c r="D120" s="1007">
        <f t="shared" ca="1" si="36"/>
        <v>3</v>
      </c>
      <c r="E120" s="1007">
        <f t="shared" ca="1" si="37"/>
        <v>0</v>
      </c>
      <c r="G120" s="732"/>
      <c r="H120" s="733" t="s">
        <v>496</v>
      </c>
      <c r="I120" s="734" t="str">
        <f t="shared" ca="1" si="48"/>
        <v>08.001.003</v>
      </c>
      <c r="J120" s="735" t="s">
        <v>775</v>
      </c>
      <c r="K120" s="736"/>
      <c r="L120" s="1004"/>
      <c r="M120" s="1004"/>
      <c r="N120" s="840">
        <f t="shared" ca="1" si="28"/>
        <v>327353.97200000007</v>
      </c>
      <c r="O120" s="1011"/>
      <c r="P120" s="739"/>
      <c r="Q120" s="210"/>
      <c r="R120" s="210"/>
      <c r="S120" s="210"/>
    </row>
    <row r="121" spans="1:19" s="209" customFormat="1" ht="13.9" customHeight="1" outlineLevel="2" x14ac:dyDescent="0.2">
      <c r="A121" s="1006">
        <f ca="1">IF($H121="UNIDADE CONSTRUTIVA",OFFSET(A121,-1,0)+1,LARGE(A$3:A118,1))</f>
        <v>0</v>
      </c>
      <c r="B121" s="1006">
        <f t="shared" ref="B121:B166" ca="1" si="49">IF(H121="UNIDADE CONSTRUTIVA",0,IF(H121="CÉLULA CONSTRUTIVA",OFFSET(B121,-1,0)+1,OFFSET(B121,-1,0)))</f>
        <v>8</v>
      </c>
      <c r="C121" s="1006">
        <f t="shared" ref="C121:C166" ca="1" si="50">IF(H121="CÉLULA CONSTRUTIVA",0,IF(H121="ETAPA",OFFSET(C121,-1,0)+1,OFFSET(C121,-1,0)))</f>
        <v>1</v>
      </c>
      <c r="D121" s="1007">
        <f t="shared" ref="D121:D166" ca="1" si="51">IF(H121="ETAPA",0,IF(H121="SUBETAPA",OFFSET(D121,-1,0)+1,OFFSET(D121,-1,0)))</f>
        <v>3</v>
      </c>
      <c r="E121" s="1007">
        <f t="shared" ref="E121:E166" ca="1" si="52">IF(H121="Subetapa",0,IF(H121="serviço",OFFSET(E121,-1,0)+1,OFFSET(E121,-1,0)))</f>
        <v>1</v>
      </c>
      <c r="G121" s="732"/>
      <c r="H121" s="733" t="s">
        <v>497</v>
      </c>
      <c r="I121" s="734" t="str">
        <f t="shared" ca="1" si="48"/>
        <v>08.001.003.001</v>
      </c>
      <c r="J121" s="735" t="s">
        <v>775</v>
      </c>
      <c r="K121" s="736" t="s">
        <v>423</v>
      </c>
      <c r="L121" s="1004">
        <v>1</v>
      </c>
      <c r="M121" s="1004">
        <v>327353.97200000007</v>
      </c>
      <c r="N121" s="840">
        <f t="shared" si="28"/>
        <v>327353.97200000007</v>
      </c>
      <c r="O121" s="1011"/>
      <c r="P121" s="739" t="s">
        <v>2416</v>
      </c>
      <c r="Q121" s="210"/>
      <c r="R121" s="210"/>
      <c r="S121" s="210"/>
    </row>
    <row r="122" spans="1:19" s="209" customFormat="1" ht="13.9" customHeight="1" outlineLevel="1" x14ac:dyDescent="0.2">
      <c r="A122" s="1006">
        <f ca="1">IF($H122="UNIDADE CONSTRUTIVA",OFFSET(A122,-1,0)+1,LARGE(A$3:A119,1))</f>
        <v>0</v>
      </c>
      <c r="B122" s="1006">
        <f t="shared" ca="1" si="49"/>
        <v>8</v>
      </c>
      <c r="C122" s="1006">
        <f t="shared" ca="1" si="50"/>
        <v>1</v>
      </c>
      <c r="D122" s="1007">
        <f t="shared" ca="1" si="51"/>
        <v>4</v>
      </c>
      <c r="E122" s="1007">
        <f t="shared" ca="1" si="52"/>
        <v>0</v>
      </c>
      <c r="G122" s="732"/>
      <c r="H122" s="733" t="s">
        <v>496</v>
      </c>
      <c r="I122" s="734" t="str">
        <f t="shared" ca="1" si="48"/>
        <v>08.001.004</v>
      </c>
      <c r="J122" s="735" t="s">
        <v>462</v>
      </c>
      <c r="K122" s="736"/>
      <c r="L122" s="1004"/>
      <c r="M122" s="1004"/>
      <c r="N122" s="840">
        <f t="shared" ca="1" si="28"/>
        <v>577683.4800000001</v>
      </c>
      <c r="O122" s="1011"/>
      <c r="P122" s="739"/>
      <c r="Q122" s="210"/>
      <c r="R122" s="210"/>
      <c r="S122" s="210"/>
    </row>
    <row r="123" spans="1:19" s="209" customFormat="1" ht="13.9" customHeight="1" outlineLevel="2" x14ac:dyDescent="0.2">
      <c r="A123" s="1006">
        <f ca="1">IF($H123="UNIDADE CONSTRUTIVA",OFFSET(A123,-1,0)+1,LARGE(A$3:A120,1))</f>
        <v>0</v>
      </c>
      <c r="B123" s="1006">
        <f t="shared" ca="1" si="49"/>
        <v>8</v>
      </c>
      <c r="C123" s="1006">
        <f t="shared" ca="1" si="50"/>
        <v>1</v>
      </c>
      <c r="D123" s="1007">
        <f t="shared" ca="1" si="51"/>
        <v>4</v>
      </c>
      <c r="E123" s="1007">
        <f t="shared" ca="1" si="52"/>
        <v>1</v>
      </c>
      <c r="G123" s="732"/>
      <c r="H123" s="733" t="s">
        <v>497</v>
      </c>
      <c r="I123" s="734" t="str">
        <f t="shared" ca="1" si="48"/>
        <v>08.001.004.001</v>
      </c>
      <c r="J123" s="735" t="s">
        <v>462</v>
      </c>
      <c r="K123" s="736" t="s">
        <v>423</v>
      </c>
      <c r="L123" s="1004">
        <v>1</v>
      </c>
      <c r="M123" s="1004">
        <v>577683.4800000001</v>
      </c>
      <c r="N123" s="840">
        <f t="shared" si="28"/>
        <v>577683.4800000001</v>
      </c>
      <c r="O123" s="1011"/>
      <c r="P123" s="739" t="s">
        <v>2416</v>
      </c>
      <c r="Q123" s="210"/>
      <c r="R123" s="210"/>
      <c r="S123" s="210"/>
    </row>
    <row r="124" spans="1:19" s="209" customFormat="1" ht="13.9" customHeight="1" outlineLevel="1" x14ac:dyDescent="0.2">
      <c r="A124" s="1006">
        <f ca="1">IF($H124="UNIDADE CONSTRUTIVA",OFFSET(A124,-1,0)+1,LARGE(A$3:A121,1))</f>
        <v>0</v>
      </c>
      <c r="B124" s="1006">
        <f t="shared" ca="1" si="49"/>
        <v>8</v>
      </c>
      <c r="C124" s="1006">
        <f t="shared" ca="1" si="50"/>
        <v>1</v>
      </c>
      <c r="D124" s="1007">
        <f t="shared" ca="1" si="51"/>
        <v>5</v>
      </c>
      <c r="E124" s="1007">
        <f t="shared" ca="1" si="52"/>
        <v>0</v>
      </c>
      <c r="G124" s="732"/>
      <c r="H124" s="733" t="s">
        <v>496</v>
      </c>
      <c r="I124" s="734" t="str">
        <f t="shared" ca="1" si="48"/>
        <v>08.001.005</v>
      </c>
      <c r="J124" s="735" t="s">
        <v>776</v>
      </c>
      <c r="K124" s="736"/>
      <c r="L124" s="1004"/>
      <c r="M124" s="1004"/>
      <c r="N124" s="840">
        <f t="shared" ca="1" si="28"/>
        <v>231073.39200000005</v>
      </c>
      <c r="O124" s="1011"/>
      <c r="P124" s="739"/>
      <c r="Q124" s="210"/>
      <c r="R124" s="210"/>
      <c r="S124" s="210"/>
    </row>
    <row r="125" spans="1:19" s="209" customFormat="1" ht="13.9" customHeight="1" outlineLevel="2" x14ac:dyDescent="0.2">
      <c r="A125" s="1006">
        <f ca="1">IF($H125="UNIDADE CONSTRUTIVA",OFFSET(A125,-1,0)+1,LARGE(A$3:A122,1))</f>
        <v>0</v>
      </c>
      <c r="B125" s="1006">
        <f t="shared" ca="1" si="49"/>
        <v>8</v>
      </c>
      <c r="C125" s="1006">
        <f t="shared" ca="1" si="50"/>
        <v>1</v>
      </c>
      <c r="D125" s="1007">
        <f t="shared" ca="1" si="51"/>
        <v>5</v>
      </c>
      <c r="E125" s="1007">
        <f t="shared" ca="1" si="52"/>
        <v>1</v>
      </c>
      <c r="G125" s="732"/>
      <c r="H125" s="733" t="s">
        <v>497</v>
      </c>
      <c r="I125" s="734" t="str">
        <f t="shared" ca="1" si="48"/>
        <v>08.001.005.001</v>
      </c>
      <c r="J125" s="735" t="s">
        <v>777</v>
      </c>
      <c r="K125" s="736" t="s">
        <v>423</v>
      </c>
      <c r="L125" s="1004">
        <v>1</v>
      </c>
      <c r="M125" s="1004">
        <v>231073.39200000005</v>
      </c>
      <c r="N125" s="840">
        <f t="shared" si="28"/>
        <v>231073.39200000005</v>
      </c>
      <c r="O125" s="1011"/>
      <c r="P125" s="739" t="s">
        <v>2416</v>
      </c>
      <c r="Q125" s="210"/>
      <c r="R125" s="210"/>
      <c r="S125" s="210"/>
    </row>
    <row r="126" spans="1:19" s="209" customFormat="1" ht="13.9" customHeight="1" outlineLevel="1" x14ac:dyDescent="0.2">
      <c r="A126" s="1006">
        <f ca="1">IF($H126="UNIDADE CONSTRUTIVA",OFFSET(A126,-1,0)+1,LARGE(A$3:A123,1))</f>
        <v>0</v>
      </c>
      <c r="B126" s="1006">
        <f t="shared" ca="1" si="49"/>
        <v>8</v>
      </c>
      <c r="C126" s="1006">
        <f t="shared" ca="1" si="50"/>
        <v>1</v>
      </c>
      <c r="D126" s="1007">
        <f t="shared" ca="1" si="51"/>
        <v>6</v>
      </c>
      <c r="E126" s="1007">
        <f t="shared" ca="1" si="52"/>
        <v>0</v>
      </c>
      <c r="G126" s="732"/>
      <c r="H126" s="733" t="s">
        <v>496</v>
      </c>
      <c r="I126" s="734" t="str">
        <f t="shared" ca="1" si="48"/>
        <v>08.001.006</v>
      </c>
      <c r="J126" s="735" t="s">
        <v>463</v>
      </c>
      <c r="K126" s="736"/>
      <c r="L126" s="1004"/>
      <c r="M126" s="1004"/>
      <c r="N126" s="840">
        <f t="shared" ca="1" si="28"/>
        <v>57768.348000000013</v>
      </c>
      <c r="O126" s="1011"/>
      <c r="P126" s="739"/>
      <c r="Q126" s="210"/>
      <c r="R126" s="210"/>
      <c r="S126" s="210"/>
    </row>
    <row r="127" spans="1:19" s="209" customFormat="1" ht="13.9" customHeight="1" outlineLevel="2" x14ac:dyDescent="0.2">
      <c r="A127" s="1006">
        <f ca="1">IF($H127="UNIDADE CONSTRUTIVA",OFFSET(A127,-1,0)+1,LARGE(A$3:A124,1))</f>
        <v>0</v>
      </c>
      <c r="B127" s="1006">
        <f t="shared" ca="1" si="49"/>
        <v>8</v>
      </c>
      <c r="C127" s="1006">
        <f t="shared" ca="1" si="50"/>
        <v>1</v>
      </c>
      <c r="D127" s="1007">
        <f t="shared" ca="1" si="51"/>
        <v>6</v>
      </c>
      <c r="E127" s="1007">
        <f t="shared" ca="1" si="52"/>
        <v>1</v>
      </c>
      <c r="G127" s="732"/>
      <c r="H127" s="733" t="s">
        <v>497</v>
      </c>
      <c r="I127" s="734" t="str">
        <f t="shared" ca="1" si="48"/>
        <v>08.001.006.001</v>
      </c>
      <c r="J127" s="735" t="s">
        <v>464</v>
      </c>
      <c r="K127" s="736" t="s">
        <v>423</v>
      </c>
      <c r="L127" s="1004">
        <v>1</v>
      </c>
      <c r="M127" s="1004">
        <v>57768.348000000013</v>
      </c>
      <c r="N127" s="840">
        <f t="shared" si="28"/>
        <v>57768.348000000013</v>
      </c>
      <c r="O127" s="1011"/>
      <c r="P127" s="739" t="s">
        <v>2416</v>
      </c>
      <c r="Q127" s="210"/>
      <c r="R127" s="210"/>
      <c r="S127" s="210"/>
    </row>
    <row r="128" spans="1:19" s="209" customFormat="1" ht="13.9" customHeight="1" x14ac:dyDescent="0.2">
      <c r="A128" s="1006">
        <f ca="1">IF($H128="UNIDADE CONSTRUTIVA",OFFSET(A128,-1,0)+1,LARGE(A$3:A127,1))</f>
        <v>0</v>
      </c>
      <c r="B128" s="1006">
        <f t="shared" ca="1" si="49"/>
        <v>9</v>
      </c>
      <c r="C128" s="1006">
        <f t="shared" ca="1" si="50"/>
        <v>0</v>
      </c>
      <c r="D128" s="1007">
        <f t="shared" ca="1" si="51"/>
        <v>6</v>
      </c>
      <c r="E128" s="1007">
        <f t="shared" ca="1" si="52"/>
        <v>1</v>
      </c>
      <c r="G128" s="732"/>
      <c r="H128" s="733" t="s">
        <v>494</v>
      </c>
      <c r="I128" s="734" t="str">
        <f t="shared" ca="1" si="48"/>
        <v>09</v>
      </c>
      <c r="J128" s="735" t="s">
        <v>686</v>
      </c>
      <c r="K128" s="736"/>
      <c r="L128" s="1004"/>
      <c r="M128" s="1004"/>
      <c r="N128" s="840">
        <f t="shared" ca="1" si="28"/>
        <v>308097.85600000003</v>
      </c>
      <c r="O128" s="1011"/>
      <c r="P128" s="739"/>
      <c r="Q128" s="1012"/>
      <c r="R128" s="1012"/>
      <c r="S128" s="210"/>
    </row>
    <row r="129" spans="1:19" s="209" customFormat="1" ht="13.9" customHeight="1" outlineLevel="1" x14ac:dyDescent="0.2">
      <c r="A129" s="1006">
        <f ca="1">IF($H129="UNIDADE CONSTRUTIVA",OFFSET(A129,-1,0)+1,LARGE(A$3:A127,1))</f>
        <v>0</v>
      </c>
      <c r="B129" s="1006">
        <f t="shared" ca="1" si="49"/>
        <v>9</v>
      </c>
      <c r="C129" s="1006">
        <f t="shared" ca="1" si="50"/>
        <v>1</v>
      </c>
      <c r="D129" s="1007">
        <f t="shared" ca="1" si="51"/>
        <v>0</v>
      </c>
      <c r="E129" s="1007">
        <f t="shared" ca="1" si="52"/>
        <v>1</v>
      </c>
      <c r="G129" s="732"/>
      <c r="H129" s="733" t="s">
        <v>495</v>
      </c>
      <c r="I129" s="734" t="str">
        <f t="shared" ca="1" si="48"/>
        <v>09.001</v>
      </c>
      <c r="J129" s="735" t="s">
        <v>686</v>
      </c>
      <c r="K129" s="736"/>
      <c r="L129" s="1004"/>
      <c r="M129" s="1004"/>
      <c r="N129" s="840">
        <f t="shared" ca="1" si="28"/>
        <v>308097.85600000003</v>
      </c>
      <c r="O129" s="1011"/>
      <c r="P129" s="739"/>
      <c r="Q129" s="210"/>
      <c r="R129" s="210"/>
      <c r="S129" s="210"/>
    </row>
    <row r="130" spans="1:19" s="209" customFormat="1" ht="13.9" customHeight="1" outlineLevel="1" x14ac:dyDescent="0.2">
      <c r="A130" s="1006">
        <f ca="1">IF($H130="UNIDADE CONSTRUTIVA",OFFSET(A130,-1,0)+1,LARGE(A$3:A127,1))</f>
        <v>0</v>
      </c>
      <c r="B130" s="1006">
        <f t="shared" ca="1" si="49"/>
        <v>9</v>
      </c>
      <c r="C130" s="1006">
        <f t="shared" ca="1" si="50"/>
        <v>1</v>
      </c>
      <c r="D130" s="1007">
        <f t="shared" ca="1" si="51"/>
        <v>1</v>
      </c>
      <c r="E130" s="1007">
        <f t="shared" ca="1" si="52"/>
        <v>0</v>
      </c>
      <c r="G130" s="732"/>
      <c r="H130" s="733" t="s">
        <v>496</v>
      </c>
      <c r="I130" s="734" t="str">
        <f ca="1"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>09.001.001</v>
      </c>
      <c r="J130" s="735" t="s">
        <v>778</v>
      </c>
      <c r="K130" s="736"/>
      <c r="L130" s="1004"/>
      <c r="M130" s="1004"/>
      <c r="N130" s="840">
        <f t="shared" ca="1" si="28"/>
        <v>308097.85600000003</v>
      </c>
      <c r="O130" s="1011"/>
      <c r="P130" s="739"/>
      <c r="Q130" s="210"/>
      <c r="R130" s="210"/>
      <c r="S130" s="210"/>
    </row>
    <row r="131" spans="1:19" s="209" customFormat="1" ht="13.9" customHeight="1" outlineLevel="2" x14ac:dyDescent="0.2">
      <c r="A131" s="1006">
        <f ca="1">IF($H131="UNIDADE CONSTRUTIVA",OFFSET(A131,-1,0)+1,LARGE(A$3:A128,1))</f>
        <v>0</v>
      </c>
      <c r="B131" s="1006">
        <f t="shared" ca="1" si="49"/>
        <v>9</v>
      </c>
      <c r="C131" s="1006">
        <f t="shared" ca="1" si="50"/>
        <v>1</v>
      </c>
      <c r="D131" s="1007">
        <f t="shared" ca="1" si="51"/>
        <v>1</v>
      </c>
      <c r="E131" s="1007">
        <f t="shared" ca="1" si="52"/>
        <v>1</v>
      </c>
      <c r="G131" s="732"/>
      <c r="H131" s="733" t="s">
        <v>497</v>
      </c>
      <c r="I131" s="734" t="str">
        <f ca="1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09.001.001.001</v>
      </c>
      <c r="J131" s="735" t="s">
        <v>778</v>
      </c>
      <c r="K131" s="736" t="s">
        <v>423</v>
      </c>
      <c r="L131" s="1004">
        <v>1</v>
      </c>
      <c r="M131" s="1004">
        <v>231073.39200000005</v>
      </c>
      <c r="N131" s="840">
        <f t="shared" si="28"/>
        <v>231073.39200000005</v>
      </c>
      <c r="O131" s="1011"/>
      <c r="P131" s="739" t="s">
        <v>2416</v>
      </c>
      <c r="Q131" s="210"/>
      <c r="R131" s="210"/>
      <c r="S131" s="210"/>
    </row>
    <row r="132" spans="1:19" s="209" customFormat="1" ht="13.9" customHeight="1" outlineLevel="2" x14ac:dyDescent="0.2">
      <c r="A132" s="1006">
        <f ca="1">IF($H132="UNIDADE CONSTRUTIVA",OFFSET(A132,-1,0)+1,LARGE(A$3:A130,1))</f>
        <v>0</v>
      </c>
      <c r="B132" s="1006">
        <f t="shared" ca="1" si="49"/>
        <v>9</v>
      </c>
      <c r="C132" s="1006">
        <f t="shared" ca="1" si="50"/>
        <v>1</v>
      </c>
      <c r="D132" s="1007">
        <f t="shared" ca="1" si="51"/>
        <v>1</v>
      </c>
      <c r="E132" s="1007">
        <f t="shared" ca="1" si="52"/>
        <v>2</v>
      </c>
      <c r="G132" s="732"/>
      <c r="H132" s="733" t="s">
        <v>497</v>
      </c>
      <c r="I132" s="734" t="str">
        <f ca="1"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>09.001.001.002</v>
      </c>
      <c r="J132" s="735" t="s">
        <v>1046</v>
      </c>
      <c r="K132" s="736" t="s">
        <v>423</v>
      </c>
      <c r="L132" s="1004">
        <v>1</v>
      </c>
      <c r="M132" s="1004">
        <v>77024.464000000007</v>
      </c>
      <c r="N132" s="840">
        <f t="shared" si="28"/>
        <v>77024.464000000007</v>
      </c>
      <c r="O132" s="1011"/>
      <c r="P132" s="739" t="s">
        <v>2416</v>
      </c>
      <c r="Q132" s="210"/>
      <c r="R132" s="210"/>
      <c r="S132" s="210"/>
    </row>
    <row r="133" spans="1:19" s="209" customFormat="1" ht="13.9" customHeight="1" x14ac:dyDescent="0.2">
      <c r="A133" s="1006">
        <f ca="1">IF($H133="UNIDADE CONSTRUTIVA",OFFSET(A133,-1,0)+1,LARGE(A$3:A132,1))</f>
        <v>0</v>
      </c>
      <c r="B133" s="1006">
        <f t="shared" ca="1" si="49"/>
        <v>10</v>
      </c>
      <c r="C133" s="1006">
        <f t="shared" ca="1" si="50"/>
        <v>0</v>
      </c>
      <c r="D133" s="1007">
        <f t="shared" ca="1" si="51"/>
        <v>1</v>
      </c>
      <c r="E133" s="1007">
        <f t="shared" ca="1" si="52"/>
        <v>2</v>
      </c>
      <c r="G133" s="732"/>
      <c r="H133" s="733" t="s">
        <v>494</v>
      </c>
      <c r="I133" s="734" t="str">
        <f t="shared" ref="I133:I151" ca="1" si="53"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>10</v>
      </c>
      <c r="J133" s="735" t="s">
        <v>687</v>
      </c>
      <c r="K133" s="736"/>
      <c r="L133" s="1004"/>
      <c r="M133" s="1004"/>
      <c r="N133" s="840">
        <f t="shared" ca="1" si="28"/>
        <v>269585.62400000007</v>
      </c>
      <c r="O133" s="1011"/>
      <c r="P133" s="739"/>
      <c r="Q133" s="1012"/>
      <c r="R133" s="1012"/>
      <c r="S133" s="210"/>
    </row>
    <row r="134" spans="1:19" s="209" customFormat="1" ht="13.9" customHeight="1" outlineLevel="1" x14ac:dyDescent="0.2">
      <c r="A134" s="1006">
        <f ca="1">IF($H134="UNIDADE CONSTRUTIVA",OFFSET(A134,-1,0)+1,LARGE(A$3:A132,1))</f>
        <v>0</v>
      </c>
      <c r="B134" s="1006">
        <f t="shared" ca="1" si="49"/>
        <v>10</v>
      </c>
      <c r="C134" s="1006">
        <f t="shared" ca="1" si="50"/>
        <v>1</v>
      </c>
      <c r="D134" s="1007">
        <f t="shared" ca="1" si="51"/>
        <v>0</v>
      </c>
      <c r="E134" s="1007">
        <f t="shared" ca="1" si="52"/>
        <v>2</v>
      </c>
      <c r="G134" s="732"/>
      <c r="H134" s="733" t="s">
        <v>495</v>
      </c>
      <c r="I134" s="734" t="str">
        <f t="shared" ca="1" si="53"/>
        <v>10.001</v>
      </c>
      <c r="J134" s="735" t="s">
        <v>687</v>
      </c>
      <c r="K134" s="736"/>
      <c r="L134" s="1004"/>
      <c r="M134" s="1004"/>
      <c r="N134" s="840">
        <f t="shared" ca="1" si="28"/>
        <v>269585.62400000007</v>
      </c>
      <c r="O134" s="1011"/>
      <c r="P134" s="739"/>
      <c r="Q134" s="210"/>
      <c r="R134" s="210"/>
      <c r="S134" s="210"/>
    </row>
    <row r="135" spans="1:19" s="209" customFormat="1" ht="13.9" customHeight="1" outlineLevel="1" x14ac:dyDescent="0.2">
      <c r="A135" s="1006">
        <f ca="1">IF($H135="UNIDADE CONSTRUTIVA",OFFSET(A135,-1,0)+1,LARGE(A$3:A132,1))</f>
        <v>0</v>
      </c>
      <c r="B135" s="1006">
        <f t="shared" ca="1" si="49"/>
        <v>10</v>
      </c>
      <c r="C135" s="1006">
        <f t="shared" ca="1" si="50"/>
        <v>1</v>
      </c>
      <c r="D135" s="1007">
        <f t="shared" ca="1" si="51"/>
        <v>1</v>
      </c>
      <c r="E135" s="1007">
        <f t="shared" ca="1" si="52"/>
        <v>0</v>
      </c>
      <c r="G135" s="732"/>
      <c r="H135" s="733" t="s">
        <v>496</v>
      </c>
      <c r="I135" s="734" t="str">
        <f t="shared" ca="1" si="53"/>
        <v>10.001.001</v>
      </c>
      <c r="J135" s="735" t="s">
        <v>779</v>
      </c>
      <c r="K135" s="736"/>
      <c r="L135" s="1004"/>
      <c r="M135" s="1004"/>
      <c r="N135" s="840">
        <f t="shared" ca="1" si="28"/>
        <v>269585.62400000007</v>
      </c>
      <c r="O135" s="1011"/>
      <c r="P135" s="739"/>
      <c r="Q135" s="210"/>
      <c r="R135" s="210"/>
      <c r="S135" s="210"/>
    </row>
    <row r="136" spans="1:19" s="209" customFormat="1" ht="13.9" customHeight="1" outlineLevel="2" x14ac:dyDescent="0.2">
      <c r="A136" s="1006">
        <f ca="1">IF($H136="UNIDADE CONSTRUTIVA",OFFSET(A136,-1,0)+1,LARGE(A$3:A133,1))</f>
        <v>0</v>
      </c>
      <c r="B136" s="1006">
        <f t="shared" ca="1" si="49"/>
        <v>10</v>
      </c>
      <c r="C136" s="1006">
        <f t="shared" ca="1" si="50"/>
        <v>1</v>
      </c>
      <c r="D136" s="1007">
        <f t="shared" ca="1" si="51"/>
        <v>1</v>
      </c>
      <c r="E136" s="1007">
        <f t="shared" ca="1" si="52"/>
        <v>1</v>
      </c>
      <c r="G136" s="732"/>
      <c r="H136" s="733" t="s">
        <v>497</v>
      </c>
      <c r="I136" s="734" t="str">
        <f t="shared" ca="1" si="53"/>
        <v>10.001.001.001</v>
      </c>
      <c r="J136" s="735" t="s">
        <v>1045</v>
      </c>
      <c r="K136" s="736" t="s">
        <v>423</v>
      </c>
      <c r="L136" s="1004">
        <v>1</v>
      </c>
      <c r="M136" s="1004">
        <v>269585.62400000007</v>
      </c>
      <c r="N136" s="840">
        <f t="shared" ref="N136:N199" si="54">IF(H136="Serviço",M136*L136,IF(H136="CÉLULA CONSTRUTIVA",SUMIFS($N$8:$N$335,$B$8:$B$335,B136,$H$8:$H$335,"Serviço"),IF(H136="ETAPA",SUMIFS($N$8:$N$335,$B$8:$B$335,B136,$C$8:$C$335,C136,$H$8:$H$335,"Serviço"),IF(H136="SUBETAPA",SUMIFS($N$8:$N$335,$B$8:$B$335,B136,$C$8:$C$335,C136,$D$8:$D$335,D136,$H$8:$H$335,"Serviço"),0))))</f>
        <v>269585.62400000007</v>
      </c>
      <c r="O136" s="1011"/>
      <c r="P136" s="739" t="s">
        <v>2416</v>
      </c>
      <c r="Q136" s="210"/>
      <c r="R136" s="210"/>
      <c r="S136" s="210"/>
    </row>
    <row r="137" spans="1:19" s="209" customFormat="1" ht="13.9" customHeight="1" x14ac:dyDescent="0.2">
      <c r="A137" s="1006">
        <f ca="1">IF($H137="UNIDADE CONSTRUTIVA",OFFSET(A137,-1,0)+1,LARGE(A$3:A136,1))</f>
        <v>0</v>
      </c>
      <c r="B137" s="1006">
        <f t="shared" ca="1" si="49"/>
        <v>11</v>
      </c>
      <c r="C137" s="1006">
        <f t="shared" ca="1" si="50"/>
        <v>0</v>
      </c>
      <c r="D137" s="1007">
        <f t="shared" ca="1" si="51"/>
        <v>1</v>
      </c>
      <c r="E137" s="1007">
        <f t="shared" ca="1" si="52"/>
        <v>1</v>
      </c>
      <c r="G137" s="732"/>
      <c r="H137" s="733" t="s">
        <v>494</v>
      </c>
      <c r="I137" s="734" t="str">
        <f t="shared" ca="1" si="53"/>
        <v>11</v>
      </c>
      <c r="J137" s="735" t="s">
        <v>465</v>
      </c>
      <c r="K137" s="736"/>
      <c r="L137" s="1004"/>
      <c r="M137" s="1004"/>
      <c r="N137" s="840">
        <f t="shared" ca="1" si="54"/>
        <v>573613.75036937313</v>
      </c>
      <c r="O137" s="1011"/>
      <c r="P137" s="739"/>
      <c r="Q137" s="1012"/>
      <c r="R137" s="1012"/>
      <c r="S137" s="210"/>
    </row>
    <row r="138" spans="1:19" s="209" customFormat="1" ht="13.9" customHeight="1" outlineLevel="1" x14ac:dyDescent="0.2">
      <c r="A138" s="1006">
        <f ca="1">IF($H138="UNIDADE CONSTRUTIVA",OFFSET(A138,-1,0)+1,LARGE(A$3:A136,1))</f>
        <v>0</v>
      </c>
      <c r="B138" s="1006">
        <f t="shared" ca="1" si="49"/>
        <v>11</v>
      </c>
      <c r="C138" s="1006">
        <f t="shared" ca="1" si="50"/>
        <v>1</v>
      </c>
      <c r="D138" s="1007">
        <f t="shared" ca="1" si="51"/>
        <v>0</v>
      </c>
      <c r="E138" s="1007">
        <f t="shared" ca="1" si="52"/>
        <v>1</v>
      </c>
      <c r="G138" s="732"/>
      <c r="H138" s="733" t="s">
        <v>495</v>
      </c>
      <c r="I138" s="734" t="str">
        <f t="shared" ca="1" si="53"/>
        <v>11.001</v>
      </c>
      <c r="J138" s="735" t="s">
        <v>465</v>
      </c>
      <c r="K138" s="736"/>
      <c r="L138" s="1004"/>
      <c r="M138" s="1004"/>
      <c r="N138" s="840">
        <f t="shared" ca="1" si="54"/>
        <v>573613.75036937313</v>
      </c>
      <c r="O138" s="1011"/>
      <c r="P138" s="739"/>
      <c r="Q138" s="210"/>
      <c r="R138" s="210"/>
      <c r="S138" s="210"/>
    </row>
    <row r="139" spans="1:19" s="209" customFormat="1" ht="13.5" customHeight="1" outlineLevel="1" x14ac:dyDescent="0.2">
      <c r="A139" s="1006">
        <f ca="1">IF($H139="UNIDADE CONSTRUTIVA",OFFSET(A139,-1,0)+1,LARGE(A$3:A136,1))</f>
        <v>0</v>
      </c>
      <c r="B139" s="1006">
        <f t="shared" ca="1" si="49"/>
        <v>11</v>
      </c>
      <c r="C139" s="1006">
        <f t="shared" ca="1" si="50"/>
        <v>1</v>
      </c>
      <c r="D139" s="1007">
        <f t="shared" ca="1" si="51"/>
        <v>1</v>
      </c>
      <c r="E139" s="1007">
        <f t="shared" ca="1" si="52"/>
        <v>0</v>
      </c>
      <c r="G139" s="732"/>
      <c r="H139" s="733" t="s">
        <v>496</v>
      </c>
      <c r="I139" s="734" t="str">
        <f t="shared" ca="1" si="53"/>
        <v>11.001.001</v>
      </c>
      <c r="J139" s="735" t="s">
        <v>780</v>
      </c>
      <c r="K139" s="736"/>
      <c r="L139" s="1004"/>
      <c r="M139" s="1004"/>
      <c r="N139" s="840">
        <f t="shared" ca="1" si="54"/>
        <v>454935.04339639936</v>
      </c>
      <c r="O139" s="1011"/>
      <c r="P139" s="739"/>
      <c r="Q139" s="210"/>
      <c r="R139" s="210"/>
      <c r="S139" s="210"/>
    </row>
    <row r="140" spans="1:19" s="209" customFormat="1" ht="13.5" customHeight="1" outlineLevel="2" x14ac:dyDescent="0.2">
      <c r="A140" s="1006">
        <f ca="1">IF($H140="UNIDADE CONSTRUTIVA",OFFSET(A140,-1,0)+1,LARGE(A$3:A137,1))</f>
        <v>0</v>
      </c>
      <c r="B140" s="1006">
        <f t="shared" ca="1" si="49"/>
        <v>11</v>
      </c>
      <c r="C140" s="1006">
        <f t="shared" ca="1" si="50"/>
        <v>1</v>
      </c>
      <c r="D140" s="1007">
        <f t="shared" ca="1" si="51"/>
        <v>1</v>
      </c>
      <c r="E140" s="1007">
        <f t="shared" ca="1" si="52"/>
        <v>1</v>
      </c>
      <c r="G140" s="732"/>
      <c r="H140" s="733" t="s">
        <v>497</v>
      </c>
      <c r="I140" s="734" t="str">
        <f t="shared" ca="1" si="53"/>
        <v>11.001.001.001</v>
      </c>
      <c r="J140" s="735" t="s">
        <v>466</v>
      </c>
      <c r="K140" s="736" t="s">
        <v>423</v>
      </c>
      <c r="L140" s="1004">
        <v>1</v>
      </c>
      <c r="M140" s="1004">
        <v>118678.70697297376</v>
      </c>
      <c r="N140" s="840">
        <f t="shared" si="54"/>
        <v>118678.70697297376</v>
      </c>
      <c r="O140" s="1011"/>
      <c r="P140" s="739" t="s">
        <v>2416</v>
      </c>
      <c r="Q140" s="210"/>
      <c r="R140" s="210"/>
      <c r="S140" s="210"/>
    </row>
    <row r="141" spans="1:19" s="209" customFormat="1" ht="13.5" customHeight="1" outlineLevel="2" x14ac:dyDescent="0.2">
      <c r="A141" s="1006">
        <f ca="1">IF($H141="UNIDADE CONSTRUTIVA",OFFSET(A141,-1,0)+1,LARGE(A$3:A138,1))</f>
        <v>0</v>
      </c>
      <c r="B141" s="1006">
        <f t="shared" ca="1" si="49"/>
        <v>11</v>
      </c>
      <c r="C141" s="1006">
        <f t="shared" ca="1" si="50"/>
        <v>1</v>
      </c>
      <c r="D141" s="1007">
        <f t="shared" ca="1" si="51"/>
        <v>1</v>
      </c>
      <c r="E141" s="1007">
        <f t="shared" ca="1" si="52"/>
        <v>2</v>
      </c>
      <c r="G141" s="732"/>
      <c r="H141" s="733" t="s">
        <v>497</v>
      </c>
      <c r="I141" s="734" t="str">
        <f t="shared" ca="1" si="53"/>
        <v>11.001.001.002</v>
      </c>
      <c r="J141" s="735" t="s">
        <v>682</v>
      </c>
      <c r="K141" s="736" t="s">
        <v>423</v>
      </c>
      <c r="L141" s="1004">
        <v>1</v>
      </c>
      <c r="M141" s="1004">
        <v>98898.922477478132</v>
      </c>
      <c r="N141" s="840">
        <f t="shared" si="54"/>
        <v>98898.922477478132</v>
      </c>
      <c r="O141" s="1011"/>
      <c r="P141" s="739" t="s">
        <v>2416</v>
      </c>
      <c r="Q141" s="210"/>
      <c r="R141" s="210"/>
      <c r="S141" s="210"/>
    </row>
    <row r="142" spans="1:19" s="209" customFormat="1" ht="13.5" customHeight="1" outlineLevel="2" x14ac:dyDescent="0.2">
      <c r="A142" s="1006">
        <f ca="1">IF($H142="UNIDADE CONSTRUTIVA",OFFSET(A142,-1,0)+1,LARGE(A$3:A139,1))</f>
        <v>0</v>
      </c>
      <c r="B142" s="1006">
        <f t="shared" ca="1" si="49"/>
        <v>11</v>
      </c>
      <c r="C142" s="1006">
        <f t="shared" ca="1" si="50"/>
        <v>1</v>
      </c>
      <c r="D142" s="1007">
        <f t="shared" ca="1" si="51"/>
        <v>1</v>
      </c>
      <c r="E142" s="1007">
        <f t="shared" ca="1" si="52"/>
        <v>3</v>
      </c>
      <c r="G142" s="732"/>
      <c r="H142" s="733" t="s">
        <v>497</v>
      </c>
      <c r="I142" s="734" t="str">
        <f t="shared" ca="1" si="53"/>
        <v>11.001.001.003</v>
      </c>
      <c r="J142" s="735" t="s">
        <v>781</v>
      </c>
      <c r="K142" s="736" t="s">
        <v>423</v>
      </c>
      <c r="L142" s="1004">
        <v>1</v>
      </c>
      <c r="M142" s="1004">
        <v>237357.41394594751</v>
      </c>
      <c r="N142" s="840">
        <f t="shared" si="54"/>
        <v>237357.41394594751</v>
      </c>
      <c r="O142" s="1011"/>
      <c r="P142" s="739" t="s">
        <v>2416</v>
      </c>
      <c r="Q142" s="210"/>
      <c r="R142" s="210"/>
      <c r="S142" s="210"/>
    </row>
    <row r="143" spans="1:19" s="209" customFormat="1" ht="13.5" customHeight="1" outlineLevel="1" x14ac:dyDescent="0.2">
      <c r="A143" s="1006">
        <f ca="1">IF($H143="UNIDADE CONSTRUTIVA",OFFSET(A143,-1,0)+1,LARGE(A$3:A140,1))</f>
        <v>0</v>
      </c>
      <c r="B143" s="1006">
        <f t="shared" ca="1" si="49"/>
        <v>11</v>
      </c>
      <c r="C143" s="1006">
        <f t="shared" ca="1" si="50"/>
        <v>1</v>
      </c>
      <c r="D143" s="1007">
        <f t="shared" ca="1" si="51"/>
        <v>2</v>
      </c>
      <c r="E143" s="1007">
        <f t="shared" ca="1" si="52"/>
        <v>0</v>
      </c>
      <c r="G143" s="732"/>
      <c r="H143" s="733" t="s">
        <v>496</v>
      </c>
      <c r="I143" s="734" t="str">
        <f t="shared" ca="1" si="53"/>
        <v>11.001.002</v>
      </c>
      <c r="J143" s="735" t="s">
        <v>782</v>
      </c>
      <c r="K143" s="736"/>
      <c r="L143" s="1004"/>
      <c r="M143" s="1004"/>
      <c r="N143" s="840">
        <f t="shared" ca="1" si="54"/>
        <v>118678.70697297376</v>
      </c>
      <c r="O143" s="1011"/>
      <c r="P143" s="739"/>
      <c r="Q143" s="210"/>
      <c r="R143" s="210"/>
      <c r="S143" s="210"/>
    </row>
    <row r="144" spans="1:19" s="209" customFormat="1" ht="13.5" customHeight="1" outlineLevel="2" x14ac:dyDescent="0.2">
      <c r="A144" s="1006">
        <f ca="1">IF($H144="UNIDADE CONSTRUTIVA",OFFSET(A144,-1,0)+1,LARGE(A$3:A141,1))</f>
        <v>0</v>
      </c>
      <c r="B144" s="1006">
        <f t="shared" ca="1" si="49"/>
        <v>11</v>
      </c>
      <c r="C144" s="1006">
        <f t="shared" ca="1" si="50"/>
        <v>1</v>
      </c>
      <c r="D144" s="1007">
        <f t="shared" ca="1" si="51"/>
        <v>2</v>
      </c>
      <c r="E144" s="1007">
        <f t="shared" ca="1" si="52"/>
        <v>1</v>
      </c>
      <c r="G144" s="732"/>
      <c r="H144" s="733" t="s">
        <v>497</v>
      </c>
      <c r="I144" s="734" t="str">
        <f t="shared" ca="1" si="53"/>
        <v>11.001.002.001</v>
      </c>
      <c r="J144" s="735" t="s">
        <v>783</v>
      </c>
      <c r="K144" s="736" t="s">
        <v>423</v>
      </c>
      <c r="L144" s="1004">
        <v>1</v>
      </c>
      <c r="M144" s="1004">
        <v>118678.70697297376</v>
      </c>
      <c r="N144" s="840">
        <f t="shared" si="54"/>
        <v>118678.70697297376</v>
      </c>
      <c r="O144" s="1011"/>
      <c r="P144" s="739" t="s">
        <v>2416</v>
      </c>
      <c r="Q144" s="210"/>
      <c r="R144" s="210"/>
      <c r="S144" s="210"/>
    </row>
    <row r="145" spans="1:19" s="209" customFormat="1" ht="13.9" customHeight="1" x14ac:dyDescent="0.2">
      <c r="A145" s="1006">
        <f ca="1">IF($H145="UNIDADE CONSTRUTIVA",OFFSET(A145,-1,0)+1,LARGE(A$3:A142,1))</f>
        <v>0</v>
      </c>
      <c r="B145" s="1006">
        <f t="shared" ca="1" si="49"/>
        <v>12</v>
      </c>
      <c r="C145" s="1006">
        <f t="shared" ca="1" si="50"/>
        <v>0</v>
      </c>
      <c r="D145" s="1007">
        <f t="shared" ca="1" si="51"/>
        <v>2</v>
      </c>
      <c r="E145" s="1007">
        <f t="shared" ca="1" si="52"/>
        <v>1</v>
      </c>
      <c r="G145" s="732"/>
      <c r="H145" s="733" t="s">
        <v>494</v>
      </c>
      <c r="I145" s="734" t="str">
        <f t="shared" ca="1" si="53"/>
        <v>12</v>
      </c>
      <c r="J145" s="735" t="s">
        <v>467</v>
      </c>
      <c r="K145" s="736"/>
      <c r="L145" s="1004"/>
      <c r="M145" s="1004"/>
      <c r="N145" s="840">
        <f t="shared" ca="1" si="54"/>
        <v>1731961.2585105337</v>
      </c>
      <c r="O145" s="1011"/>
      <c r="P145" s="739"/>
      <c r="Q145" s="1012"/>
      <c r="R145" s="1012"/>
      <c r="S145" s="210"/>
    </row>
    <row r="146" spans="1:19" s="209" customFormat="1" ht="13.9" customHeight="1" outlineLevel="1" x14ac:dyDescent="0.2">
      <c r="A146" s="1006">
        <f ca="1">IF($H146="UNIDADE CONSTRUTIVA",OFFSET(A146,-1,0)+1,LARGE(A$3:A143,1))</f>
        <v>0</v>
      </c>
      <c r="B146" s="1006">
        <f t="shared" ca="1" si="49"/>
        <v>12</v>
      </c>
      <c r="C146" s="1006">
        <f t="shared" ca="1" si="50"/>
        <v>1</v>
      </c>
      <c r="D146" s="1007">
        <f t="shared" ca="1" si="51"/>
        <v>0</v>
      </c>
      <c r="E146" s="1007">
        <f t="shared" ca="1" si="52"/>
        <v>1</v>
      </c>
      <c r="G146" s="732"/>
      <c r="H146" s="733" t="s">
        <v>495</v>
      </c>
      <c r="I146" s="734" t="str">
        <f t="shared" ca="1" si="53"/>
        <v>12.001</v>
      </c>
      <c r="J146" s="735" t="s">
        <v>467</v>
      </c>
      <c r="K146" s="736"/>
      <c r="L146" s="1004"/>
      <c r="M146" s="1004"/>
      <c r="N146" s="840">
        <f t="shared" ca="1" si="54"/>
        <v>1731961.2585105337</v>
      </c>
      <c r="O146" s="1011"/>
      <c r="P146" s="739"/>
      <c r="Q146" s="210"/>
      <c r="R146" s="210"/>
      <c r="S146" s="210"/>
    </row>
    <row r="147" spans="1:19" s="209" customFormat="1" ht="13.9" customHeight="1" outlineLevel="1" x14ac:dyDescent="0.2">
      <c r="A147" s="1006">
        <f ca="1">IF($H147="UNIDADE CONSTRUTIVA",OFFSET(A147,-1,0)+1,LARGE(A$3:A144,1))</f>
        <v>0</v>
      </c>
      <c r="B147" s="1006">
        <f t="shared" ca="1" si="49"/>
        <v>12</v>
      </c>
      <c r="C147" s="1006">
        <f t="shared" ca="1" si="50"/>
        <v>1</v>
      </c>
      <c r="D147" s="1007">
        <f t="shared" ca="1" si="51"/>
        <v>1</v>
      </c>
      <c r="E147" s="1007">
        <f t="shared" ca="1" si="52"/>
        <v>0</v>
      </c>
      <c r="G147" s="732"/>
      <c r="H147" s="733" t="s">
        <v>496</v>
      </c>
      <c r="I147" s="734" t="str">
        <f t="shared" ca="1" si="53"/>
        <v>12.001.001</v>
      </c>
      <c r="J147" s="735" t="s">
        <v>784</v>
      </c>
      <c r="K147" s="736"/>
      <c r="L147" s="1004"/>
      <c r="M147" s="1004"/>
      <c r="N147" s="840">
        <f t="shared" ca="1" si="54"/>
        <v>723512.64777029783</v>
      </c>
      <c r="O147" s="1011"/>
      <c r="P147" s="739"/>
      <c r="Q147" s="210"/>
      <c r="R147" s="210"/>
      <c r="S147" s="210"/>
    </row>
    <row r="148" spans="1:19" s="209" customFormat="1" ht="13.9" customHeight="1" outlineLevel="2" x14ac:dyDescent="0.2">
      <c r="A148" s="1006">
        <f ca="1">IF($H148="UNIDADE CONSTRUTIVA",OFFSET(A148,-1,0)+1,LARGE(A$3:A145,1))</f>
        <v>0</v>
      </c>
      <c r="B148" s="1006">
        <f t="shared" ca="1" si="49"/>
        <v>12</v>
      </c>
      <c r="C148" s="1006">
        <f t="shared" ca="1" si="50"/>
        <v>1</v>
      </c>
      <c r="D148" s="1007">
        <f t="shared" ca="1" si="51"/>
        <v>1</v>
      </c>
      <c r="E148" s="1007">
        <f t="shared" ca="1" si="52"/>
        <v>1</v>
      </c>
      <c r="G148" s="732"/>
      <c r="H148" s="733" t="s">
        <v>497</v>
      </c>
      <c r="I148" s="734" t="str">
        <f t="shared" ca="1" si="53"/>
        <v>12.001.001.001</v>
      </c>
      <c r="J148" s="735" t="s">
        <v>468</v>
      </c>
      <c r="K148" s="736" t="s">
        <v>423</v>
      </c>
      <c r="L148" s="1004">
        <v>1</v>
      </c>
      <c r="M148" s="1004">
        <v>28247.86024482454</v>
      </c>
      <c r="N148" s="840">
        <f t="shared" si="54"/>
        <v>28247.86024482454</v>
      </c>
      <c r="O148" s="1011"/>
      <c r="P148" s="739" t="s">
        <v>2416</v>
      </c>
      <c r="Q148" s="210"/>
      <c r="R148" s="210"/>
      <c r="S148" s="210"/>
    </row>
    <row r="149" spans="1:19" s="209" customFormat="1" ht="13.9" customHeight="1" outlineLevel="2" x14ac:dyDescent="0.2">
      <c r="A149" s="1006">
        <f ca="1">IF($H149="UNIDADE CONSTRUTIVA",OFFSET(A149,-1,0)+1,LARGE(A$3:A148,1))</f>
        <v>0</v>
      </c>
      <c r="B149" s="1006">
        <f t="shared" ca="1" si="49"/>
        <v>12</v>
      </c>
      <c r="C149" s="1006">
        <f t="shared" ca="1" si="50"/>
        <v>1</v>
      </c>
      <c r="D149" s="1007">
        <f t="shared" ca="1" si="51"/>
        <v>1</v>
      </c>
      <c r="E149" s="1007">
        <f t="shared" ca="1" si="52"/>
        <v>2</v>
      </c>
      <c r="G149" s="732"/>
      <c r="H149" s="733" t="s">
        <v>497</v>
      </c>
      <c r="I149" s="734" t="str">
        <f t="shared" ca="1" si="53"/>
        <v>12.001.001.002</v>
      </c>
      <c r="J149" s="735" t="s">
        <v>1055</v>
      </c>
      <c r="K149" s="736" t="s">
        <v>423</v>
      </c>
      <c r="L149" s="1004">
        <v>1</v>
      </c>
      <c r="M149" s="1004">
        <v>282478.60244824534</v>
      </c>
      <c r="N149" s="840">
        <f t="shared" si="54"/>
        <v>282478.60244824534</v>
      </c>
      <c r="O149" s="1011"/>
      <c r="P149" s="739" t="s">
        <v>2416</v>
      </c>
      <c r="Q149" s="210"/>
      <c r="R149" s="210"/>
      <c r="S149" s="210"/>
    </row>
    <row r="150" spans="1:19" s="209" customFormat="1" ht="13.9" customHeight="1" outlineLevel="2" x14ac:dyDescent="0.2">
      <c r="A150" s="1006">
        <f ca="1">IF($H150="UNIDADE CONSTRUTIVA",OFFSET(A150,-1,0)+1,LARGE(A$3:A148,1))</f>
        <v>0</v>
      </c>
      <c r="B150" s="1006">
        <f t="shared" ca="1" si="49"/>
        <v>12</v>
      </c>
      <c r="C150" s="1006">
        <f t="shared" ca="1" si="50"/>
        <v>1</v>
      </c>
      <c r="D150" s="1007">
        <f t="shared" ca="1" si="51"/>
        <v>1</v>
      </c>
      <c r="E150" s="1007">
        <f t="shared" ca="1" si="52"/>
        <v>3</v>
      </c>
      <c r="G150" s="732"/>
      <c r="H150" s="733" t="s">
        <v>497</v>
      </c>
      <c r="I150" s="734" t="str">
        <f t="shared" ca="1" si="53"/>
        <v>12.001.001.003</v>
      </c>
      <c r="J150" s="735" t="s">
        <v>785</v>
      </c>
      <c r="K150" s="736" t="s">
        <v>423</v>
      </c>
      <c r="L150" s="1004">
        <v>1</v>
      </c>
      <c r="M150" s="1004">
        <v>124290.58507722798</v>
      </c>
      <c r="N150" s="840">
        <f t="shared" si="54"/>
        <v>124290.58507722798</v>
      </c>
      <c r="O150" s="1011"/>
      <c r="P150" s="739" t="s">
        <v>2416</v>
      </c>
      <c r="Q150" s="210"/>
      <c r="R150" s="210"/>
      <c r="S150" s="210"/>
    </row>
    <row r="151" spans="1:19" s="209" customFormat="1" ht="13.9" customHeight="1" outlineLevel="2" x14ac:dyDescent="0.2">
      <c r="A151" s="1006">
        <f ca="1">IF($H151="UNIDADE CONSTRUTIVA",OFFSET(A151,-1,0)+1,LARGE(A$3:A148,1))</f>
        <v>0</v>
      </c>
      <c r="B151" s="1006">
        <f t="shared" ca="1" si="49"/>
        <v>12</v>
      </c>
      <c r="C151" s="1006">
        <f t="shared" ca="1" si="50"/>
        <v>1</v>
      </c>
      <c r="D151" s="1007">
        <f t="shared" ca="1" si="51"/>
        <v>1</v>
      </c>
      <c r="E151" s="1007">
        <f t="shared" ca="1" si="52"/>
        <v>4</v>
      </c>
      <c r="G151" s="732"/>
      <c r="H151" s="733" t="s">
        <v>497</v>
      </c>
      <c r="I151" s="734" t="str">
        <f t="shared" ca="1" si="53"/>
        <v>12.001.001.004</v>
      </c>
      <c r="J151" s="735" t="s">
        <v>2362</v>
      </c>
      <c r="K151" s="736" t="s">
        <v>2</v>
      </c>
      <c r="L151" s="1004">
        <f>'Obra '!E10</f>
        <v>176</v>
      </c>
      <c r="M151" s="1004">
        <v>590</v>
      </c>
      <c r="N151" s="840">
        <f t="shared" si="54"/>
        <v>103840</v>
      </c>
      <c r="O151" s="1011"/>
      <c r="P151" s="739" t="s">
        <v>2416</v>
      </c>
      <c r="Q151" s="210"/>
      <c r="R151" s="210"/>
      <c r="S151" s="210"/>
    </row>
    <row r="152" spans="1:19" s="209" customFormat="1" ht="13.9" customHeight="1" outlineLevel="2" x14ac:dyDescent="0.2">
      <c r="A152" s="1006">
        <f ca="1">IF($H152="UNIDADE CONSTRUTIVA",OFFSET(A152,-1,0)+1,LARGE(A$3:A149,1))</f>
        <v>0</v>
      </c>
      <c r="B152" s="1006">
        <f t="shared" ref="B152" ca="1" si="55">IF(H152="UNIDADE CONSTRUTIVA",0,IF(H152="CÉLULA CONSTRUTIVA",OFFSET(B152,-1,0)+1,OFFSET(B152,-1,0)))</f>
        <v>12</v>
      </c>
      <c r="C152" s="1006">
        <f t="shared" ref="C152" ca="1" si="56">IF(H152="CÉLULA CONSTRUTIVA",0,IF(H152="ETAPA",OFFSET(C152,-1,0)+1,OFFSET(C152,-1,0)))</f>
        <v>1</v>
      </c>
      <c r="D152" s="1007">
        <f t="shared" ref="D152" ca="1" si="57">IF(H152="ETAPA",0,IF(H152="SUBETAPA",OFFSET(D152,-1,0)+1,OFFSET(D152,-1,0)))</f>
        <v>1</v>
      </c>
      <c r="E152" s="1007">
        <f t="shared" ref="E152" ca="1" si="58">IF(H152="Subetapa",0,IF(H152="serviço",OFFSET(E152,-1,0)+1,OFFSET(E152,-1,0)))</f>
        <v>5</v>
      </c>
      <c r="G152" s="732"/>
      <c r="H152" s="733" t="s">
        <v>497</v>
      </c>
      <c r="I152" s="734" t="str">
        <f t="shared" ref="I152" ca="1" si="59">IF(H152="Unidade Construtiva",TEXT(A152,"00"),IF(H152="Célula Construtiva",TEXT(B152,"00"),IF(H152="Etapa",CONCATENATE(TEXT(B152,"00"),".",TEXT(C152,"000")),IF(H152="Subetapa",CONCATENATE(TEXT(B152,"00"),".",TEXT(C152,"000"),".",TEXT(D152,"000")),IF(H152="Serviço",CONCATENATE(TEXT(B152,"00"),".",TEXT(C152,"000"),".",TEXT(D152,"000"),".",TEXT(E152,"000")),"")))))</f>
        <v>12.001.001.005</v>
      </c>
      <c r="J152" s="735" t="s">
        <v>1056</v>
      </c>
      <c r="K152" s="736" t="s">
        <v>2</v>
      </c>
      <c r="L152" s="1004">
        <v>2</v>
      </c>
      <c r="M152" s="1004">
        <v>4800</v>
      </c>
      <c r="N152" s="840">
        <f t="shared" si="54"/>
        <v>9600</v>
      </c>
      <c r="O152" s="1011"/>
      <c r="P152" s="739" t="s">
        <v>2416</v>
      </c>
      <c r="Q152" s="210"/>
      <c r="R152" s="210"/>
      <c r="S152" s="210"/>
    </row>
    <row r="153" spans="1:19" s="209" customFormat="1" ht="13.9" customHeight="1" outlineLevel="2" x14ac:dyDescent="0.2">
      <c r="A153" s="1006">
        <f ca="1">IF($H153="UNIDADE CONSTRUTIVA",OFFSET(A153,-1,0)+1,LARGE(A$3:A150,1))</f>
        <v>0</v>
      </c>
      <c r="B153" s="1006">
        <f t="shared" ref="B153" ca="1" si="60">IF(H153="UNIDADE CONSTRUTIVA",0,IF(H153="CÉLULA CONSTRUTIVA",OFFSET(B153,-1,0)+1,OFFSET(B153,-1,0)))</f>
        <v>12</v>
      </c>
      <c r="C153" s="1006">
        <f t="shared" ref="C153" ca="1" si="61">IF(H153="CÉLULA CONSTRUTIVA",0,IF(H153="ETAPA",OFFSET(C153,-1,0)+1,OFFSET(C153,-1,0)))</f>
        <v>1</v>
      </c>
      <c r="D153" s="1007">
        <f t="shared" ref="D153" ca="1" si="62">IF(H153="ETAPA",0,IF(H153="SUBETAPA",OFFSET(D153,-1,0)+1,OFFSET(D153,-1,0)))</f>
        <v>1</v>
      </c>
      <c r="E153" s="1007">
        <f t="shared" ref="E153" ca="1" si="63">IF(H153="Subetapa",0,IF(H153="serviço",OFFSET(E153,-1,0)+1,OFFSET(E153,-1,0)))</f>
        <v>6</v>
      </c>
      <c r="G153" s="732"/>
      <c r="H153" s="733" t="s">
        <v>497</v>
      </c>
      <c r="I153" s="734" t="str">
        <f t="shared" ref="I153" ca="1" si="64">IF(H153="Unidade Construtiva",TEXT(A153,"00"),IF(H153="Célula Construtiva",TEXT(B153,"00"),IF(H153="Etapa",CONCATENATE(TEXT(B153,"00"),".",TEXT(C153,"000")),IF(H153="Subetapa",CONCATENATE(TEXT(B153,"00"),".",TEXT(C153,"000"),".",TEXT(D153,"000")),IF(H153="Serviço",CONCATENATE(TEXT(B153,"00"),".",TEXT(C153,"000"),".",TEXT(D153,"000"),".",TEXT(E153,"000")),"")))))</f>
        <v>12.001.001.006</v>
      </c>
      <c r="J153" s="735" t="s">
        <v>1057</v>
      </c>
      <c r="K153" s="736" t="s">
        <v>423</v>
      </c>
      <c r="L153" s="1004">
        <v>1</v>
      </c>
      <c r="M153" s="1004">
        <v>175055.6</v>
      </c>
      <c r="N153" s="840">
        <f t="shared" si="54"/>
        <v>175055.6</v>
      </c>
      <c r="O153" s="1011"/>
      <c r="P153" s="739" t="s">
        <v>2416</v>
      </c>
      <c r="Q153" s="210"/>
      <c r="R153" s="210"/>
      <c r="S153" s="210"/>
    </row>
    <row r="154" spans="1:19" s="209" customFormat="1" ht="13.9" customHeight="1" outlineLevel="1" x14ac:dyDescent="0.2">
      <c r="A154" s="1006">
        <f ca="1">IF($H154="UNIDADE CONSTRUTIVA",OFFSET(A154,-1,0)+1,LARGE(A$3:A149,1))</f>
        <v>0</v>
      </c>
      <c r="B154" s="1006">
        <f t="shared" ca="1" si="49"/>
        <v>12</v>
      </c>
      <c r="C154" s="1006">
        <f t="shared" ca="1" si="50"/>
        <v>1</v>
      </c>
      <c r="D154" s="1007">
        <f t="shared" ca="1" si="51"/>
        <v>2</v>
      </c>
      <c r="E154" s="1007">
        <f t="shared" ca="1" si="52"/>
        <v>0</v>
      </c>
      <c r="G154" s="732"/>
      <c r="H154" s="733" t="s">
        <v>496</v>
      </c>
      <c r="I154" s="734" t="str">
        <f t="shared" ref="I154:I202" ca="1" si="65">IF(H154="Unidade Construtiva",TEXT(A154,"00"),IF(H154="Célula Construtiva",TEXT(B154,"00"),IF(H154="Etapa",CONCATENATE(TEXT(B154,"00"),".",TEXT(C154,"000")),IF(H154="Subetapa",CONCATENATE(TEXT(B154,"00"),".",TEXT(C154,"000"),".",TEXT(D154,"000")),IF(H154="Serviço",CONCATENATE(TEXT(B154,"00"),".",TEXT(C154,"000"),".",TEXT(D154,"000"),".",TEXT(E154,"000")),"")))))</f>
        <v>12.001.002</v>
      </c>
      <c r="J154" s="735" t="s">
        <v>469</v>
      </c>
      <c r="K154" s="736"/>
      <c r="L154" s="1004"/>
      <c r="M154" s="1004"/>
      <c r="N154" s="840">
        <f t="shared" ca="1" si="54"/>
        <v>1008448.610740236</v>
      </c>
      <c r="O154" s="1011"/>
      <c r="P154" s="739"/>
      <c r="Q154" s="210"/>
      <c r="R154" s="210"/>
      <c r="S154" s="210"/>
    </row>
    <row r="155" spans="1:19" s="209" customFormat="1" ht="13.9" customHeight="1" outlineLevel="2" x14ac:dyDescent="0.2">
      <c r="A155" s="1006">
        <f ca="1">IF($H155="UNIDADE CONSTRUTIVA",OFFSET(A155,-1,0)+1,LARGE(A$3:A150,1))</f>
        <v>0</v>
      </c>
      <c r="B155" s="1006">
        <f t="shared" ca="1" si="49"/>
        <v>12</v>
      </c>
      <c r="C155" s="1006">
        <f t="shared" ca="1" si="50"/>
        <v>1</v>
      </c>
      <c r="D155" s="1007">
        <f t="shared" ca="1" si="51"/>
        <v>2</v>
      </c>
      <c r="E155" s="1007">
        <f t="shared" ca="1" si="52"/>
        <v>1</v>
      </c>
      <c r="G155" s="732"/>
      <c r="H155" s="733" t="s">
        <v>497</v>
      </c>
      <c r="I155" s="734" t="str">
        <f t="shared" ca="1" si="65"/>
        <v>12.001.002.001</v>
      </c>
      <c r="J155" s="735" t="s">
        <v>469</v>
      </c>
      <c r="K155" s="736" t="s">
        <v>2</v>
      </c>
      <c r="L155" s="1004">
        <v>3</v>
      </c>
      <c r="M155" s="1004">
        <v>336149.53691341198</v>
      </c>
      <c r="N155" s="840">
        <f t="shared" si="54"/>
        <v>1008448.610740236</v>
      </c>
      <c r="O155" s="1011"/>
      <c r="P155" s="739" t="s">
        <v>2416</v>
      </c>
      <c r="Q155" s="210"/>
      <c r="R155" s="210"/>
      <c r="S155" s="210"/>
    </row>
    <row r="156" spans="1:19" s="209" customFormat="1" ht="13.9" customHeight="1" x14ac:dyDescent="0.2">
      <c r="A156" s="1006">
        <f ca="1">IF($H156="UNIDADE CONSTRUTIVA",OFFSET(A156,-1,0)+1,LARGE(A$3:A150,1))</f>
        <v>0</v>
      </c>
      <c r="B156" s="1006">
        <f t="shared" ca="1" si="49"/>
        <v>13</v>
      </c>
      <c r="C156" s="1006">
        <f t="shared" ca="1" si="50"/>
        <v>0</v>
      </c>
      <c r="D156" s="1007">
        <f t="shared" ca="1" si="51"/>
        <v>2</v>
      </c>
      <c r="E156" s="1007">
        <f t="shared" ca="1" si="52"/>
        <v>1</v>
      </c>
      <c r="G156" s="732"/>
      <c r="H156" s="733" t="s">
        <v>494</v>
      </c>
      <c r="I156" s="734" t="str">
        <f t="shared" ca="1" si="65"/>
        <v>13</v>
      </c>
      <c r="J156" s="735" t="s">
        <v>470</v>
      </c>
      <c r="K156" s="736"/>
      <c r="L156" s="1004"/>
      <c r="M156" s="1004"/>
      <c r="N156" s="840">
        <f t="shared" ca="1" si="54"/>
        <v>1083704.8630416146</v>
      </c>
      <c r="O156" s="1011"/>
      <c r="P156" s="739"/>
      <c r="Q156" s="1012"/>
      <c r="R156" s="1012"/>
      <c r="S156" s="210"/>
    </row>
    <row r="157" spans="1:19" s="209" customFormat="1" ht="13.9" customHeight="1" outlineLevel="1" x14ac:dyDescent="0.2">
      <c r="A157" s="1006">
        <f ca="1">IF($H157="UNIDADE CONSTRUTIVA",OFFSET(A157,-1,0)+1,LARGE(A$3:A154,1))</f>
        <v>0</v>
      </c>
      <c r="B157" s="1006">
        <f t="shared" ca="1" si="49"/>
        <v>13</v>
      </c>
      <c r="C157" s="1006">
        <f t="shared" ca="1" si="50"/>
        <v>1</v>
      </c>
      <c r="D157" s="1007">
        <f t="shared" ca="1" si="51"/>
        <v>0</v>
      </c>
      <c r="E157" s="1007">
        <f t="shared" ca="1" si="52"/>
        <v>1</v>
      </c>
      <c r="G157" s="732"/>
      <c r="H157" s="733" t="s">
        <v>495</v>
      </c>
      <c r="I157" s="734" t="str">
        <f t="shared" ca="1" si="65"/>
        <v>13.001</v>
      </c>
      <c r="J157" s="735" t="s">
        <v>470</v>
      </c>
      <c r="K157" s="736"/>
      <c r="L157" s="1004"/>
      <c r="M157" s="1004"/>
      <c r="N157" s="840">
        <f t="shared" ca="1" si="54"/>
        <v>1083704.8630416146</v>
      </c>
      <c r="O157" s="1011"/>
      <c r="P157" s="739"/>
      <c r="Q157" s="210"/>
      <c r="R157" s="210"/>
      <c r="S157" s="210"/>
    </row>
    <row r="158" spans="1:19" s="209" customFormat="1" ht="13.9" customHeight="1" outlineLevel="1" x14ac:dyDescent="0.2">
      <c r="A158" s="1006">
        <f ca="1">IF($H158="UNIDADE CONSTRUTIVA",OFFSET(A158,-1,0)+1,LARGE(A$3:A155,1))</f>
        <v>0</v>
      </c>
      <c r="B158" s="1006">
        <f t="shared" ca="1" si="49"/>
        <v>13</v>
      </c>
      <c r="C158" s="1006">
        <f t="shared" ca="1" si="50"/>
        <v>1</v>
      </c>
      <c r="D158" s="1007">
        <f t="shared" ca="1" si="51"/>
        <v>1</v>
      </c>
      <c r="E158" s="1007">
        <f t="shared" ca="1" si="52"/>
        <v>0</v>
      </c>
      <c r="G158" s="732"/>
      <c r="H158" s="733" t="s">
        <v>496</v>
      </c>
      <c r="I158" s="734" t="str">
        <f t="shared" ca="1" si="65"/>
        <v>13.001.001</v>
      </c>
      <c r="J158" s="735" t="s">
        <v>471</v>
      </c>
      <c r="K158" s="736"/>
      <c r="L158" s="1004"/>
      <c r="M158" s="1004"/>
      <c r="N158" s="840">
        <f t="shared" ca="1" si="54"/>
        <v>676818.73146599601</v>
      </c>
      <c r="O158" s="1011"/>
      <c r="P158" s="739"/>
      <c r="Q158" s="210"/>
      <c r="R158" s="210"/>
      <c r="S158" s="210"/>
    </row>
    <row r="159" spans="1:19" s="209" customFormat="1" ht="13.9" customHeight="1" outlineLevel="2" x14ac:dyDescent="0.2">
      <c r="A159" s="1006">
        <f ca="1">IF($H159="UNIDADE CONSTRUTIVA",OFFSET(A159,-1,0)+1,LARGE(A$3:A156,1))</f>
        <v>0</v>
      </c>
      <c r="B159" s="1006">
        <f t="shared" ca="1" si="49"/>
        <v>13</v>
      </c>
      <c r="C159" s="1006">
        <f t="shared" ca="1" si="50"/>
        <v>1</v>
      </c>
      <c r="D159" s="1007">
        <f t="shared" ca="1" si="51"/>
        <v>1</v>
      </c>
      <c r="E159" s="1007">
        <f t="shared" ca="1" si="52"/>
        <v>1</v>
      </c>
      <c r="G159" s="732"/>
      <c r="H159" s="733" t="s">
        <v>497</v>
      </c>
      <c r="I159" s="734" t="str">
        <f t="shared" ca="1" si="65"/>
        <v>13.001.001.001</v>
      </c>
      <c r="J159" s="735" t="s">
        <v>688</v>
      </c>
      <c r="K159" s="736" t="s">
        <v>2</v>
      </c>
      <c r="L159" s="1004">
        <f>'SISTEMAS ESPECIAIS'!B7</f>
        <v>366</v>
      </c>
      <c r="M159" s="1004">
        <v>1694.8716146894724</v>
      </c>
      <c r="N159" s="840">
        <f t="shared" si="54"/>
        <v>620323.01097634691</v>
      </c>
      <c r="O159" s="1011"/>
      <c r="P159" s="739" t="s">
        <v>2416</v>
      </c>
      <c r="Q159" s="210"/>
      <c r="R159" s="210"/>
      <c r="S159" s="210"/>
    </row>
    <row r="160" spans="1:19" s="209" customFormat="1" ht="13.9" customHeight="1" outlineLevel="2" x14ac:dyDescent="0.2">
      <c r="A160" s="1006">
        <f ca="1">IF($H160="UNIDADE CONSTRUTIVA",OFFSET(A160,-1,0)+1,LARGE(A$3:A157,1))</f>
        <v>0</v>
      </c>
      <c r="B160" s="1006">
        <f t="shared" ref="B160" ca="1" si="66">IF(H160="UNIDADE CONSTRUTIVA",0,IF(H160="CÉLULA CONSTRUTIVA",OFFSET(B160,-1,0)+1,OFFSET(B160,-1,0)))</f>
        <v>13</v>
      </c>
      <c r="C160" s="1006">
        <f t="shared" ref="C160" ca="1" si="67">IF(H160="CÉLULA CONSTRUTIVA",0,IF(H160="ETAPA",OFFSET(C160,-1,0)+1,OFFSET(C160,-1,0)))</f>
        <v>1</v>
      </c>
      <c r="D160" s="1007">
        <f t="shared" ref="D160" ca="1" si="68">IF(H160="ETAPA",0,IF(H160="SUBETAPA",OFFSET(D160,-1,0)+1,OFFSET(D160,-1,0)))</f>
        <v>1</v>
      </c>
      <c r="E160" s="1007">
        <f t="shared" ref="E160" ca="1" si="69">IF(H160="Subetapa",0,IF(H160="serviço",OFFSET(E160,-1,0)+1,OFFSET(E160,-1,0)))</f>
        <v>2</v>
      </c>
      <c r="G160" s="732"/>
      <c r="H160" s="733" t="s">
        <v>497</v>
      </c>
      <c r="I160" s="734" t="str">
        <f t="shared" ref="I160" ca="1" si="70">IF(H160="Unidade Construtiva",TEXT(A160,"00"),IF(H160="Célula Construtiva",TEXT(B160,"00"),IF(H160="Etapa",CONCATENATE(TEXT(B160,"00"),".",TEXT(C160,"000")),IF(H160="Subetapa",CONCATENATE(TEXT(B160,"00"),".",TEXT(C160,"000"),".",TEXT(D160,"000")),IF(H160="Serviço",CONCATENATE(TEXT(B160,"00"),".",TEXT(C160,"000"),".",TEXT(D160,"000"),".",TEXT(E160,"000")),"")))))</f>
        <v>13.001.001.002</v>
      </c>
      <c r="J160" s="735" t="s">
        <v>1052</v>
      </c>
      <c r="K160" s="736" t="s">
        <v>2</v>
      </c>
      <c r="L160" s="1004">
        <f>'SISTEMAS ESPECIAIS'!B8</f>
        <v>10</v>
      </c>
      <c r="M160" s="1004">
        <v>5649.5720489649075</v>
      </c>
      <c r="N160" s="840">
        <f t="shared" si="54"/>
        <v>56495.720489649073</v>
      </c>
      <c r="O160" s="1011"/>
      <c r="P160" s="739" t="s">
        <v>2416</v>
      </c>
      <c r="Q160" s="210"/>
      <c r="R160" s="210"/>
      <c r="S160" s="210"/>
    </row>
    <row r="161" spans="1:19" s="209" customFormat="1" ht="13.9" customHeight="1" outlineLevel="1" x14ac:dyDescent="0.2">
      <c r="A161" s="1006">
        <f ca="1">IF($H161="UNIDADE CONSTRUTIVA",OFFSET(A161,-1,0)+1,LARGE(A$3:A157,1))</f>
        <v>0</v>
      </c>
      <c r="B161" s="1006">
        <f t="shared" ca="1" si="49"/>
        <v>13</v>
      </c>
      <c r="C161" s="1006">
        <f t="shared" ca="1" si="50"/>
        <v>1</v>
      </c>
      <c r="D161" s="1007">
        <f t="shared" ca="1" si="51"/>
        <v>2</v>
      </c>
      <c r="E161" s="1007">
        <f t="shared" ca="1" si="52"/>
        <v>0</v>
      </c>
      <c r="G161" s="732"/>
      <c r="H161" s="733" t="s">
        <v>496</v>
      </c>
      <c r="I161" s="734" t="str">
        <f t="shared" ca="1" si="65"/>
        <v>13.001.002</v>
      </c>
      <c r="J161" s="735" t="s">
        <v>472</v>
      </c>
      <c r="K161" s="736"/>
      <c r="L161" s="1004"/>
      <c r="M161" s="1004"/>
      <c r="N161" s="840">
        <f t="shared" ca="1" si="54"/>
        <v>406886.13157561875</v>
      </c>
      <c r="O161" s="1011"/>
      <c r="P161" s="739"/>
      <c r="Q161" s="210"/>
      <c r="R161" s="210"/>
      <c r="S161" s="210"/>
    </row>
    <row r="162" spans="1:19" s="209" customFormat="1" ht="13.9" customHeight="1" outlineLevel="2" x14ac:dyDescent="0.2">
      <c r="A162" s="1006">
        <f ca="1">IF($H162="UNIDADE CONSTRUTIVA",OFFSET(A162,-1,0)+1,LARGE(A$3:A158,1))</f>
        <v>0</v>
      </c>
      <c r="B162" s="1006">
        <f t="shared" ca="1" si="49"/>
        <v>13</v>
      </c>
      <c r="C162" s="1006">
        <f t="shared" ca="1" si="50"/>
        <v>1</v>
      </c>
      <c r="D162" s="1007">
        <f t="shared" ca="1" si="51"/>
        <v>2</v>
      </c>
      <c r="E162" s="1007">
        <f t="shared" ca="1" si="52"/>
        <v>1</v>
      </c>
      <c r="G162" s="732"/>
      <c r="H162" s="733" t="s">
        <v>497</v>
      </c>
      <c r="I162" s="734" t="str">
        <f t="shared" ca="1" si="65"/>
        <v>13.001.002.001</v>
      </c>
      <c r="J162" s="735" t="s">
        <v>684</v>
      </c>
      <c r="K162" s="736" t="s">
        <v>2</v>
      </c>
      <c r="L162" s="1004">
        <f>'SISTEMAS ESPECIAIS'!B9</f>
        <v>206</v>
      </c>
      <c r="M162" s="1004">
        <v>1016.9229688136834</v>
      </c>
      <c r="N162" s="840">
        <f t="shared" si="54"/>
        <v>209486.13157561878</v>
      </c>
      <c r="O162" s="1011"/>
      <c r="P162" s="739" t="s">
        <v>2416</v>
      </c>
      <c r="Q162" s="210"/>
      <c r="R162" s="210"/>
      <c r="S162" s="210"/>
    </row>
    <row r="163" spans="1:19" s="209" customFormat="1" ht="13.9" customHeight="1" outlineLevel="2" x14ac:dyDescent="0.2">
      <c r="A163" s="1006">
        <f ca="1">IF($H163="UNIDADE CONSTRUTIVA",OFFSET(A163,-1,0)+1,LARGE(A$3:A159,1))</f>
        <v>0</v>
      </c>
      <c r="B163" s="1006">
        <f t="shared" ref="B163" ca="1" si="71">IF(H163="UNIDADE CONSTRUTIVA",0,IF(H163="CÉLULA CONSTRUTIVA",OFFSET(B163,-1,0)+1,OFFSET(B163,-1,0)))</f>
        <v>13</v>
      </c>
      <c r="C163" s="1006">
        <f t="shared" ref="C163" ca="1" si="72">IF(H163="CÉLULA CONSTRUTIVA",0,IF(H163="ETAPA",OFFSET(C163,-1,0)+1,OFFSET(C163,-1,0)))</f>
        <v>1</v>
      </c>
      <c r="D163" s="1007">
        <f t="shared" ref="D163" ca="1" si="73">IF(H163="ETAPA",0,IF(H163="SUBETAPA",OFFSET(D163,-1,0)+1,OFFSET(D163,-1,0)))</f>
        <v>2</v>
      </c>
      <c r="E163" s="1007">
        <f t="shared" ref="E163" ca="1" si="74">IF(H163="Subetapa",0,IF(H163="serviço",OFFSET(E163,-1,0)+1,OFFSET(E163,-1,0)))</f>
        <v>2</v>
      </c>
      <c r="G163" s="732"/>
      <c r="H163" s="733" t="s">
        <v>497</v>
      </c>
      <c r="I163" s="734" t="str">
        <f t="shared" ref="I163" ca="1" si="75">IF(H163="Unidade Construtiva",TEXT(A163,"00"),IF(H163="Célula Construtiva",TEXT(B163,"00"),IF(H163="Etapa",CONCATENATE(TEXT(B163,"00"),".",TEXT(C163,"000")),IF(H163="Subetapa",CONCATENATE(TEXT(B163,"00"),".",TEXT(C163,"000"),".",TEXT(D163,"000")),IF(H163="Serviço",CONCATENATE(TEXT(B163,"00"),".",TEXT(C163,"000"),".",TEXT(D163,"000"),".",TEXT(E163,"000")),"")))))</f>
        <v>13.001.002.002</v>
      </c>
      <c r="J163" s="735" t="s">
        <v>2361</v>
      </c>
      <c r="K163" s="736" t="s">
        <v>2</v>
      </c>
      <c r="L163" s="1004">
        <f>'SISTEMAS ESPECIAIS'!B10</f>
        <v>94</v>
      </c>
      <c r="M163" s="1004">
        <v>2100</v>
      </c>
      <c r="N163" s="840">
        <f t="shared" si="54"/>
        <v>197400</v>
      </c>
      <c r="O163" s="1011"/>
      <c r="P163" s="739" t="s">
        <v>2416</v>
      </c>
      <c r="Q163" s="210"/>
      <c r="R163" s="210"/>
      <c r="S163" s="210"/>
    </row>
    <row r="164" spans="1:19" s="209" customFormat="1" ht="13.9" customHeight="1" x14ac:dyDescent="0.2">
      <c r="A164" s="1006">
        <f ca="1">IF($H164="UNIDADE CONSTRUTIVA",OFFSET(A164,-1,0)+1,LARGE(A$3:A162,1))</f>
        <v>0</v>
      </c>
      <c r="B164" s="1006">
        <f t="shared" ca="1" si="49"/>
        <v>14</v>
      </c>
      <c r="C164" s="1006">
        <f t="shared" ca="1" si="50"/>
        <v>0</v>
      </c>
      <c r="D164" s="1007">
        <f t="shared" ca="1" si="51"/>
        <v>2</v>
      </c>
      <c r="E164" s="1007">
        <f t="shared" ca="1" si="52"/>
        <v>2</v>
      </c>
      <c r="G164" s="732"/>
      <c r="H164" s="733" t="s">
        <v>494</v>
      </c>
      <c r="I164" s="734" t="str">
        <f t="shared" ca="1" si="65"/>
        <v>14</v>
      </c>
      <c r="J164" s="735" t="s">
        <v>786</v>
      </c>
      <c r="K164" s="736"/>
      <c r="L164" s="1004"/>
      <c r="M164" s="1004"/>
      <c r="N164" s="840">
        <f t="shared" ca="1" si="54"/>
        <v>1426224.3488217001</v>
      </c>
      <c r="O164" s="1011"/>
      <c r="P164" s="739"/>
      <c r="Q164" s="1012"/>
      <c r="R164" s="1012"/>
      <c r="S164" s="210"/>
    </row>
    <row r="165" spans="1:19" s="209" customFormat="1" ht="13.9" customHeight="1" outlineLevel="1" x14ac:dyDescent="0.2">
      <c r="A165" s="1006">
        <f ca="1">IF($H165="UNIDADE CONSTRUTIVA",OFFSET(A165,-1,0)+1,LARGE(A$3:A162,1))</f>
        <v>0</v>
      </c>
      <c r="B165" s="1006">
        <f t="shared" ca="1" si="49"/>
        <v>14</v>
      </c>
      <c r="C165" s="1006">
        <f t="shared" ca="1" si="50"/>
        <v>1</v>
      </c>
      <c r="D165" s="1007">
        <f t="shared" ca="1" si="51"/>
        <v>0</v>
      </c>
      <c r="E165" s="1007">
        <f t="shared" ca="1" si="52"/>
        <v>2</v>
      </c>
      <c r="G165" s="732"/>
      <c r="H165" s="733" t="s">
        <v>495</v>
      </c>
      <c r="I165" s="734" t="str">
        <f t="shared" ca="1" si="65"/>
        <v>14.001</v>
      </c>
      <c r="J165" s="735" t="s">
        <v>786</v>
      </c>
      <c r="K165" s="736"/>
      <c r="L165" s="1004"/>
      <c r="M165" s="1004"/>
      <c r="N165" s="840">
        <f t="shared" ca="1" si="54"/>
        <v>1426224.3488217001</v>
      </c>
      <c r="O165" s="1011"/>
      <c r="P165" s="739"/>
      <c r="Q165" s="210"/>
      <c r="R165" s="210"/>
      <c r="S165" s="210"/>
    </row>
    <row r="166" spans="1:19" s="209" customFormat="1" ht="13.9" customHeight="1" outlineLevel="1" x14ac:dyDescent="0.2">
      <c r="A166" s="1006">
        <f ca="1">IF($H166="UNIDADE CONSTRUTIVA",OFFSET(A166,-1,0)+1,LARGE(A$3:A162,1))</f>
        <v>0</v>
      </c>
      <c r="B166" s="1006">
        <f t="shared" ca="1" si="49"/>
        <v>14</v>
      </c>
      <c r="C166" s="1006">
        <f t="shared" ca="1" si="50"/>
        <v>1</v>
      </c>
      <c r="D166" s="1007">
        <f t="shared" ca="1" si="51"/>
        <v>1</v>
      </c>
      <c r="E166" s="1007">
        <f t="shared" ca="1" si="52"/>
        <v>0</v>
      </c>
      <c r="G166" s="732"/>
      <c r="H166" s="733" t="s">
        <v>496</v>
      </c>
      <c r="I166" s="734" t="str">
        <f t="shared" ca="1" si="65"/>
        <v>14.001.001</v>
      </c>
      <c r="J166" s="735" t="s">
        <v>698</v>
      </c>
      <c r="K166" s="736"/>
      <c r="L166" s="1004"/>
      <c r="M166" s="1004"/>
      <c r="N166" s="840">
        <f t="shared" ca="1" si="54"/>
        <v>261847.99293540002</v>
      </c>
      <c r="O166" s="1011"/>
      <c r="P166" s="739"/>
      <c r="Q166" s="210"/>
      <c r="R166" s="210"/>
      <c r="S166" s="210"/>
    </row>
    <row r="167" spans="1:19" s="209" customFormat="1" ht="13.9" customHeight="1" outlineLevel="2" x14ac:dyDescent="0.2">
      <c r="A167" s="1006">
        <f ca="1">IF($H167="UNIDADE CONSTRUTIVA",OFFSET(A167,-1,0)+1,LARGE(A$3:A165,1))</f>
        <v>0</v>
      </c>
      <c r="B167" s="1006">
        <f t="shared" ref="B167:B205" ca="1" si="76">IF(H167="UNIDADE CONSTRUTIVA",0,IF(H167="CÉLULA CONSTRUTIVA",OFFSET(B167,-1,0)+1,OFFSET(B167,-1,0)))</f>
        <v>14</v>
      </c>
      <c r="C167" s="1006">
        <f t="shared" ref="C167:C205" ca="1" si="77">IF(H167="CÉLULA CONSTRUTIVA",0,IF(H167="ETAPA",OFFSET(C167,-1,0)+1,OFFSET(C167,-1,0)))</f>
        <v>1</v>
      </c>
      <c r="D167" s="1007">
        <f t="shared" ref="D167:D205" ca="1" si="78">IF(H167="ETAPA",0,IF(H167="SUBETAPA",OFFSET(D167,-1,0)+1,OFFSET(D167,-1,0)))</f>
        <v>1</v>
      </c>
      <c r="E167" s="1007">
        <f t="shared" ref="E167:E205" ca="1" si="79">IF(H167="Subetapa",0,IF(H167="serviço",OFFSET(E167,-1,0)+1,OFFSET(E167,-1,0)))</f>
        <v>1</v>
      </c>
      <c r="G167" s="732"/>
      <c r="H167" s="733" t="s">
        <v>497</v>
      </c>
      <c r="I167" s="734" t="str">
        <f t="shared" ca="1" si="65"/>
        <v>14.001.001.001</v>
      </c>
      <c r="J167" s="1018" t="s">
        <v>787</v>
      </c>
      <c r="K167" s="736" t="s">
        <v>1</v>
      </c>
      <c r="L167" s="1004">
        <f>1.8*SUM(L81:L84)-L261-Arquitetura!D372</f>
        <v>34913.764000000003</v>
      </c>
      <c r="M167" s="1004">
        <v>7.4998500000000003</v>
      </c>
      <c r="N167" s="840">
        <f t="shared" si="54"/>
        <v>261847.99293540002</v>
      </c>
      <c r="O167" s="1011" t="s">
        <v>2305</v>
      </c>
      <c r="P167" s="739" t="s">
        <v>2416</v>
      </c>
      <c r="Q167" s="210"/>
      <c r="R167" s="210"/>
      <c r="S167" s="210"/>
    </row>
    <row r="168" spans="1:19" s="209" customFormat="1" ht="13.9" customHeight="1" outlineLevel="1" x14ac:dyDescent="0.2">
      <c r="A168" s="1006">
        <f ca="1">IF($H168="UNIDADE CONSTRUTIVA",OFFSET(A168,-1,0)+1,LARGE(A$3:A166,1))</f>
        <v>0</v>
      </c>
      <c r="B168" s="1006">
        <f t="shared" ca="1" si="76"/>
        <v>14</v>
      </c>
      <c r="C168" s="1006">
        <f t="shared" ca="1" si="77"/>
        <v>1</v>
      </c>
      <c r="D168" s="1007">
        <f t="shared" ca="1" si="78"/>
        <v>2</v>
      </c>
      <c r="E168" s="1007">
        <f t="shared" ca="1" si="79"/>
        <v>0</v>
      </c>
      <c r="G168" s="732"/>
      <c r="H168" s="733" t="s">
        <v>496</v>
      </c>
      <c r="I168" s="734" t="str">
        <f t="shared" ca="1" si="65"/>
        <v>14.001.002</v>
      </c>
      <c r="J168" s="735" t="s">
        <v>699</v>
      </c>
      <c r="K168" s="736"/>
      <c r="L168" s="1004"/>
      <c r="M168" s="1004"/>
      <c r="N168" s="840">
        <f t="shared" ca="1" si="54"/>
        <v>569913.34308630007</v>
      </c>
      <c r="O168" s="1011"/>
      <c r="P168" s="739"/>
      <c r="Q168" s="210"/>
      <c r="R168" s="210"/>
      <c r="S168" s="210"/>
    </row>
    <row r="169" spans="1:19" s="209" customFormat="1" ht="13.9" customHeight="1" outlineLevel="2" x14ac:dyDescent="0.2">
      <c r="A169" s="1006">
        <f ca="1">IF($H169="UNIDADE CONSTRUTIVA",OFFSET(A169,-1,0)+1,LARGE(A$3:A166,1))</f>
        <v>0</v>
      </c>
      <c r="B169" s="1006">
        <f t="shared" ca="1" si="76"/>
        <v>14</v>
      </c>
      <c r="C169" s="1006">
        <f t="shared" ca="1" si="77"/>
        <v>1</v>
      </c>
      <c r="D169" s="1007">
        <f t="shared" ca="1" si="78"/>
        <v>2</v>
      </c>
      <c r="E169" s="1007">
        <f t="shared" ca="1" si="79"/>
        <v>1</v>
      </c>
      <c r="G169" s="732"/>
      <c r="H169" s="733" t="s">
        <v>497</v>
      </c>
      <c r="I169" s="734" t="str">
        <f t="shared" ca="1" si="65"/>
        <v>14.001.002.001</v>
      </c>
      <c r="J169" s="735" t="s">
        <v>788</v>
      </c>
      <c r="K169" s="736" t="s">
        <v>1</v>
      </c>
      <c r="L169" s="1004">
        <f>L167</f>
        <v>34913.764000000003</v>
      </c>
      <c r="M169" s="1004">
        <v>15.898575000000001</v>
      </c>
      <c r="N169" s="840">
        <f t="shared" si="54"/>
        <v>555079.09548630007</v>
      </c>
      <c r="O169" s="1011"/>
      <c r="P169" s="739" t="s">
        <v>2416</v>
      </c>
      <c r="Q169" s="1019"/>
      <c r="R169" s="1019"/>
      <c r="S169" s="210"/>
    </row>
    <row r="170" spans="1:19" s="209" customFormat="1" ht="13.9" customHeight="1" outlineLevel="2" x14ac:dyDescent="0.2">
      <c r="A170" s="1006">
        <f ca="1">IF($H170="UNIDADE CONSTRUTIVA",OFFSET(A170,-1,0)+1,LARGE(A$3:A167,1))</f>
        <v>0</v>
      </c>
      <c r="B170" s="1006">
        <f t="shared" ca="1" si="76"/>
        <v>14</v>
      </c>
      <c r="C170" s="1006">
        <f t="shared" ca="1" si="77"/>
        <v>1</v>
      </c>
      <c r="D170" s="1007">
        <f t="shared" ca="1" si="78"/>
        <v>2</v>
      </c>
      <c r="E170" s="1007">
        <f t="shared" ca="1" si="79"/>
        <v>2</v>
      </c>
      <c r="G170" s="732"/>
      <c r="H170" s="733" t="s">
        <v>497</v>
      </c>
      <c r="I170" s="734" t="str">
        <f t="shared" ca="1" si="65"/>
        <v>14.001.002.002</v>
      </c>
      <c r="J170" s="735" t="s">
        <v>700</v>
      </c>
      <c r="K170" s="736" t="s">
        <v>1</v>
      </c>
      <c r="L170" s="1004">
        <f>Arquitetura!I171+'Obra '!E9*0.1</f>
        <v>2908.6760000000004</v>
      </c>
      <c r="M170" s="1004">
        <v>5.0999999999999996</v>
      </c>
      <c r="N170" s="840">
        <f t="shared" si="54"/>
        <v>14834.247600000001</v>
      </c>
      <c r="O170" s="1011" t="s">
        <v>2365</v>
      </c>
      <c r="P170" s="739" t="s">
        <v>2416</v>
      </c>
      <c r="Q170" s="210"/>
      <c r="R170" s="210"/>
      <c r="S170" s="210"/>
    </row>
    <row r="171" spans="1:19" s="209" customFormat="1" ht="13.9" customHeight="1" outlineLevel="1" x14ac:dyDescent="0.2">
      <c r="A171" s="1006">
        <f ca="1">IF($H171="UNIDADE CONSTRUTIVA",OFFSET(A171,-1,0)+1,LARGE(A$3:A168,1))</f>
        <v>0</v>
      </c>
      <c r="B171" s="1006">
        <f t="shared" ca="1" si="76"/>
        <v>14</v>
      </c>
      <c r="C171" s="1006">
        <f t="shared" ca="1" si="77"/>
        <v>1</v>
      </c>
      <c r="D171" s="1007">
        <f t="shared" ca="1" si="78"/>
        <v>3</v>
      </c>
      <c r="E171" s="1007">
        <f t="shared" ca="1" si="79"/>
        <v>0</v>
      </c>
      <c r="G171" s="732"/>
      <c r="H171" s="733" t="s">
        <v>496</v>
      </c>
      <c r="I171" s="734" t="str">
        <f t="shared" ca="1" si="65"/>
        <v>14.001.003</v>
      </c>
      <c r="J171" s="735" t="s">
        <v>702</v>
      </c>
      <c r="K171" s="736"/>
      <c r="L171" s="1004"/>
      <c r="M171" s="1004"/>
      <c r="N171" s="840">
        <f t="shared" ca="1" si="54"/>
        <v>371144.49300000002</v>
      </c>
      <c r="O171" s="1011"/>
      <c r="P171" s="739"/>
      <c r="Q171" s="210"/>
      <c r="R171" s="210"/>
      <c r="S171" s="210"/>
    </row>
    <row r="172" spans="1:19" s="209" customFormat="1" ht="13.9" customHeight="1" outlineLevel="2" x14ac:dyDescent="0.2">
      <c r="A172" s="1006">
        <f ca="1">IF($H172="UNIDADE CONSTRUTIVA",OFFSET(A172,-1,0)+1,LARGE(A$3:A169,1))</f>
        <v>0</v>
      </c>
      <c r="B172" s="1006">
        <f t="shared" ca="1" si="76"/>
        <v>14</v>
      </c>
      <c r="C172" s="1006">
        <f t="shared" ca="1" si="77"/>
        <v>1</v>
      </c>
      <c r="D172" s="1007">
        <f t="shared" ca="1" si="78"/>
        <v>3</v>
      </c>
      <c r="E172" s="1007">
        <f t="shared" ca="1" si="79"/>
        <v>1</v>
      </c>
      <c r="G172" s="732"/>
      <c r="H172" s="733" t="s">
        <v>497</v>
      </c>
      <c r="I172" s="734" t="str">
        <f t="shared" ca="1" si="65"/>
        <v>14.001.003.001</v>
      </c>
      <c r="J172" s="735" t="s">
        <v>2303</v>
      </c>
      <c r="K172" s="736" t="s">
        <v>1</v>
      </c>
      <c r="L172" s="1004">
        <f>Arquitetura!D372+Arquitetura!D373</f>
        <v>4280.79</v>
      </c>
      <c r="M172" s="1004">
        <v>86.7</v>
      </c>
      <c r="N172" s="840">
        <f t="shared" si="54"/>
        <v>371144.49300000002</v>
      </c>
      <c r="O172" s="1011"/>
      <c r="P172" s="739" t="s">
        <v>2416</v>
      </c>
      <c r="Q172" s="210"/>
      <c r="R172" s="210"/>
      <c r="S172" s="210"/>
    </row>
    <row r="173" spans="1:19" s="209" customFormat="1" ht="13.9" customHeight="1" outlineLevel="1" x14ac:dyDescent="0.2">
      <c r="A173" s="1006">
        <f ca="1">IF($H173="UNIDADE CONSTRUTIVA",OFFSET(A173,-1,0)+1,LARGE(A$3:A170,1))</f>
        <v>0</v>
      </c>
      <c r="B173" s="1006">
        <f t="shared" ca="1" si="76"/>
        <v>14</v>
      </c>
      <c r="C173" s="1006">
        <f t="shared" ca="1" si="77"/>
        <v>1</v>
      </c>
      <c r="D173" s="1007">
        <f t="shared" ca="1" si="78"/>
        <v>4</v>
      </c>
      <c r="E173" s="1007">
        <f t="shared" ca="1" si="79"/>
        <v>0</v>
      </c>
      <c r="G173" s="732"/>
      <c r="H173" s="733" t="s">
        <v>496</v>
      </c>
      <c r="I173" s="734" t="str">
        <f t="shared" ca="1" si="65"/>
        <v>14.001.004</v>
      </c>
      <c r="J173" s="735" t="s">
        <v>789</v>
      </c>
      <c r="K173" s="736"/>
      <c r="L173" s="1004"/>
      <c r="M173" s="1004"/>
      <c r="N173" s="840">
        <f t="shared" ca="1" si="54"/>
        <v>13122.396000000001</v>
      </c>
      <c r="O173" s="1011"/>
      <c r="P173" s="739"/>
      <c r="Q173" s="210"/>
      <c r="R173" s="210"/>
      <c r="S173" s="210"/>
    </row>
    <row r="174" spans="1:19" s="209" customFormat="1" ht="13.9" customHeight="1" outlineLevel="2" x14ac:dyDescent="0.2">
      <c r="A174" s="1006">
        <f ca="1">IF($H174="UNIDADE CONSTRUTIVA",OFFSET(A174,-1,0)+1,LARGE(A$3:A172,1))</f>
        <v>0</v>
      </c>
      <c r="B174" s="1006">
        <f t="shared" ca="1" si="76"/>
        <v>14</v>
      </c>
      <c r="C174" s="1006">
        <f t="shared" ca="1" si="77"/>
        <v>1</v>
      </c>
      <c r="D174" s="1007">
        <f t="shared" ca="1" si="78"/>
        <v>4</v>
      </c>
      <c r="E174" s="1007">
        <f t="shared" ca="1" si="79"/>
        <v>1</v>
      </c>
      <c r="G174" s="732"/>
      <c r="H174" s="733" t="s">
        <v>497</v>
      </c>
      <c r="I174" s="734" t="str">
        <f t="shared" ca="1" si="65"/>
        <v>14.001.004.001</v>
      </c>
      <c r="J174" s="735" t="s">
        <v>790</v>
      </c>
      <c r="K174" s="736" t="s">
        <v>1</v>
      </c>
      <c r="L174" s="1004">
        <f>Arquitetura!D191+Arquitetura!D192</f>
        <v>77.400000000000006</v>
      </c>
      <c r="M174" s="1004">
        <v>169.54</v>
      </c>
      <c r="N174" s="840">
        <f t="shared" si="54"/>
        <v>13122.396000000001</v>
      </c>
      <c r="O174" s="1011"/>
      <c r="P174" s="739" t="s">
        <v>2416</v>
      </c>
      <c r="Q174" s="210"/>
      <c r="R174" s="210"/>
      <c r="S174" s="210"/>
    </row>
    <row r="175" spans="1:19" s="209" customFormat="1" ht="13.9" customHeight="1" outlineLevel="1" x14ac:dyDescent="0.2">
      <c r="A175" s="1006">
        <f ca="1">IF($H175="UNIDADE CONSTRUTIVA",OFFSET(A175,-1,0)+1,LARGE(A$3:A173,1))</f>
        <v>0</v>
      </c>
      <c r="B175" s="1006">
        <f t="shared" ca="1" si="76"/>
        <v>14</v>
      </c>
      <c r="C175" s="1006">
        <f t="shared" ca="1" si="77"/>
        <v>1</v>
      </c>
      <c r="D175" s="1007">
        <f t="shared" ca="1" si="78"/>
        <v>5</v>
      </c>
      <c r="E175" s="1007">
        <f t="shared" ca="1" si="79"/>
        <v>0</v>
      </c>
      <c r="G175" s="732"/>
      <c r="H175" s="733" t="s">
        <v>496</v>
      </c>
      <c r="I175" s="734" t="str">
        <f t="shared" ca="1" si="65"/>
        <v>14.001.005</v>
      </c>
      <c r="J175" s="735" t="s">
        <v>703</v>
      </c>
      <c r="K175" s="736"/>
      <c r="L175" s="1004"/>
      <c r="M175" s="1004"/>
      <c r="N175" s="840">
        <f t="shared" ca="1" si="54"/>
        <v>210196.12379999997</v>
      </c>
      <c r="O175" s="1011"/>
      <c r="P175" s="739"/>
      <c r="Q175" s="210"/>
      <c r="R175" s="210"/>
      <c r="S175" s="210"/>
    </row>
    <row r="176" spans="1:19" s="209" customFormat="1" ht="13.9" customHeight="1" outlineLevel="2" x14ac:dyDescent="0.2">
      <c r="A176" s="1006">
        <f ca="1">IF($H176="UNIDADE CONSTRUTIVA",OFFSET(A176,-1,0)+1,LARGE(A$3:A174,1))</f>
        <v>0</v>
      </c>
      <c r="B176" s="1006">
        <f t="shared" ca="1" si="76"/>
        <v>14</v>
      </c>
      <c r="C176" s="1006">
        <f t="shared" ca="1" si="77"/>
        <v>1</v>
      </c>
      <c r="D176" s="1007">
        <f t="shared" ca="1" si="78"/>
        <v>5</v>
      </c>
      <c r="E176" s="1007">
        <f t="shared" ca="1" si="79"/>
        <v>1</v>
      </c>
      <c r="G176" s="732"/>
      <c r="H176" s="733" t="s">
        <v>497</v>
      </c>
      <c r="I176" s="734" t="str">
        <f t="shared" ca="1" si="65"/>
        <v>14.001.005.001</v>
      </c>
      <c r="J176" s="735" t="s">
        <v>2304</v>
      </c>
      <c r="K176" s="736" t="s">
        <v>1</v>
      </c>
      <c r="L176" s="1004">
        <f>Arquitetura!D187+Arquitetura!D188</f>
        <v>350.65999999999997</v>
      </c>
      <c r="M176" s="1004">
        <v>599.42999999999995</v>
      </c>
      <c r="N176" s="840">
        <f t="shared" si="54"/>
        <v>210196.12379999997</v>
      </c>
      <c r="O176" s="1011"/>
      <c r="P176" s="739" t="s">
        <v>2416</v>
      </c>
      <c r="Q176" s="210"/>
      <c r="R176" s="210"/>
      <c r="S176" s="210"/>
    </row>
    <row r="177" spans="1:19" s="209" customFormat="1" ht="13.9" customHeight="1" x14ac:dyDescent="0.2">
      <c r="A177" s="1006">
        <f ca="1">IF($H177="UNIDADE CONSTRUTIVA",OFFSET(A177,-1,0)+1,LARGE(A$3:A176,1))</f>
        <v>0</v>
      </c>
      <c r="B177" s="1006">
        <f t="shared" ca="1" si="76"/>
        <v>15</v>
      </c>
      <c r="C177" s="1006">
        <f t="shared" ca="1" si="77"/>
        <v>0</v>
      </c>
      <c r="D177" s="1007">
        <f t="shared" ca="1" si="78"/>
        <v>5</v>
      </c>
      <c r="E177" s="1007">
        <f t="shared" ca="1" si="79"/>
        <v>1</v>
      </c>
      <c r="G177" s="732"/>
      <c r="H177" s="733" t="s">
        <v>494</v>
      </c>
      <c r="I177" s="734" t="str">
        <f t="shared" ca="1" si="65"/>
        <v>15</v>
      </c>
      <c r="J177" s="735" t="s">
        <v>791</v>
      </c>
      <c r="K177" s="736"/>
      <c r="L177" s="1004"/>
      <c r="M177" s="1004"/>
      <c r="N177" s="840">
        <f t="shared" ca="1" si="54"/>
        <v>349137.95659999998</v>
      </c>
      <c r="O177" s="1011"/>
      <c r="P177" s="739"/>
      <c r="Q177" s="1012"/>
      <c r="R177" s="1012"/>
      <c r="S177" s="210"/>
    </row>
    <row r="178" spans="1:19" s="209" customFormat="1" ht="13.9" customHeight="1" outlineLevel="1" x14ac:dyDescent="0.2">
      <c r="A178" s="1006">
        <f ca="1">IF($H178="UNIDADE CONSTRUTIVA",OFFSET(A178,-1,0)+1,LARGE(A$3:A176,1))</f>
        <v>0</v>
      </c>
      <c r="B178" s="1006">
        <f t="shared" ca="1" si="76"/>
        <v>15</v>
      </c>
      <c r="C178" s="1006">
        <f t="shared" ca="1" si="77"/>
        <v>1</v>
      </c>
      <c r="D178" s="1007">
        <f t="shared" ca="1" si="78"/>
        <v>0</v>
      </c>
      <c r="E178" s="1007">
        <f t="shared" ca="1" si="79"/>
        <v>1</v>
      </c>
      <c r="G178" s="732"/>
      <c r="H178" s="733" t="s">
        <v>495</v>
      </c>
      <c r="I178" s="734" t="str">
        <f t="shared" ca="1" si="65"/>
        <v>15.001</v>
      </c>
      <c r="J178" s="735" t="s">
        <v>791</v>
      </c>
      <c r="K178" s="736"/>
      <c r="L178" s="1004"/>
      <c r="M178" s="1004"/>
      <c r="N178" s="840">
        <f t="shared" ca="1" si="54"/>
        <v>349137.95659999998</v>
      </c>
      <c r="O178" s="1011"/>
      <c r="P178" s="739"/>
      <c r="Q178" s="210"/>
      <c r="R178" s="210"/>
      <c r="S178" s="210"/>
    </row>
    <row r="179" spans="1:19" s="209" customFormat="1" ht="13.9" customHeight="1" outlineLevel="1" x14ac:dyDescent="0.2">
      <c r="A179" s="1006">
        <f ca="1">IF($H179="UNIDADE CONSTRUTIVA",OFFSET(A179,-1,0)+1,LARGE(A$3:A176,1))</f>
        <v>0</v>
      </c>
      <c r="B179" s="1006">
        <f t="shared" ca="1" si="76"/>
        <v>15</v>
      </c>
      <c r="C179" s="1006">
        <f t="shared" ca="1" si="77"/>
        <v>1</v>
      </c>
      <c r="D179" s="1007">
        <f t="shared" ca="1" si="78"/>
        <v>1</v>
      </c>
      <c r="E179" s="1007">
        <f t="shared" ca="1" si="79"/>
        <v>0</v>
      </c>
      <c r="G179" s="732"/>
      <c r="H179" s="733" t="s">
        <v>496</v>
      </c>
      <c r="I179" s="734" t="str">
        <f t="shared" ca="1" si="65"/>
        <v>15.001.001</v>
      </c>
      <c r="J179" s="735" t="s">
        <v>792</v>
      </c>
      <c r="K179" s="736"/>
      <c r="L179" s="1004"/>
      <c r="M179" s="1004"/>
      <c r="N179" s="840">
        <f t="shared" ca="1" si="54"/>
        <v>27914.034</v>
      </c>
      <c r="O179" s="1011"/>
      <c r="P179" s="739"/>
      <c r="Q179" s="210"/>
      <c r="R179" s="210"/>
      <c r="S179" s="210"/>
    </row>
    <row r="180" spans="1:19" s="209" customFormat="1" ht="13.9" customHeight="1" outlineLevel="2" x14ac:dyDescent="0.2">
      <c r="A180" s="1006">
        <f ca="1">IF($H180="UNIDADE CONSTRUTIVA",OFFSET(A180,-1,0)+1,LARGE(A$3:A177,1))</f>
        <v>0</v>
      </c>
      <c r="B180" s="1006">
        <f t="shared" ca="1" si="76"/>
        <v>15</v>
      </c>
      <c r="C180" s="1006">
        <f t="shared" ca="1" si="77"/>
        <v>1</v>
      </c>
      <c r="D180" s="1007">
        <f t="shared" ca="1" si="78"/>
        <v>1</v>
      </c>
      <c r="E180" s="1007">
        <f t="shared" ca="1" si="79"/>
        <v>1</v>
      </c>
      <c r="G180" s="732"/>
      <c r="H180" s="733" t="s">
        <v>497</v>
      </c>
      <c r="I180" s="734" t="str">
        <f t="shared" ca="1" si="65"/>
        <v>15.001.001.001</v>
      </c>
      <c r="J180" s="735" t="s">
        <v>881</v>
      </c>
      <c r="K180" s="736" t="s">
        <v>1</v>
      </c>
      <c r="L180" s="1004">
        <f>Arquitetura!D391</f>
        <v>5473.34</v>
      </c>
      <c r="M180" s="1004">
        <v>5.0999999999999996</v>
      </c>
      <c r="N180" s="840">
        <f t="shared" si="54"/>
        <v>27914.034</v>
      </c>
      <c r="O180" s="1011"/>
      <c r="P180" s="739" t="s">
        <v>2416</v>
      </c>
      <c r="Q180" s="210"/>
      <c r="R180" s="210"/>
      <c r="S180" s="210"/>
    </row>
    <row r="181" spans="1:19" s="209" customFormat="1" ht="13.9" customHeight="1" outlineLevel="1" x14ac:dyDescent="0.2">
      <c r="A181" s="1006">
        <f ca="1">IF($H181="UNIDADE CONSTRUTIVA",OFFSET(A181,-1,0)+1,LARGE(A$3:A178,1))</f>
        <v>0</v>
      </c>
      <c r="B181" s="1006">
        <f t="shared" ca="1" si="76"/>
        <v>15</v>
      </c>
      <c r="C181" s="1006">
        <f t="shared" ca="1" si="77"/>
        <v>1</v>
      </c>
      <c r="D181" s="1007">
        <f t="shared" ca="1" si="78"/>
        <v>2</v>
      </c>
      <c r="E181" s="1007">
        <f t="shared" ca="1" si="79"/>
        <v>0</v>
      </c>
      <c r="G181" s="732"/>
      <c r="H181" s="733" t="s">
        <v>496</v>
      </c>
      <c r="I181" s="734" t="str">
        <f t="shared" ca="1" si="65"/>
        <v>15.001.002</v>
      </c>
      <c r="J181" s="735" t="s">
        <v>704</v>
      </c>
      <c r="K181" s="736"/>
      <c r="L181" s="1004"/>
      <c r="M181" s="1004"/>
      <c r="N181" s="840">
        <f t="shared" ca="1" si="54"/>
        <v>314951.61259999999</v>
      </c>
      <c r="O181" s="1011"/>
      <c r="P181" s="739"/>
      <c r="Q181" s="210"/>
      <c r="R181" s="210"/>
      <c r="S181" s="210"/>
    </row>
    <row r="182" spans="1:19" s="209" customFormat="1" ht="13.9" customHeight="1" outlineLevel="2" x14ac:dyDescent="0.2">
      <c r="A182" s="1006">
        <f ca="1">IF($H182="UNIDADE CONSTRUTIVA",OFFSET(A182,-1,0)+1,LARGE(A$3:A179,1))</f>
        <v>0</v>
      </c>
      <c r="B182" s="1006">
        <f t="shared" ca="1" si="76"/>
        <v>15</v>
      </c>
      <c r="C182" s="1006">
        <f t="shared" ca="1" si="77"/>
        <v>1</v>
      </c>
      <c r="D182" s="1007">
        <f t="shared" ca="1" si="78"/>
        <v>2</v>
      </c>
      <c r="E182" s="1007">
        <f t="shared" ca="1" si="79"/>
        <v>1</v>
      </c>
      <c r="G182" s="732"/>
      <c r="H182" s="733" t="s">
        <v>497</v>
      </c>
      <c r="I182" s="734" t="str">
        <f t="shared" ca="1" si="65"/>
        <v>15.001.002.001</v>
      </c>
      <c r="J182" s="735" t="s">
        <v>2324</v>
      </c>
      <c r="K182" s="736" t="s">
        <v>1</v>
      </c>
      <c r="L182" s="1004">
        <f>Arquitetura!D398+Arquitetura!D399</f>
        <v>2545.42</v>
      </c>
      <c r="M182" s="1004">
        <v>68</v>
      </c>
      <c r="N182" s="840">
        <f t="shared" si="54"/>
        <v>173088.56</v>
      </c>
      <c r="O182" s="1011"/>
      <c r="P182" s="739" t="s">
        <v>2416</v>
      </c>
      <c r="Q182" s="210"/>
      <c r="R182" s="210"/>
      <c r="S182" s="210"/>
    </row>
    <row r="183" spans="1:19" s="209" customFormat="1" ht="13.9" customHeight="1" outlineLevel="2" x14ac:dyDescent="0.2">
      <c r="A183" s="1006">
        <f ca="1">IF($H183="UNIDADE CONSTRUTIVA",OFFSET(A183,-1,0)+1,LARGE(A$3:A180,1))</f>
        <v>0</v>
      </c>
      <c r="B183" s="1006">
        <f t="shared" ref="B183" ca="1" si="80">IF(H183="UNIDADE CONSTRUTIVA",0,IF(H183="CÉLULA CONSTRUTIVA",OFFSET(B183,-1,0)+1,OFFSET(B183,-1,0)))</f>
        <v>15</v>
      </c>
      <c r="C183" s="1006">
        <f t="shared" ref="C183" ca="1" si="81">IF(H183="CÉLULA CONSTRUTIVA",0,IF(H183="ETAPA",OFFSET(C183,-1,0)+1,OFFSET(C183,-1,0)))</f>
        <v>1</v>
      </c>
      <c r="D183" s="1007">
        <f t="shared" ref="D183" ca="1" si="82">IF(H183="ETAPA",0,IF(H183="SUBETAPA",OFFSET(D183,-1,0)+1,OFFSET(D183,-1,0)))</f>
        <v>2</v>
      </c>
      <c r="E183" s="1007">
        <f t="shared" ref="E183" ca="1" si="83">IF(H183="Subetapa",0,IF(H183="serviço",OFFSET(E183,-1,0)+1,OFFSET(E183,-1,0)))</f>
        <v>2</v>
      </c>
      <c r="G183" s="732"/>
      <c r="H183" s="733" t="s">
        <v>497</v>
      </c>
      <c r="I183" s="734" t="str">
        <f t="shared" ref="I183" ca="1" si="84">IF(H183="Unidade Construtiva",TEXT(A183,"00"),IF(H183="Célula Construtiva",TEXT(B183,"00"),IF(H183="Etapa",CONCATENATE(TEXT(B183,"00"),".",TEXT(C183,"000")),IF(H183="Subetapa",CONCATENATE(TEXT(B183,"00"),".",TEXT(C183,"000"),".",TEXT(D183,"000")),IF(H183="Serviço",CONCATENATE(TEXT(B183,"00"),".",TEXT(C183,"000"),".",TEXT(D183,"000"),".",TEXT(E183,"000")),"")))))</f>
        <v>15.001.002.002</v>
      </c>
      <c r="J183" s="735" t="s">
        <v>2306</v>
      </c>
      <c r="K183" s="736" t="s">
        <v>1</v>
      </c>
      <c r="L183" s="1004">
        <f>Arquitetura!D397</f>
        <v>781.38</v>
      </c>
      <c r="M183" s="1004">
        <v>150</v>
      </c>
      <c r="N183" s="840">
        <f t="shared" si="54"/>
        <v>117207</v>
      </c>
      <c r="O183" s="1011"/>
      <c r="P183" s="739" t="s">
        <v>2416</v>
      </c>
      <c r="Q183" s="210"/>
      <c r="R183" s="210"/>
      <c r="S183" s="210"/>
    </row>
    <row r="184" spans="1:19" s="209" customFormat="1" ht="13.9" customHeight="1" outlineLevel="2" x14ac:dyDescent="0.2">
      <c r="A184" s="1006">
        <f ca="1">IF($H184="UNIDADE CONSTRUTIVA",OFFSET(A184,-1,0)+1,LARGE(A$3:A181,1))</f>
        <v>0</v>
      </c>
      <c r="B184" s="1006">
        <f t="shared" ref="B184" ca="1" si="85">IF(H184="UNIDADE CONSTRUTIVA",0,IF(H184="CÉLULA CONSTRUTIVA",OFFSET(B184,-1,0)+1,OFFSET(B184,-1,0)))</f>
        <v>15</v>
      </c>
      <c r="C184" s="1006">
        <f t="shared" ref="C184" ca="1" si="86">IF(H184="CÉLULA CONSTRUTIVA",0,IF(H184="ETAPA",OFFSET(C184,-1,0)+1,OFFSET(C184,-1,0)))</f>
        <v>1</v>
      </c>
      <c r="D184" s="1007">
        <f t="shared" ref="D184" ca="1" si="87">IF(H184="ETAPA",0,IF(H184="SUBETAPA",OFFSET(D184,-1,0)+1,OFFSET(D184,-1,0)))</f>
        <v>2</v>
      </c>
      <c r="E184" s="1007">
        <f t="shared" ref="E184" ca="1" si="88">IF(H184="Subetapa",0,IF(H184="serviço",OFFSET(E184,-1,0)+1,OFFSET(E184,-1,0)))</f>
        <v>3</v>
      </c>
      <c r="G184" s="732"/>
      <c r="H184" s="733" t="s">
        <v>497</v>
      </c>
      <c r="I184" s="734" t="str">
        <f t="shared" ref="I184" ca="1" si="89">IF(H184="Unidade Construtiva",TEXT(A184,"00"),IF(H184="Célula Construtiva",TEXT(B184,"00"),IF(H184="Etapa",CONCATENATE(TEXT(B184,"00"),".",TEXT(C184,"000")),IF(H184="Subetapa",CONCATENATE(TEXT(B184,"00"),".",TEXT(C184,"000"),".",TEXT(D184,"000")),IF(H184="Serviço",CONCATENATE(TEXT(B184,"00"),".",TEXT(C184,"000"),".",TEXT(D184,"000"),".",TEXT(E184,"000")),"")))))</f>
        <v>15.001.002.003</v>
      </c>
      <c r="J184" s="735" t="s">
        <v>1130</v>
      </c>
      <c r="K184" s="736" t="s">
        <v>1</v>
      </c>
      <c r="L184" s="1004">
        <f>111.64+68.23+SUM(COMPLEMENTARES!C30,COMPLEMENTARES!C31)</f>
        <v>278.82</v>
      </c>
      <c r="M184" s="1004">
        <v>88.43</v>
      </c>
      <c r="N184" s="840">
        <f t="shared" si="54"/>
        <v>24656.052600000003</v>
      </c>
      <c r="O184" s="1011" t="s">
        <v>2342</v>
      </c>
      <c r="P184" s="739" t="s">
        <v>2416</v>
      </c>
      <c r="Q184" s="210"/>
      <c r="R184" s="210"/>
      <c r="S184" s="210"/>
    </row>
    <row r="185" spans="1:19" s="209" customFormat="1" ht="13.9" customHeight="1" outlineLevel="1" x14ac:dyDescent="0.2">
      <c r="A185" s="1006">
        <f ca="1">IF($H185="UNIDADE CONSTRUTIVA",OFFSET(A185,-1,0)+1,LARGE(A$3:A180,1))</f>
        <v>0</v>
      </c>
      <c r="B185" s="1006">
        <f t="shared" ca="1" si="76"/>
        <v>15</v>
      </c>
      <c r="C185" s="1006">
        <f t="shared" ca="1" si="77"/>
        <v>1</v>
      </c>
      <c r="D185" s="1007">
        <f t="shared" ca="1" si="78"/>
        <v>3</v>
      </c>
      <c r="E185" s="1007">
        <f t="shared" ca="1" si="79"/>
        <v>0</v>
      </c>
      <c r="G185" s="732"/>
      <c r="H185" s="733" t="s">
        <v>496</v>
      </c>
      <c r="I185" s="734" t="str">
        <f t="shared" ca="1" si="65"/>
        <v>15.001.003</v>
      </c>
      <c r="J185" s="735" t="s">
        <v>793</v>
      </c>
      <c r="K185" s="736"/>
      <c r="L185" s="1004"/>
      <c r="M185" s="1004"/>
      <c r="N185" s="840">
        <f t="shared" ca="1" si="54"/>
        <v>6272.31</v>
      </c>
      <c r="O185" s="1011"/>
      <c r="P185" s="739"/>
      <c r="Q185" s="210"/>
      <c r="R185" s="210"/>
      <c r="S185" s="210"/>
    </row>
    <row r="186" spans="1:19" s="209" customFormat="1" ht="13.9" customHeight="1" outlineLevel="2" x14ac:dyDescent="0.2">
      <c r="A186" s="1006">
        <f ca="1">IF($H186="UNIDADE CONSTRUTIVA",OFFSET(A186,-1,0)+1,LARGE(A$3:A181,1))</f>
        <v>0</v>
      </c>
      <c r="B186" s="1006">
        <f t="shared" ca="1" si="76"/>
        <v>15</v>
      </c>
      <c r="C186" s="1006">
        <f t="shared" ca="1" si="77"/>
        <v>1</v>
      </c>
      <c r="D186" s="1007">
        <f t="shared" ca="1" si="78"/>
        <v>3</v>
      </c>
      <c r="E186" s="1007">
        <f t="shared" ca="1" si="79"/>
        <v>1</v>
      </c>
      <c r="G186" s="732"/>
      <c r="H186" s="733" t="s">
        <v>497</v>
      </c>
      <c r="I186" s="734" t="str">
        <f t="shared" ca="1" si="65"/>
        <v>15.001.003.001</v>
      </c>
      <c r="J186" s="735" t="s">
        <v>794</v>
      </c>
      <c r="K186" s="736" t="s">
        <v>1</v>
      </c>
      <c r="L186" s="1004">
        <f>Arquitetura!D396</f>
        <v>25.19</v>
      </c>
      <c r="M186" s="1004">
        <v>249</v>
      </c>
      <c r="N186" s="840">
        <f t="shared" si="54"/>
        <v>6272.31</v>
      </c>
      <c r="O186" s="1011"/>
      <c r="P186" s="739" t="s">
        <v>2416</v>
      </c>
      <c r="Q186" s="210"/>
      <c r="R186" s="210"/>
      <c r="S186" s="210"/>
    </row>
    <row r="187" spans="1:19" s="209" customFormat="1" ht="13.9" customHeight="1" x14ac:dyDescent="0.2">
      <c r="A187" s="1006">
        <f ca="1">IF($H187="UNIDADE CONSTRUTIVA",OFFSET(A187,-1,0)+1,LARGE(A$3:A186,1))</f>
        <v>0</v>
      </c>
      <c r="B187" s="1006">
        <f t="shared" ca="1" si="76"/>
        <v>16</v>
      </c>
      <c r="C187" s="1006">
        <f t="shared" ca="1" si="77"/>
        <v>0</v>
      </c>
      <c r="D187" s="1007">
        <f t="shared" ca="1" si="78"/>
        <v>3</v>
      </c>
      <c r="E187" s="1007">
        <f t="shared" ca="1" si="79"/>
        <v>1</v>
      </c>
      <c r="G187" s="732"/>
      <c r="H187" s="733" t="s">
        <v>494</v>
      </c>
      <c r="I187" s="734" t="str">
        <f t="shared" ca="1" si="65"/>
        <v>16</v>
      </c>
      <c r="J187" s="735" t="s">
        <v>795</v>
      </c>
      <c r="K187" s="736"/>
      <c r="L187" s="1004"/>
      <c r="M187" s="1004"/>
      <c r="N187" s="840">
        <f t="shared" ca="1" si="54"/>
        <v>2539181.4009000002</v>
      </c>
      <c r="O187" s="1011"/>
      <c r="P187" s="739"/>
      <c r="Q187" s="1012"/>
      <c r="R187" s="1012"/>
      <c r="S187" s="210"/>
    </row>
    <row r="188" spans="1:19" s="209" customFormat="1" ht="13.9" customHeight="1" outlineLevel="1" x14ac:dyDescent="0.2">
      <c r="A188" s="1006">
        <f ca="1">IF($H188="UNIDADE CONSTRUTIVA",OFFSET(A188,-1,0)+1,LARGE(A$3:A186,1))</f>
        <v>0</v>
      </c>
      <c r="B188" s="1006">
        <f t="shared" ca="1" si="76"/>
        <v>16</v>
      </c>
      <c r="C188" s="1006">
        <f t="shared" ca="1" si="77"/>
        <v>1</v>
      </c>
      <c r="D188" s="1007">
        <f t="shared" ca="1" si="78"/>
        <v>0</v>
      </c>
      <c r="E188" s="1007">
        <f t="shared" ca="1" si="79"/>
        <v>1</v>
      </c>
      <c r="G188" s="732"/>
      <c r="H188" s="733" t="s">
        <v>495</v>
      </c>
      <c r="I188" s="734" t="str">
        <f t="shared" ca="1" si="65"/>
        <v>16.001</v>
      </c>
      <c r="J188" s="735" t="s">
        <v>795</v>
      </c>
      <c r="K188" s="736"/>
      <c r="L188" s="1004"/>
      <c r="M188" s="1004"/>
      <c r="N188" s="840">
        <f t="shared" ca="1" si="54"/>
        <v>2539181.4009000002</v>
      </c>
      <c r="O188" s="1011"/>
      <c r="P188" s="739"/>
      <c r="Q188" s="210"/>
      <c r="R188" s="210"/>
      <c r="S188" s="210"/>
    </row>
    <row r="189" spans="1:19" s="209" customFormat="1" ht="13.9" customHeight="1" outlineLevel="1" x14ac:dyDescent="0.2">
      <c r="A189" s="1006">
        <f ca="1">IF($H189="UNIDADE CONSTRUTIVA",OFFSET(A189,-1,0)+1,LARGE(A$3:A186,1))</f>
        <v>0</v>
      </c>
      <c r="B189" s="1006">
        <f t="shared" ca="1" si="76"/>
        <v>16</v>
      </c>
      <c r="C189" s="1006">
        <f t="shared" ca="1" si="77"/>
        <v>1</v>
      </c>
      <c r="D189" s="1007">
        <f t="shared" ca="1" si="78"/>
        <v>1</v>
      </c>
      <c r="E189" s="1007">
        <f t="shared" ca="1" si="79"/>
        <v>0</v>
      </c>
      <c r="G189" s="732"/>
      <c r="H189" s="733" t="s">
        <v>496</v>
      </c>
      <c r="I189" s="734" t="str">
        <f t="shared" ca="1" si="65"/>
        <v>16.001.001</v>
      </c>
      <c r="J189" s="735" t="s">
        <v>404</v>
      </c>
      <c r="K189" s="736"/>
      <c r="L189" s="1004"/>
      <c r="M189" s="1004"/>
      <c r="N189" s="840">
        <f t="shared" ca="1" si="54"/>
        <v>795882.17999999993</v>
      </c>
      <c r="O189" s="1011"/>
      <c r="P189" s="739"/>
      <c r="Q189" s="210"/>
      <c r="R189" s="210"/>
      <c r="S189" s="210"/>
    </row>
    <row r="190" spans="1:19" s="209" customFormat="1" ht="13.9" customHeight="1" outlineLevel="2" x14ac:dyDescent="0.2">
      <c r="A190" s="1006">
        <f ca="1">IF($H190="UNIDADE CONSTRUTIVA",OFFSET(A190,-1,0)+1,LARGE(A$3:A187,1))</f>
        <v>0</v>
      </c>
      <c r="B190" s="1006">
        <f t="shared" ca="1" si="76"/>
        <v>16</v>
      </c>
      <c r="C190" s="1006">
        <f t="shared" ca="1" si="77"/>
        <v>1</v>
      </c>
      <c r="D190" s="1007">
        <f t="shared" ca="1" si="78"/>
        <v>1</v>
      </c>
      <c r="E190" s="1007">
        <f t="shared" ca="1" si="79"/>
        <v>1</v>
      </c>
      <c r="G190" s="732"/>
      <c r="H190" s="733" t="s">
        <v>497</v>
      </c>
      <c r="I190" s="734" t="str">
        <f t="shared" ca="1" si="65"/>
        <v>16.001.001.001</v>
      </c>
      <c r="J190" s="735" t="s">
        <v>2307</v>
      </c>
      <c r="K190" s="736" t="s">
        <v>1</v>
      </c>
      <c r="L190" s="1004">
        <f>Arquitetura!I146+Arquitetura!I147</f>
        <v>11165.97</v>
      </c>
      <c r="M190" s="1004">
        <v>32.78</v>
      </c>
      <c r="N190" s="840">
        <f t="shared" si="54"/>
        <v>366020.49660000001</v>
      </c>
      <c r="O190" s="1011" t="s">
        <v>2308</v>
      </c>
      <c r="P190" s="739" t="s">
        <v>2416</v>
      </c>
      <c r="Q190" s="210"/>
      <c r="R190" s="210"/>
      <c r="S190" s="210"/>
    </row>
    <row r="191" spans="1:19" s="209" customFormat="1" ht="13.9" customHeight="1" outlineLevel="2" x14ac:dyDescent="0.2">
      <c r="A191" s="1006">
        <f ca="1">IF($H191="UNIDADE CONSTRUTIVA",OFFSET(A191,-1,0)+1,LARGE(A$3:A190,1))</f>
        <v>0</v>
      </c>
      <c r="B191" s="1006">
        <f t="shared" ref="B191" ca="1" si="90">IF(H191="UNIDADE CONSTRUTIVA",0,IF(H191="CÉLULA CONSTRUTIVA",OFFSET(B191,-1,0)+1,OFFSET(B191,-1,0)))</f>
        <v>16</v>
      </c>
      <c r="C191" s="1006">
        <f t="shared" ref="C191" ca="1" si="91">IF(H191="CÉLULA CONSTRUTIVA",0,IF(H191="ETAPA",OFFSET(C191,-1,0)+1,OFFSET(C191,-1,0)))</f>
        <v>1</v>
      </c>
      <c r="D191" s="1007">
        <f t="shared" ref="D191" ca="1" si="92">IF(H191="ETAPA",0,IF(H191="SUBETAPA",OFFSET(D191,-1,0)+1,OFFSET(D191,-1,0)))</f>
        <v>1</v>
      </c>
      <c r="E191" s="1007">
        <f t="shared" ref="E191" ca="1" si="93">IF(H191="Subetapa",0,IF(H191="serviço",OFFSET(E191,-1,0)+1,OFFSET(E191,-1,0)))</f>
        <v>2</v>
      </c>
      <c r="G191" s="732"/>
      <c r="H191" s="733" t="s">
        <v>497</v>
      </c>
      <c r="I191" s="734" t="str">
        <f t="shared" ref="I191" ca="1" si="94">IF(H191="Unidade Construtiva",TEXT(A191,"00"),IF(H191="Célula Construtiva",TEXT(B191,"00"),IF(H191="Etapa",CONCATENATE(TEXT(B191,"00"),".",TEXT(C191,"000")),IF(H191="Subetapa",CONCATENATE(TEXT(B191,"00"),".",TEXT(C191,"000"),".",TEXT(D191,"000")),IF(H191="Serviço",CONCATENATE(TEXT(B191,"00"),".",TEXT(C191,"000"),".",TEXT(D191,"000"),".",TEXT(E191,"000")),"")))))</f>
        <v>16.001.001.002</v>
      </c>
      <c r="J191" s="735" t="s">
        <v>1096</v>
      </c>
      <c r="K191" s="736" t="s">
        <v>1</v>
      </c>
      <c r="L191" s="1004">
        <f>Arquitetura!D186</f>
        <v>403.44</v>
      </c>
      <c r="M191" s="1004">
        <f>350*1.021*1.1</f>
        <v>393.08499999999998</v>
      </c>
      <c r="N191" s="840">
        <f t="shared" si="54"/>
        <v>158586.21239999999</v>
      </c>
      <c r="O191" s="1011" t="s">
        <v>705</v>
      </c>
      <c r="P191" s="739" t="s">
        <v>2416</v>
      </c>
      <c r="Q191" s="210"/>
      <c r="R191" s="210"/>
      <c r="S191" s="210"/>
    </row>
    <row r="192" spans="1:19" s="209" customFormat="1" ht="13.9" customHeight="1" outlineLevel="2" x14ac:dyDescent="0.2">
      <c r="A192" s="1006">
        <f ca="1">IF($H192="UNIDADE CONSTRUTIVA",OFFSET(A192,-1,0)+1,LARGE(A$3:A190,1))</f>
        <v>0</v>
      </c>
      <c r="B192" s="1006">
        <f t="shared" ref="B192" ca="1" si="95">IF(H192="UNIDADE CONSTRUTIVA",0,IF(H192="CÉLULA CONSTRUTIVA",OFFSET(B192,-1,0)+1,OFFSET(B192,-1,0)))</f>
        <v>16</v>
      </c>
      <c r="C192" s="1006">
        <f t="shared" ref="C192" ca="1" si="96">IF(H192="CÉLULA CONSTRUTIVA",0,IF(H192="ETAPA",OFFSET(C192,-1,0)+1,OFFSET(C192,-1,0)))</f>
        <v>1</v>
      </c>
      <c r="D192" s="1007">
        <f t="shared" ref="D192" ca="1" si="97">IF(H192="ETAPA",0,IF(H192="SUBETAPA",OFFSET(D192,-1,0)+1,OFFSET(D192,-1,0)))</f>
        <v>1</v>
      </c>
      <c r="E192" s="1007">
        <f t="shared" ref="E192" ca="1" si="98">IF(H192="Subetapa",0,IF(H192="serviço",OFFSET(E192,-1,0)+1,OFFSET(E192,-1,0)))</f>
        <v>3</v>
      </c>
      <c r="G192" s="732"/>
      <c r="H192" s="733" t="s">
        <v>497</v>
      </c>
      <c r="I192" s="734" t="str">
        <f t="shared" ref="I192" ca="1" si="99"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>16.001.001.003</v>
      </c>
      <c r="J192" s="735" t="s">
        <v>796</v>
      </c>
      <c r="K192" s="736" t="s">
        <v>1</v>
      </c>
      <c r="L192" s="1004">
        <f>Arquitetura!D184</f>
        <v>10084.59</v>
      </c>
      <c r="M192" s="1004">
        <v>26.9</v>
      </c>
      <c r="N192" s="840">
        <f t="shared" si="54"/>
        <v>271275.47099999996</v>
      </c>
      <c r="O192" s="1011"/>
      <c r="P192" s="739" t="s">
        <v>2416</v>
      </c>
      <c r="Q192" s="210"/>
      <c r="R192" s="210"/>
      <c r="S192" s="210"/>
    </row>
    <row r="193" spans="1:19" s="209" customFormat="1" ht="13.9" customHeight="1" outlineLevel="1" x14ac:dyDescent="0.2">
      <c r="A193" s="1006">
        <f ca="1">IF($H193="UNIDADE CONSTRUTIVA",OFFSET(A193,-1,0)+1,LARGE(A$3:A190,1))</f>
        <v>0</v>
      </c>
      <c r="B193" s="1006">
        <f t="shared" ca="1" si="76"/>
        <v>16</v>
      </c>
      <c r="C193" s="1006">
        <f t="shared" ca="1" si="77"/>
        <v>1</v>
      </c>
      <c r="D193" s="1007">
        <f t="shared" ca="1" si="78"/>
        <v>2</v>
      </c>
      <c r="E193" s="1007">
        <f t="shared" ca="1" si="79"/>
        <v>0</v>
      </c>
      <c r="G193" s="732"/>
      <c r="H193" s="733" t="s">
        <v>496</v>
      </c>
      <c r="I193" s="734" t="str">
        <f t="shared" ca="1" si="65"/>
        <v>16.001.002</v>
      </c>
      <c r="J193" s="735" t="s">
        <v>701</v>
      </c>
      <c r="K193" s="736"/>
      <c r="L193" s="1004"/>
      <c r="M193" s="1004"/>
      <c r="N193" s="840">
        <f t="shared" ca="1" si="54"/>
        <v>67635.565700000006</v>
      </c>
      <c r="O193" s="1011"/>
      <c r="P193" s="739"/>
      <c r="Q193" s="210"/>
      <c r="R193" s="210"/>
      <c r="S193" s="210"/>
    </row>
    <row r="194" spans="1:19" s="209" customFormat="1" ht="13.9" customHeight="1" outlineLevel="2" x14ac:dyDescent="0.2">
      <c r="A194" s="1006">
        <f ca="1">IF($H194="UNIDADE CONSTRUTIVA",OFFSET(A194,-1,0)+1,LARGE(A$3:A191,1))</f>
        <v>0</v>
      </c>
      <c r="B194" s="1006">
        <f t="shared" ca="1" si="76"/>
        <v>16</v>
      </c>
      <c r="C194" s="1006">
        <f t="shared" ca="1" si="77"/>
        <v>1</v>
      </c>
      <c r="D194" s="1007">
        <f t="shared" ca="1" si="78"/>
        <v>2</v>
      </c>
      <c r="E194" s="1007">
        <f t="shared" ca="1" si="79"/>
        <v>1</v>
      </c>
      <c r="G194" s="732"/>
      <c r="H194" s="733" t="s">
        <v>497</v>
      </c>
      <c r="I194" s="734" t="str">
        <f t="shared" ca="1" si="65"/>
        <v>16.001.002.001</v>
      </c>
      <c r="J194" s="1020" t="s">
        <v>884</v>
      </c>
      <c r="K194" s="736" t="s">
        <v>1</v>
      </c>
      <c r="L194" s="1004">
        <f>Arquitetura!I145</f>
        <v>721.19000000000051</v>
      </c>
      <c r="M194" s="1004">
        <v>12.62</v>
      </c>
      <c r="N194" s="840">
        <f t="shared" si="54"/>
        <v>9101.4178000000065</v>
      </c>
      <c r="O194" s="1011"/>
      <c r="P194" s="739" t="s">
        <v>2416</v>
      </c>
      <c r="Q194" s="210"/>
      <c r="R194" s="210"/>
      <c r="S194" s="210"/>
    </row>
    <row r="195" spans="1:19" s="209" customFormat="1" ht="13.9" customHeight="1" outlineLevel="2" x14ac:dyDescent="0.2">
      <c r="A195" s="1006">
        <f ca="1">IF($H195="UNIDADE CONSTRUTIVA",OFFSET(A195,-1,0)+1,LARGE(A$3:A192,1))</f>
        <v>0</v>
      </c>
      <c r="B195" s="1006">
        <f t="shared" ref="B195" ca="1" si="100">IF(H195="UNIDADE CONSTRUTIVA",0,IF(H195="CÉLULA CONSTRUTIVA",OFFSET(B195,-1,0)+1,OFFSET(B195,-1,0)))</f>
        <v>16</v>
      </c>
      <c r="C195" s="1006">
        <f t="shared" ref="C195" ca="1" si="101">IF(H195="CÉLULA CONSTRUTIVA",0,IF(H195="ETAPA",OFFSET(C195,-1,0)+1,OFFSET(C195,-1,0)))</f>
        <v>1</v>
      </c>
      <c r="D195" s="1007">
        <f t="shared" ref="D195" ca="1" si="102">IF(H195="ETAPA",0,IF(H195="SUBETAPA",OFFSET(D195,-1,0)+1,OFFSET(D195,-1,0)))</f>
        <v>2</v>
      </c>
      <c r="E195" s="1007">
        <f t="shared" ref="E195" ca="1" si="103">IF(H195="Subetapa",0,IF(H195="serviço",OFFSET(E195,-1,0)+1,OFFSET(E195,-1,0)))</f>
        <v>2</v>
      </c>
      <c r="G195" s="732"/>
      <c r="H195" s="733" t="s">
        <v>497</v>
      </c>
      <c r="I195" s="734" t="str">
        <f t="shared" ref="I195" ca="1" si="104"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>16.001.002.002</v>
      </c>
      <c r="J195" s="1020" t="s">
        <v>1134</v>
      </c>
      <c r="K195" s="736" t="s">
        <v>1</v>
      </c>
      <c r="L195" s="1004">
        <f>Arquitetura!I144</f>
        <v>4263.2299999999996</v>
      </c>
      <c r="M195" s="1004">
        <v>13.73</v>
      </c>
      <c r="N195" s="840">
        <f t="shared" si="54"/>
        <v>58534.147899999996</v>
      </c>
      <c r="O195" s="1011" t="s">
        <v>1135</v>
      </c>
      <c r="P195" s="739" t="s">
        <v>2416</v>
      </c>
      <c r="Q195" s="210"/>
      <c r="R195" s="210"/>
      <c r="S195" s="210"/>
    </row>
    <row r="196" spans="1:19" s="209" customFormat="1" ht="13.9" customHeight="1" outlineLevel="1" x14ac:dyDescent="0.2">
      <c r="A196" s="1006">
        <f ca="1">IF($H196="UNIDADE CONSTRUTIVA",OFFSET(A196,-1,0)+1,LARGE(A$3:A193,1))</f>
        <v>0</v>
      </c>
      <c r="B196" s="1006">
        <f t="shared" ref="B196:B197" ca="1" si="105">IF(H196="UNIDADE CONSTRUTIVA",0,IF(H196="CÉLULA CONSTRUTIVA",OFFSET(B196,-1,0)+1,OFFSET(B196,-1,0)))</f>
        <v>16</v>
      </c>
      <c r="C196" s="1006">
        <f t="shared" ref="C196:C197" ca="1" si="106">IF(H196="CÉLULA CONSTRUTIVA",0,IF(H196="ETAPA",OFFSET(C196,-1,0)+1,OFFSET(C196,-1,0)))</f>
        <v>1</v>
      </c>
      <c r="D196" s="1007">
        <f t="shared" ref="D196:D197" ca="1" si="107">IF(H196="ETAPA",0,IF(H196="SUBETAPA",OFFSET(D196,-1,0)+1,OFFSET(D196,-1,0)))</f>
        <v>3</v>
      </c>
      <c r="E196" s="1007">
        <f t="shared" ref="E196:E197" ca="1" si="108">IF(H196="Subetapa",0,IF(H196="serviço",OFFSET(E196,-1,0)+1,OFFSET(E196,-1,0)))</f>
        <v>0</v>
      </c>
      <c r="G196" s="732"/>
      <c r="H196" s="733" t="s">
        <v>496</v>
      </c>
      <c r="I196" s="734" t="str">
        <f t="shared" ref="I196:I197" ca="1" si="109"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>16.001.003</v>
      </c>
      <c r="J196" s="735" t="s">
        <v>1071</v>
      </c>
      <c r="K196" s="736"/>
      <c r="L196" s="1004"/>
      <c r="M196" s="1004"/>
      <c r="N196" s="840">
        <f t="shared" ca="1" si="54"/>
        <v>714648.55459999992</v>
      </c>
      <c r="O196" s="1011"/>
      <c r="P196" s="739"/>
      <c r="Q196" s="210"/>
      <c r="R196" s="210"/>
      <c r="S196" s="210"/>
    </row>
    <row r="197" spans="1:19" s="209" customFormat="1" ht="13.9" customHeight="1" outlineLevel="2" x14ac:dyDescent="0.2">
      <c r="A197" s="1006">
        <f ca="1">IF($H197="UNIDADE CONSTRUTIVA",OFFSET(A197,-1,0)+1,LARGE(A$3:A194,1))</f>
        <v>0</v>
      </c>
      <c r="B197" s="1006">
        <f t="shared" ca="1" si="105"/>
        <v>16</v>
      </c>
      <c r="C197" s="1006">
        <f t="shared" ca="1" si="106"/>
        <v>1</v>
      </c>
      <c r="D197" s="1007">
        <f t="shared" ca="1" si="107"/>
        <v>3</v>
      </c>
      <c r="E197" s="1007">
        <f t="shared" ca="1" si="108"/>
        <v>1</v>
      </c>
      <c r="G197" s="732"/>
      <c r="H197" s="733" t="s">
        <v>497</v>
      </c>
      <c r="I197" s="734" t="str">
        <f t="shared" ca="1" si="109"/>
        <v>16.001.003.001</v>
      </c>
      <c r="J197" s="1020" t="s">
        <v>1072</v>
      </c>
      <c r="K197" s="736" t="s">
        <v>1</v>
      </c>
      <c r="L197" s="1004">
        <f>Arquitetura!I192</f>
        <v>250.59</v>
      </c>
      <c r="M197" s="1004">
        <v>78</v>
      </c>
      <c r="N197" s="840">
        <f t="shared" si="54"/>
        <v>19546.02</v>
      </c>
      <c r="O197" s="1011"/>
      <c r="P197" s="739" t="s">
        <v>2416</v>
      </c>
      <c r="Q197" s="210"/>
      <c r="R197" s="210"/>
      <c r="S197" s="210"/>
    </row>
    <row r="198" spans="1:19" s="209" customFormat="1" ht="13.9" customHeight="1" outlineLevel="2" x14ac:dyDescent="0.2">
      <c r="A198" s="1006">
        <f ca="1">IF($H198="UNIDADE CONSTRUTIVA",OFFSET(A198,-1,0)+1,LARGE(A$3:A196,1))</f>
        <v>0</v>
      </c>
      <c r="B198" s="1006">
        <f t="shared" ref="B198" ca="1" si="110">IF(H198="UNIDADE CONSTRUTIVA",0,IF(H198="CÉLULA CONSTRUTIVA",OFFSET(B198,-1,0)+1,OFFSET(B198,-1,0)))</f>
        <v>16</v>
      </c>
      <c r="C198" s="1006">
        <f t="shared" ref="C198" ca="1" si="111">IF(H198="CÉLULA CONSTRUTIVA",0,IF(H198="ETAPA",OFFSET(C198,-1,0)+1,OFFSET(C198,-1,0)))</f>
        <v>1</v>
      </c>
      <c r="D198" s="1007">
        <f t="shared" ref="D198" ca="1" si="112">IF(H198="ETAPA",0,IF(H198="SUBETAPA",OFFSET(D198,-1,0)+1,OFFSET(D198,-1,0)))</f>
        <v>3</v>
      </c>
      <c r="E198" s="1007">
        <f t="shared" ref="E198" ca="1" si="113">IF(H198="Subetapa",0,IF(H198="serviço",OFFSET(E198,-1,0)+1,OFFSET(E198,-1,0)))</f>
        <v>2</v>
      </c>
      <c r="G198" s="732"/>
      <c r="H198" s="733" t="s">
        <v>497</v>
      </c>
      <c r="I198" s="734" t="str">
        <f t="shared" ref="I198" ca="1" si="114">IF(H198="Unidade Construtiva",TEXT(A198,"00"),IF(H198="Célula Construtiva",TEXT(B198,"00"),IF(H198="Etapa",CONCATENATE(TEXT(B198,"00"),".",TEXT(C198,"000")),IF(H198="Subetapa",CONCATENATE(TEXT(B198,"00"),".",TEXT(C198,"000"),".",TEXT(D198,"000")),IF(H198="Serviço",CONCATENATE(TEXT(B198,"00"),".",TEXT(C198,"000"),".",TEXT(D198,"000"),".",TEXT(E198,"000")),"")))))</f>
        <v>16.001.003.002</v>
      </c>
      <c r="J198" s="1020" t="s">
        <v>1105</v>
      </c>
      <c r="K198" s="736" t="s">
        <v>1</v>
      </c>
      <c r="L198" s="1004">
        <f>Arquitetura!I195</f>
        <v>4206.6499999999996</v>
      </c>
      <c r="M198" s="1004">
        <v>163.6</v>
      </c>
      <c r="N198" s="840">
        <f t="shared" si="54"/>
        <v>688207.94</v>
      </c>
      <c r="O198" s="1011"/>
      <c r="P198" s="739" t="s">
        <v>2416</v>
      </c>
      <c r="Q198" s="210"/>
      <c r="R198" s="210"/>
      <c r="S198" s="210"/>
    </row>
    <row r="199" spans="1:19" s="209" customFormat="1" ht="13.9" customHeight="1" outlineLevel="2" x14ac:dyDescent="0.2">
      <c r="A199" s="1006">
        <f ca="1">IF($H199="UNIDADE CONSTRUTIVA",OFFSET(A199,-1,0)+1,LARGE(A$3:A197,1))</f>
        <v>0</v>
      </c>
      <c r="B199" s="1006">
        <f t="shared" ref="B199" ca="1" si="115">IF(H199="UNIDADE CONSTRUTIVA",0,IF(H199="CÉLULA CONSTRUTIVA",OFFSET(B199,-1,0)+1,OFFSET(B199,-1,0)))</f>
        <v>16</v>
      </c>
      <c r="C199" s="1006">
        <f t="shared" ref="C199" ca="1" si="116">IF(H199="CÉLULA CONSTRUTIVA",0,IF(H199="ETAPA",OFFSET(C199,-1,0)+1,OFFSET(C199,-1,0)))</f>
        <v>1</v>
      </c>
      <c r="D199" s="1007">
        <f t="shared" ref="D199" ca="1" si="117">IF(H199="ETAPA",0,IF(H199="SUBETAPA",OFFSET(D199,-1,0)+1,OFFSET(D199,-1,0)))</f>
        <v>3</v>
      </c>
      <c r="E199" s="1007">
        <f t="shared" ref="E199" ca="1" si="118">IF(H199="Subetapa",0,IF(H199="serviço",OFFSET(E199,-1,0)+1,OFFSET(E199,-1,0)))</f>
        <v>3</v>
      </c>
      <c r="G199" s="732"/>
      <c r="H199" s="733" t="s">
        <v>497</v>
      </c>
      <c r="I199" s="734" t="str">
        <f t="shared" ref="I199" ca="1" si="119">IF(H199="Unidade Construtiva",TEXT(A199,"00"),IF(H199="Célula Construtiva",TEXT(B199,"00"),IF(H199="Etapa",CONCATENATE(TEXT(B199,"00"),".",TEXT(C199,"000")),IF(H199="Subetapa",CONCATENATE(TEXT(B199,"00"),".",TEXT(C199,"000"),".",TEXT(D199,"000")),IF(H199="Serviço",CONCATENATE(TEXT(B199,"00"),".",TEXT(C199,"000"),".",TEXT(D199,"000"),".",TEXT(E199,"000")),"")))))</f>
        <v>16.001.003.003</v>
      </c>
      <c r="J199" s="1020" t="s">
        <v>1131</v>
      </c>
      <c r="K199" s="736" t="s">
        <v>1</v>
      </c>
      <c r="L199" s="1004">
        <f>3.61*3</f>
        <v>10.83</v>
      </c>
      <c r="M199" s="1004">
        <v>636.62</v>
      </c>
      <c r="N199" s="840">
        <f t="shared" si="54"/>
        <v>6894.5946000000004</v>
      </c>
      <c r="O199" s="1011"/>
      <c r="P199" s="739" t="s">
        <v>2416</v>
      </c>
      <c r="Q199" s="210"/>
      <c r="R199" s="210"/>
      <c r="S199" s="210"/>
    </row>
    <row r="200" spans="1:19" s="209" customFormat="1" ht="13.9" customHeight="1" outlineLevel="1" x14ac:dyDescent="0.2">
      <c r="A200" s="1006">
        <f ca="1">IF($H200="UNIDADE CONSTRUTIVA",OFFSET(A200,-1,0)+1,LARGE(A$3:A193,1))</f>
        <v>0</v>
      </c>
      <c r="B200" s="1006">
        <f t="shared" ca="1" si="76"/>
        <v>16</v>
      </c>
      <c r="C200" s="1006">
        <f t="shared" ca="1" si="77"/>
        <v>1</v>
      </c>
      <c r="D200" s="1007">
        <f t="shared" ca="1" si="78"/>
        <v>4</v>
      </c>
      <c r="E200" s="1007">
        <f t="shared" ca="1" si="79"/>
        <v>0</v>
      </c>
      <c r="G200" s="732"/>
      <c r="H200" s="733" t="s">
        <v>496</v>
      </c>
      <c r="I200" s="734" t="str">
        <f t="shared" ca="1" si="65"/>
        <v>16.001.004</v>
      </c>
      <c r="J200" s="735" t="s">
        <v>797</v>
      </c>
      <c r="K200" s="736"/>
      <c r="L200" s="1004"/>
      <c r="M200" s="1004"/>
      <c r="N200" s="840">
        <f t="shared" ref="N200:N263" ca="1" si="120">IF(H200="Serviço",M200*L200,IF(H200="CÉLULA CONSTRUTIVA",SUMIFS($N$8:$N$335,$B$8:$B$335,B200,$H$8:$H$335,"Serviço"),IF(H200="ETAPA",SUMIFS($N$8:$N$335,$B$8:$B$335,B200,$C$8:$C$335,C200,$H$8:$H$335,"Serviço"),IF(H200="SUBETAPA",SUMIFS($N$8:$N$335,$B$8:$B$335,B200,$C$8:$C$335,C200,$D$8:$D$335,D200,$H$8:$H$335,"Serviço"),0))))</f>
        <v>672173.36060000001</v>
      </c>
      <c r="O200" s="1011"/>
      <c r="P200" s="739"/>
      <c r="Q200" s="210"/>
      <c r="R200" s="210"/>
      <c r="S200" s="210"/>
    </row>
    <row r="201" spans="1:19" s="209" customFormat="1" ht="13.9" customHeight="1" outlineLevel="2" x14ac:dyDescent="0.2">
      <c r="A201" s="1006">
        <f ca="1">IF($H201="UNIDADE CONSTRUTIVA",OFFSET(A201,-1,0)+1,LARGE(A$3:A193,1))</f>
        <v>0</v>
      </c>
      <c r="B201" s="1006">
        <f t="shared" ref="B201" ca="1" si="121">IF(H201="UNIDADE CONSTRUTIVA",0,IF(H201="CÉLULA CONSTRUTIVA",OFFSET(B201,-1,0)+1,OFFSET(B201,-1,0)))</f>
        <v>16</v>
      </c>
      <c r="C201" s="1006">
        <f t="shared" ref="C201" ca="1" si="122">IF(H201="CÉLULA CONSTRUTIVA",0,IF(H201="ETAPA",OFFSET(C201,-1,0)+1,OFFSET(C201,-1,0)))</f>
        <v>1</v>
      </c>
      <c r="D201" s="1007">
        <f t="shared" ref="D201" ca="1" si="123">IF(H201="ETAPA",0,IF(H201="SUBETAPA",OFFSET(D201,-1,0)+1,OFFSET(D201,-1,0)))</f>
        <v>4</v>
      </c>
      <c r="E201" s="1007">
        <f t="shared" ref="E201" ca="1" si="124">IF(H201="Subetapa",0,IF(H201="serviço",OFFSET(E201,-1,0)+1,OFFSET(E201,-1,0)))</f>
        <v>1</v>
      </c>
      <c r="G201" s="732"/>
      <c r="H201" s="733" t="s">
        <v>497</v>
      </c>
      <c r="I201" s="734" t="str">
        <f t="shared" ref="I201" ca="1" si="125">IF(H201="Unidade Construtiva",TEXT(A201,"00"),IF(H201="Célula Construtiva",TEXT(B201,"00"),IF(H201="Etapa",CONCATENATE(TEXT(B201,"00"),".",TEXT(C201,"000")),IF(H201="Subetapa",CONCATENATE(TEXT(B201,"00"),".",TEXT(C201,"000"),".",TEXT(D201,"000")),IF(H201="Serviço",CONCATENATE(TEXT(B201,"00"),".",TEXT(C201,"000"),".",TEXT(D201,"000"),".",TEXT(E201,"000")),"")))))</f>
        <v>16.001.004.001</v>
      </c>
      <c r="J201" s="735" t="s">
        <v>2312</v>
      </c>
      <c r="K201" s="736" t="s">
        <v>1</v>
      </c>
      <c r="L201" s="1004">
        <f>Arquitetura!D193+Arquitetura!D197+Arquitetura!D199</f>
        <v>915.34</v>
      </c>
      <c r="M201" s="1004">
        <v>97.27</v>
      </c>
      <c r="N201" s="840">
        <f t="shared" si="120"/>
        <v>89035.121799999994</v>
      </c>
      <c r="O201" s="1011" t="s">
        <v>2313</v>
      </c>
      <c r="P201" s="739" t="s">
        <v>2416</v>
      </c>
      <c r="Q201" s="210"/>
      <c r="R201" s="210"/>
      <c r="S201" s="210"/>
    </row>
    <row r="202" spans="1:19" s="209" customFormat="1" ht="13.9" customHeight="1" outlineLevel="2" x14ac:dyDescent="0.2">
      <c r="A202" s="1006">
        <f ca="1">IF($H202="UNIDADE CONSTRUTIVA",OFFSET(A202,-1,0)+1,LARGE(A$3:A194,1))</f>
        <v>0</v>
      </c>
      <c r="B202" s="1006">
        <f t="shared" ca="1" si="76"/>
        <v>16</v>
      </c>
      <c r="C202" s="1006">
        <f t="shared" ca="1" si="77"/>
        <v>1</v>
      </c>
      <c r="D202" s="1007">
        <f t="shared" ca="1" si="78"/>
        <v>4</v>
      </c>
      <c r="E202" s="1007">
        <f t="shared" ca="1" si="79"/>
        <v>2</v>
      </c>
      <c r="G202" s="732"/>
      <c r="H202" s="733" t="s">
        <v>497</v>
      </c>
      <c r="I202" s="734" t="str">
        <f t="shared" ca="1" si="65"/>
        <v>16.001.004.002</v>
      </c>
      <c r="J202" s="735" t="s">
        <v>2310</v>
      </c>
      <c r="K202" s="736" t="s">
        <v>1</v>
      </c>
      <c r="L202" s="1004">
        <f>SUM(Arquitetura!D194:D196,Arquitetura!D201)+Arquitetura!I190+Arquitetura!I191</f>
        <v>4704.97</v>
      </c>
      <c r="M202" s="1004">
        <v>103.48</v>
      </c>
      <c r="N202" s="840">
        <f t="shared" si="120"/>
        <v>486870.29560000007</v>
      </c>
      <c r="O202" s="1011"/>
      <c r="P202" s="739" t="s">
        <v>2416</v>
      </c>
      <c r="Q202" s="210"/>
      <c r="R202" s="210"/>
      <c r="S202" s="210"/>
    </row>
    <row r="203" spans="1:19" s="209" customFormat="1" ht="13.9" customHeight="1" outlineLevel="2" x14ac:dyDescent="0.2">
      <c r="A203" s="1006">
        <f ca="1">IF($H203="UNIDADE CONSTRUTIVA",OFFSET(A203,-1,0)+1,LARGE(A$3:A195,1))</f>
        <v>0</v>
      </c>
      <c r="B203" s="1006">
        <f t="shared" ref="B203" ca="1" si="126">IF(H203="UNIDADE CONSTRUTIVA",0,IF(H203="CÉLULA CONSTRUTIVA",OFFSET(B203,-1,0)+1,OFFSET(B203,-1,0)))</f>
        <v>16</v>
      </c>
      <c r="C203" s="1006">
        <f t="shared" ref="C203" ca="1" si="127">IF(H203="CÉLULA CONSTRUTIVA",0,IF(H203="ETAPA",OFFSET(C203,-1,0)+1,OFFSET(C203,-1,0)))</f>
        <v>1</v>
      </c>
      <c r="D203" s="1007">
        <f t="shared" ref="D203" ca="1" si="128">IF(H203="ETAPA",0,IF(H203="SUBETAPA",OFFSET(D203,-1,0)+1,OFFSET(D203,-1,0)))</f>
        <v>4</v>
      </c>
      <c r="E203" s="1007">
        <f t="shared" ref="E203" ca="1" si="129">IF(H203="Subetapa",0,IF(H203="serviço",OFFSET(E203,-1,0)+1,OFFSET(E203,-1,0)))</f>
        <v>3</v>
      </c>
      <c r="G203" s="732"/>
      <c r="H203" s="733" t="s">
        <v>497</v>
      </c>
      <c r="I203" s="734" t="str">
        <f t="shared" ref="I203" ca="1" si="130">IF(H203="Unidade Construtiva",TEXT(A203,"00"),IF(H203="Célula Construtiva",TEXT(B203,"00"),IF(H203="Etapa",CONCATENATE(TEXT(B203,"00"),".",TEXT(C203,"000")),IF(H203="Subetapa",CONCATENATE(TEXT(B203,"00"),".",TEXT(C203,"000"),".",TEXT(D203,"000")),IF(H203="Serviço",CONCATENATE(TEXT(B203,"00"),".",TEXT(C203,"000"),".",TEXT(D203,"000"),".",TEXT(E203,"000")),"")))))</f>
        <v>16.001.004.003</v>
      </c>
      <c r="J203" s="735" t="s">
        <v>2311</v>
      </c>
      <c r="K203" s="736" t="s">
        <v>1</v>
      </c>
      <c r="L203" s="1004">
        <f>SUM(Arquitetura!D198,Arquitetura!D200,Arquitetura!D202)</f>
        <v>647.30999999999995</v>
      </c>
      <c r="M203" s="1004">
        <v>148.72</v>
      </c>
      <c r="N203" s="840">
        <f t="shared" si="120"/>
        <v>96267.943199999994</v>
      </c>
      <c r="O203" s="1011"/>
      <c r="P203" s="739" t="s">
        <v>2416</v>
      </c>
      <c r="Q203" s="210"/>
      <c r="R203" s="210"/>
      <c r="S203" s="210"/>
    </row>
    <row r="204" spans="1:19" s="209" customFormat="1" ht="13.9" customHeight="1" outlineLevel="1" x14ac:dyDescent="0.2">
      <c r="A204" s="1006">
        <f ca="1">IF($H204="UNIDADE CONSTRUTIVA",OFFSET(A204,-1,0)+1,LARGE(A$3:A202,1))</f>
        <v>0</v>
      </c>
      <c r="B204" s="1006">
        <f t="shared" ca="1" si="76"/>
        <v>16</v>
      </c>
      <c r="C204" s="1006">
        <f t="shared" ca="1" si="77"/>
        <v>1</v>
      </c>
      <c r="D204" s="1007">
        <f t="shared" ca="1" si="78"/>
        <v>5</v>
      </c>
      <c r="E204" s="1007">
        <f t="shared" ca="1" si="79"/>
        <v>0</v>
      </c>
      <c r="G204" s="732"/>
      <c r="H204" s="733" t="s">
        <v>496</v>
      </c>
      <c r="I204" s="734" t="str">
        <f t="shared" ref="I204:I205" ca="1" si="131">IF(H204="Unidade Construtiva",TEXT(A204,"00"),IF(H204="Célula Construtiva",TEXT(B204,"00"),IF(H204="Etapa",CONCATENATE(TEXT(B204,"00"),".",TEXT(C204,"000")),IF(H204="Subetapa",CONCATENATE(TEXT(B204,"00"),".",TEXT(C204,"000"),".",TEXT(D204,"000")),IF(H204="Serviço",CONCATENATE(TEXT(B204,"00"),".",TEXT(C204,"000"),".",TEXT(D204,"000"),".",TEXT(E204,"000")),"")))))</f>
        <v>16.001.005</v>
      </c>
      <c r="J204" s="735" t="s">
        <v>405</v>
      </c>
      <c r="K204" s="736"/>
      <c r="L204" s="1004"/>
      <c r="M204" s="1004"/>
      <c r="N204" s="840">
        <f t="shared" ca="1" si="120"/>
        <v>288841.74000000005</v>
      </c>
      <c r="O204" s="1011"/>
      <c r="P204" s="739"/>
      <c r="Q204" s="210"/>
      <c r="R204" s="210"/>
      <c r="S204" s="210"/>
    </row>
    <row r="205" spans="1:19" s="209" customFormat="1" ht="13.9" customHeight="1" outlineLevel="2" x14ac:dyDescent="0.2">
      <c r="A205" s="1006">
        <f ca="1">IF($H205="UNIDADE CONSTRUTIVA",OFFSET(A205,-1,0)+1,LARGE(A$3:A204,1))</f>
        <v>0</v>
      </c>
      <c r="B205" s="1006">
        <f t="shared" ca="1" si="76"/>
        <v>16</v>
      </c>
      <c r="C205" s="1006">
        <f t="shared" ca="1" si="77"/>
        <v>1</v>
      </c>
      <c r="D205" s="1007">
        <f t="shared" ca="1" si="78"/>
        <v>5</v>
      </c>
      <c r="E205" s="1007">
        <f t="shared" ca="1" si="79"/>
        <v>1</v>
      </c>
      <c r="G205" s="732"/>
      <c r="H205" s="733" t="s">
        <v>497</v>
      </c>
      <c r="I205" s="734" t="str">
        <f t="shared" ca="1" si="131"/>
        <v>16.001.005.001</v>
      </c>
      <c r="J205" s="735" t="s">
        <v>1132</v>
      </c>
      <c r="K205" s="736" t="s">
        <v>423</v>
      </c>
      <c r="L205" s="1004">
        <v>1</v>
      </c>
      <c r="M205" s="1004">
        <f>16.5*'Obra '!E9</f>
        <v>288841.74000000005</v>
      </c>
      <c r="N205" s="840">
        <f t="shared" si="120"/>
        <v>288841.74000000005</v>
      </c>
      <c r="O205" s="1011"/>
      <c r="P205" s="739" t="s">
        <v>2416</v>
      </c>
      <c r="Q205" s="210"/>
      <c r="R205" s="210"/>
      <c r="S205" s="210"/>
    </row>
    <row r="206" spans="1:19" s="209" customFormat="1" ht="13.9" customHeight="1" x14ac:dyDescent="0.2">
      <c r="A206" s="1006">
        <f ca="1">IF($H206="UNIDADE CONSTRUTIVA",OFFSET(A206,-1,0)+1,LARGE(A$3:A205,1))</f>
        <v>0</v>
      </c>
      <c r="B206" s="1006">
        <f t="shared" ref="B206:B248" ca="1" si="132">IF(H206="UNIDADE CONSTRUTIVA",0,IF(H206="CÉLULA CONSTRUTIVA",OFFSET(B206,-1,0)+1,OFFSET(B206,-1,0)))</f>
        <v>17</v>
      </c>
      <c r="C206" s="1006">
        <f t="shared" ref="C206:C248" ca="1" si="133">IF(H206="CÉLULA CONSTRUTIVA",0,IF(H206="ETAPA",OFFSET(C206,-1,0)+1,OFFSET(C206,-1,0)))</f>
        <v>0</v>
      </c>
      <c r="D206" s="1007">
        <f t="shared" ref="D206:D248" ca="1" si="134">IF(H206="ETAPA",0,IF(H206="SUBETAPA",OFFSET(D206,-1,0)+1,OFFSET(D206,-1,0)))</f>
        <v>5</v>
      </c>
      <c r="E206" s="1007">
        <f t="shared" ref="E206:E248" ca="1" si="135">IF(H206="Subetapa",0,IF(H206="serviço",OFFSET(E206,-1,0)+1,OFFSET(E206,-1,0)))</f>
        <v>1</v>
      </c>
      <c r="G206" s="732"/>
      <c r="H206" s="733" t="s">
        <v>494</v>
      </c>
      <c r="I206" s="734" t="str">
        <f t="shared" ref="I206:I215" ca="1" si="136">IF(H206="Unidade Construtiva",TEXT(A206,"00"),IF(H206="Célula Construtiva",TEXT(B206,"00"),IF(H206="Etapa",CONCATENATE(TEXT(B206,"00"),".",TEXT(C206,"000")),IF(H206="Subetapa",CONCATENATE(TEXT(B206,"00"),".",TEXT(C206,"000"),".",TEXT(D206,"000")),IF(H206="Serviço",CONCATENATE(TEXT(B206,"00"),".",TEXT(C206,"000"),".",TEXT(D206,"000"),".",TEXT(E206,"000")),"")))))</f>
        <v>17</v>
      </c>
      <c r="J206" s="735" t="s">
        <v>407</v>
      </c>
      <c r="K206" s="736"/>
      <c r="L206" s="1004"/>
      <c r="M206" s="1004"/>
      <c r="N206" s="840">
        <f t="shared" ca="1" si="120"/>
        <v>786426.23940044013</v>
      </c>
      <c r="O206" s="1011"/>
      <c r="P206" s="739"/>
      <c r="Q206" s="1012"/>
      <c r="R206" s="1012"/>
      <c r="S206" s="210"/>
    </row>
    <row r="207" spans="1:19" s="209" customFormat="1" ht="13.9" customHeight="1" outlineLevel="1" x14ac:dyDescent="0.2">
      <c r="A207" s="1006">
        <f ca="1">IF($H207="UNIDADE CONSTRUTIVA",OFFSET(A207,-1,0)+1,LARGE(A$3:A205,1))</f>
        <v>0</v>
      </c>
      <c r="B207" s="1006">
        <f t="shared" ca="1" si="132"/>
        <v>17</v>
      </c>
      <c r="C207" s="1006">
        <f t="shared" ca="1" si="133"/>
        <v>1</v>
      </c>
      <c r="D207" s="1007">
        <f t="shared" ca="1" si="134"/>
        <v>0</v>
      </c>
      <c r="E207" s="1007">
        <f t="shared" ca="1" si="135"/>
        <v>1</v>
      </c>
      <c r="G207" s="732"/>
      <c r="H207" s="733" t="s">
        <v>495</v>
      </c>
      <c r="I207" s="734" t="str">
        <f t="shared" ca="1" si="136"/>
        <v>17.001</v>
      </c>
      <c r="J207" s="735" t="s">
        <v>408</v>
      </c>
      <c r="K207" s="736"/>
      <c r="L207" s="1004"/>
      <c r="M207" s="1004"/>
      <c r="N207" s="840">
        <f t="shared" ca="1" si="120"/>
        <v>786426.23940044013</v>
      </c>
      <c r="O207" s="1011"/>
      <c r="P207" s="739"/>
      <c r="Q207" s="210"/>
      <c r="R207" s="210"/>
      <c r="S207" s="210"/>
    </row>
    <row r="208" spans="1:19" s="209" customFormat="1" ht="13.9" customHeight="1" outlineLevel="1" x14ac:dyDescent="0.2">
      <c r="A208" s="1006">
        <f ca="1">IF($H208="UNIDADE CONSTRUTIVA",OFFSET(A208,-1,0)+1,LARGE(A$3:A205,1))</f>
        <v>0</v>
      </c>
      <c r="B208" s="1006">
        <f t="shared" ca="1" si="132"/>
        <v>17</v>
      </c>
      <c r="C208" s="1006">
        <f t="shared" ca="1" si="133"/>
        <v>1</v>
      </c>
      <c r="D208" s="1007">
        <f t="shared" ca="1" si="134"/>
        <v>1</v>
      </c>
      <c r="E208" s="1007">
        <f t="shared" ca="1" si="135"/>
        <v>0</v>
      </c>
      <c r="G208" s="732"/>
      <c r="H208" s="733" t="s">
        <v>496</v>
      </c>
      <c r="I208" s="734" t="str">
        <f t="shared" ca="1" si="136"/>
        <v>17.001.001</v>
      </c>
      <c r="J208" s="735" t="s">
        <v>409</v>
      </c>
      <c r="K208" s="736"/>
      <c r="L208" s="1004"/>
      <c r="M208" s="1004"/>
      <c r="N208" s="840">
        <f t="shared" ca="1" si="120"/>
        <v>760.52390000000003</v>
      </c>
      <c r="O208" s="1011"/>
      <c r="P208" s="739"/>
      <c r="Q208" s="210"/>
      <c r="R208" s="210"/>
      <c r="S208" s="210"/>
    </row>
    <row r="209" spans="1:19" s="209" customFormat="1" ht="13.9" customHeight="1" outlineLevel="2" x14ac:dyDescent="0.2">
      <c r="A209" s="1006">
        <f ca="1">IF($H209="UNIDADE CONSTRUTIVA",OFFSET(A209,-1,0)+1,LARGE(A$3:A208,1))</f>
        <v>0</v>
      </c>
      <c r="B209" s="1006">
        <f t="shared" ca="1" si="132"/>
        <v>17</v>
      </c>
      <c r="C209" s="1006">
        <f t="shared" ca="1" si="133"/>
        <v>1</v>
      </c>
      <c r="D209" s="1007">
        <f t="shared" ca="1" si="134"/>
        <v>1</v>
      </c>
      <c r="E209" s="1007">
        <f t="shared" ca="1" si="135"/>
        <v>1</v>
      </c>
      <c r="G209" s="732"/>
      <c r="H209" s="733" t="s">
        <v>497</v>
      </c>
      <c r="I209" s="734" t="str">
        <f t="shared" ca="1" si="136"/>
        <v>17.001.001.001</v>
      </c>
      <c r="J209" s="735" t="s">
        <v>1098</v>
      </c>
      <c r="K209" s="736" t="s">
        <v>1</v>
      </c>
      <c r="L209" s="1004">
        <f>Arquitetura!D212+Arquitetura!D213+Arquitetura!D214</f>
        <v>120.91</v>
      </c>
      <c r="M209" s="1004">
        <v>6.29</v>
      </c>
      <c r="N209" s="840">
        <f t="shared" si="120"/>
        <v>760.52390000000003</v>
      </c>
      <c r="O209" s="1011" t="s">
        <v>1099</v>
      </c>
      <c r="P209" s="739" t="s">
        <v>2416</v>
      </c>
      <c r="Q209" s="210"/>
      <c r="R209" s="210"/>
      <c r="S209" s="210"/>
    </row>
    <row r="210" spans="1:19" s="209" customFormat="1" ht="13.9" customHeight="1" outlineLevel="1" x14ac:dyDescent="0.2">
      <c r="A210" s="1006">
        <f ca="1">IF($H210="UNIDADE CONSTRUTIVA",OFFSET(A210,-1,0)+1,LARGE(A$3:A208,1))</f>
        <v>0</v>
      </c>
      <c r="B210" s="1006">
        <f t="shared" ca="1" si="132"/>
        <v>17</v>
      </c>
      <c r="C210" s="1006">
        <f t="shared" ca="1" si="133"/>
        <v>1</v>
      </c>
      <c r="D210" s="1007">
        <f t="shared" ca="1" si="134"/>
        <v>2</v>
      </c>
      <c r="E210" s="1007">
        <f t="shared" ca="1" si="135"/>
        <v>0</v>
      </c>
      <c r="G210" s="732"/>
      <c r="H210" s="733" t="s">
        <v>496</v>
      </c>
      <c r="I210" s="734" t="str">
        <f t="shared" ca="1" si="136"/>
        <v>17.001.002</v>
      </c>
      <c r="J210" s="735" t="s">
        <v>410</v>
      </c>
      <c r="K210" s="736"/>
      <c r="L210" s="1004"/>
      <c r="M210" s="1004"/>
      <c r="N210" s="840">
        <f t="shared" ca="1" si="120"/>
        <v>699350.16930000007</v>
      </c>
      <c r="O210" s="1011"/>
      <c r="P210" s="739"/>
      <c r="Q210" s="210"/>
      <c r="R210" s="210"/>
      <c r="S210" s="210"/>
    </row>
    <row r="211" spans="1:19" s="209" customFormat="1" ht="13.9" customHeight="1" outlineLevel="2" x14ac:dyDescent="0.2">
      <c r="A211" s="1006">
        <f ca="1">IF($H211="UNIDADE CONSTRUTIVA",OFFSET(A211,-1,0)+1,LARGE(A$3:A207,1))</f>
        <v>0</v>
      </c>
      <c r="B211" s="1006">
        <f t="shared" ref="B211" ca="1" si="137">IF(H211="UNIDADE CONSTRUTIVA",0,IF(H211="CÉLULA CONSTRUTIVA",OFFSET(B211,-1,0)+1,OFFSET(B211,-1,0)))</f>
        <v>17</v>
      </c>
      <c r="C211" s="1006">
        <f t="shared" ref="C211" ca="1" si="138">IF(H211="CÉLULA CONSTRUTIVA",0,IF(H211="ETAPA",OFFSET(C211,-1,0)+1,OFFSET(C211,-1,0)))</f>
        <v>1</v>
      </c>
      <c r="D211" s="1007">
        <f t="shared" ref="D211" ca="1" si="139">IF(H211="ETAPA",0,IF(H211="SUBETAPA",OFFSET(D211,-1,0)+1,OFFSET(D211,-1,0)))</f>
        <v>2</v>
      </c>
      <c r="E211" s="1007">
        <f t="shared" ref="E211" ca="1" si="140">IF(H211="Subetapa",0,IF(H211="serviço",OFFSET(E211,-1,0)+1,OFFSET(E211,-1,0)))</f>
        <v>1</v>
      </c>
      <c r="G211" s="732"/>
      <c r="H211" s="733" t="s">
        <v>497</v>
      </c>
      <c r="I211" s="734" t="str">
        <f t="shared" ref="I211" ca="1" si="141">IF(H211="Unidade Construtiva",TEXT(A211,"00"),IF(H211="Célula Construtiva",TEXT(B211,"00"),IF(H211="Etapa",CONCATENATE(TEXT(B211,"00"),".",TEXT(C211,"000")),IF(H211="Subetapa",CONCATENATE(TEXT(B211,"00"),".",TEXT(C211,"000"),".",TEXT(D211,"000")),IF(H211="Serviço",CONCATENATE(TEXT(B211,"00"),".",TEXT(C211,"000"),".",TEXT(D211,"000"),".",TEXT(E211,"000")),"")))))</f>
        <v>17.001.002.001</v>
      </c>
      <c r="J211" s="735" t="s">
        <v>1101</v>
      </c>
      <c r="K211" s="736" t="s">
        <v>1</v>
      </c>
      <c r="L211" s="1004">
        <f>L170</f>
        <v>2908.6760000000004</v>
      </c>
      <c r="M211" s="1004">
        <v>6.74</v>
      </c>
      <c r="N211" s="840">
        <f t="shared" si="120"/>
        <v>19604.476240000004</v>
      </c>
      <c r="O211" s="1011" t="s">
        <v>1100</v>
      </c>
      <c r="P211" s="739" t="s">
        <v>2416</v>
      </c>
      <c r="Q211" s="210"/>
      <c r="R211" s="210"/>
      <c r="S211" s="210"/>
    </row>
    <row r="212" spans="1:19" s="209" customFormat="1" ht="13.9" customHeight="1" outlineLevel="2" x14ac:dyDescent="0.2">
      <c r="A212" s="1006">
        <f ca="1">IF($H212="UNIDADE CONSTRUTIVA",OFFSET(A212,-1,0)+1,LARGE(A$3:A208,1))</f>
        <v>0</v>
      </c>
      <c r="B212" s="1006">
        <f t="shared" ca="1" si="132"/>
        <v>17</v>
      </c>
      <c r="C212" s="1006">
        <f t="shared" ca="1" si="133"/>
        <v>1</v>
      </c>
      <c r="D212" s="1007">
        <f t="shared" ca="1" si="134"/>
        <v>2</v>
      </c>
      <c r="E212" s="1007">
        <f t="shared" ca="1" si="135"/>
        <v>2</v>
      </c>
      <c r="G212" s="732"/>
      <c r="H212" s="733" t="s">
        <v>497</v>
      </c>
      <c r="I212" s="734" t="str">
        <f t="shared" ca="1" si="136"/>
        <v>17.001.002.002</v>
      </c>
      <c r="J212" s="735" t="s">
        <v>1102</v>
      </c>
      <c r="K212" s="736" t="s">
        <v>1</v>
      </c>
      <c r="L212" s="1004">
        <f>L169-L172</f>
        <v>30632.974000000002</v>
      </c>
      <c r="M212" s="1004">
        <v>22.19</v>
      </c>
      <c r="N212" s="840">
        <f t="shared" si="120"/>
        <v>679745.69306000008</v>
      </c>
      <c r="O212" s="1011"/>
      <c r="P212" s="739" t="s">
        <v>2416</v>
      </c>
      <c r="Q212" s="210"/>
      <c r="R212" s="210"/>
      <c r="S212" s="210"/>
    </row>
    <row r="213" spans="1:19" s="209" customFormat="1" ht="13.9" customHeight="1" outlineLevel="1" x14ac:dyDescent="0.2">
      <c r="A213" s="1006">
        <f ca="1">IF($H213="UNIDADE CONSTRUTIVA",OFFSET(A213,-1,0)+1,LARGE(A$3:A210,1))</f>
        <v>0</v>
      </c>
      <c r="B213" s="1006">
        <f t="shared" ca="1" si="132"/>
        <v>17</v>
      </c>
      <c r="C213" s="1006">
        <f t="shared" ca="1" si="133"/>
        <v>1</v>
      </c>
      <c r="D213" s="1007">
        <f t="shared" ca="1" si="134"/>
        <v>3</v>
      </c>
      <c r="E213" s="1007">
        <f t="shared" ca="1" si="135"/>
        <v>0</v>
      </c>
      <c r="G213" s="732"/>
      <c r="H213" s="733" t="s">
        <v>496</v>
      </c>
      <c r="I213" s="734" t="str">
        <f t="shared" ca="1" si="136"/>
        <v>17.001.003</v>
      </c>
      <c r="J213" s="735" t="s">
        <v>411</v>
      </c>
      <c r="K213" s="736"/>
      <c r="L213" s="1004"/>
      <c r="M213" s="1004"/>
      <c r="N213" s="840">
        <f t="shared" ca="1" si="120"/>
        <v>86315.546200440003</v>
      </c>
      <c r="O213" s="1011"/>
      <c r="P213" s="739"/>
      <c r="Q213" s="210"/>
      <c r="R213" s="210"/>
      <c r="S213" s="210"/>
    </row>
    <row r="214" spans="1:19" s="209" customFormat="1" ht="13.9" customHeight="1" outlineLevel="2" x14ac:dyDescent="0.2">
      <c r="A214" s="1006">
        <f ca="1">IF($H214="UNIDADE CONSTRUTIVA",OFFSET(A214,-1,0)+1,LARGE(A$3:A212,1))</f>
        <v>0</v>
      </c>
      <c r="B214" s="1006">
        <f t="shared" ca="1" si="132"/>
        <v>17</v>
      </c>
      <c r="C214" s="1006">
        <f t="shared" ca="1" si="133"/>
        <v>1</v>
      </c>
      <c r="D214" s="1007">
        <f t="shared" ca="1" si="134"/>
        <v>3</v>
      </c>
      <c r="E214" s="1007">
        <f t="shared" ca="1" si="135"/>
        <v>1</v>
      </c>
      <c r="G214" s="732"/>
      <c r="H214" s="733" t="s">
        <v>497</v>
      </c>
      <c r="I214" s="734" t="str">
        <f ca="1">IF(H214="Unidade Construtiva",TEXT(A214,"00"),IF(H214="Célula Construtiva",TEXT(B214,"00"),IF(H214="Etapa",CONCATENATE(TEXT(B214,"00"),".",TEXT(C214,"000")),IF(H214="Subetapa",CONCATENATE(TEXT(B214,"00"),".",TEXT(C214,"000"),".",TEXT(D214,"000")),IF(H214="Serviço",CONCATENATE(TEXT(B214,"00"),".",TEXT(C214,"000"),".",TEXT(D214,"000"),".",TEXT(E214,"000")),"")))))</f>
        <v>17.001.003.001</v>
      </c>
      <c r="J214" s="735" t="s">
        <v>798</v>
      </c>
      <c r="K214" s="736" t="s">
        <v>1</v>
      </c>
      <c r="L214" s="1004">
        <f>L180</f>
        <v>5473.34</v>
      </c>
      <c r="M214" s="1004">
        <v>6.7440659999999992</v>
      </c>
      <c r="N214" s="840">
        <f t="shared" si="120"/>
        <v>36912.56620044</v>
      </c>
      <c r="O214" s="1011" t="s">
        <v>1104</v>
      </c>
      <c r="P214" s="739" t="s">
        <v>2416</v>
      </c>
      <c r="Q214" s="210"/>
      <c r="R214" s="210"/>
      <c r="S214" s="210"/>
    </row>
    <row r="215" spans="1:19" s="209" customFormat="1" ht="13.9" customHeight="1" outlineLevel="2" x14ac:dyDescent="0.2">
      <c r="A215" s="1006">
        <f ca="1">IF($H215="UNIDADE CONSTRUTIVA",OFFSET(A215,-1,0)+1,LARGE(A$3:A212,1))</f>
        <v>0</v>
      </c>
      <c r="B215" s="1006">
        <f t="shared" ca="1" si="132"/>
        <v>17</v>
      </c>
      <c r="C215" s="1006">
        <f t="shared" ca="1" si="133"/>
        <v>1</v>
      </c>
      <c r="D215" s="1007">
        <f t="shared" ca="1" si="134"/>
        <v>3</v>
      </c>
      <c r="E215" s="1007">
        <f t="shared" ca="1" si="135"/>
        <v>2</v>
      </c>
      <c r="G215" s="732"/>
      <c r="H215" s="733" t="s">
        <v>497</v>
      </c>
      <c r="I215" s="734" t="str">
        <f t="shared" ca="1" si="136"/>
        <v>17.001.003.002</v>
      </c>
      <c r="J215" s="735" t="s">
        <v>1102</v>
      </c>
      <c r="K215" s="736" t="s">
        <v>1</v>
      </c>
      <c r="L215" s="1004">
        <f>L182+L183</f>
        <v>3326.8</v>
      </c>
      <c r="M215" s="1004">
        <v>14.85</v>
      </c>
      <c r="N215" s="840">
        <f t="shared" si="120"/>
        <v>49402.98</v>
      </c>
      <c r="O215" s="1011" t="s">
        <v>1103</v>
      </c>
      <c r="P215" s="739" t="s">
        <v>2416</v>
      </c>
      <c r="Q215" s="210"/>
      <c r="R215" s="210"/>
      <c r="S215" s="210"/>
    </row>
    <row r="216" spans="1:19" s="209" customFormat="1" ht="13.9" customHeight="1" x14ac:dyDescent="0.2">
      <c r="A216" s="1006">
        <f ca="1">IF($H216="UNIDADE CONSTRUTIVA",OFFSET(A216,-1,0)+1,LARGE(A$3:A215,1))</f>
        <v>0</v>
      </c>
      <c r="B216" s="1006">
        <f t="shared" ca="1" si="132"/>
        <v>18</v>
      </c>
      <c r="C216" s="1006">
        <f t="shared" ca="1" si="133"/>
        <v>0</v>
      </c>
      <c r="D216" s="1007">
        <f t="shared" ca="1" si="134"/>
        <v>3</v>
      </c>
      <c r="E216" s="1007">
        <f t="shared" ca="1" si="135"/>
        <v>2</v>
      </c>
      <c r="G216" s="732"/>
      <c r="H216" s="733" t="s">
        <v>494</v>
      </c>
      <c r="I216" s="734" t="str">
        <f t="shared" ref="I216:I241" ca="1" si="142">IF(H216="Unidade Construtiva",TEXT(A216,"00"),IF(H216="Célula Construtiva",TEXT(B216,"00"),IF(H216="Etapa",CONCATENATE(TEXT(B216,"00"),".",TEXT(C216,"000")),IF(H216="Subetapa",CONCATENATE(TEXT(B216,"00"),".",TEXT(C216,"000"),".",TEXT(D216,"000")),IF(H216="Serviço",CONCATENATE(TEXT(B216,"00"),".",TEXT(C216,"000"),".",TEXT(D216,"000"),".",TEXT(E216,"000")),"")))))</f>
        <v>18</v>
      </c>
      <c r="J216" s="735" t="s">
        <v>412</v>
      </c>
      <c r="K216" s="736"/>
      <c r="L216" s="1004"/>
      <c r="M216" s="1004"/>
      <c r="N216" s="840">
        <f t="shared" ca="1" si="120"/>
        <v>5007297.9494829997</v>
      </c>
      <c r="O216" s="1011"/>
      <c r="P216" s="739"/>
      <c r="Q216" s="1012"/>
      <c r="R216" s="1012"/>
      <c r="S216" s="210"/>
    </row>
    <row r="217" spans="1:19" s="209" customFormat="1" ht="13.9" customHeight="1" outlineLevel="1" x14ac:dyDescent="0.2">
      <c r="A217" s="1006">
        <f ca="1">IF($H217="UNIDADE CONSTRUTIVA",OFFSET(A217,-1,0)+1,LARGE(A$3:A216,1))</f>
        <v>0</v>
      </c>
      <c r="B217" s="1006">
        <f t="shared" ca="1" si="132"/>
        <v>18</v>
      </c>
      <c r="C217" s="1006">
        <f t="shared" ca="1" si="133"/>
        <v>1</v>
      </c>
      <c r="D217" s="1007">
        <f t="shared" ca="1" si="134"/>
        <v>0</v>
      </c>
      <c r="E217" s="1007">
        <f t="shared" ca="1" si="135"/>
        <v>2</v>
      </c>
      <c r="G217" s="732"/>
      <c r="H217" s="733" t="s">
        <v>495</v>
      </c>
      <c r="I217" s="734" t="str">
        <f t="shared" ca="1" si="142"/>
        <v>18.001</v>
      </c>
      <c r="J217" s="735" t="s">
        <v>203</v>
      </c>
      <c r="K217" s="736"/>
      <c r="L217" s="1004"/>
      <c r="M217" s="1004"/>
      <c r="N217" s="840">
        <f t="shared" ca="1" si="120"/>
        <v>3877905.064483</v>
      </c>
      <c r="O217" s="1011"/>
      <c r="P217" s="739"/>
      <c r="Q217" s="210"/>
      <c r="R217" s="210"/>
      <c r="S217" s="210"/>
    </row>
    <row r="218" spans="1:19" s="209" customFormat="1" ht="13.9" customHeight="1" outlineLevel="1" x14ac:dyDescent="0.2">
      <c r="A218" s="1006">
        <f ca="1">IF($H218="UNIDADE CONSTRUTIVA",OFFSET(A218,-1,0)+1,LARGE(A$3:A217,1))</f>
        <v>0</v>
      </c>
      <c r="B218" s="1006">
        <f t="shared" ca="1" si="132"/>
        <v>18</v>
      </c>
      <c r="C218" s="1006">
        <f t="shared" ca="1" si="133"/>
        <v>1</v>
      </c>
      <c r="D218" s="1007">
        <f t="shared" ca="1" si="134"/>
        <v>1</v>
      </c>
      <c r="E218" s="1007">
        <f t="shared" ca="1" si="135"/>
        <v>0</v>
      </c>
      <c r="G218" s="732"/>
      <c r="H218" s="733" t="s">
        <v>496</v>
      </c>
      <c r="I218" s="734" t="str">
        <f t="shared" ca="1" si="142"/>
        <v>18.001.001</v>
      </c>
      <c r="J218" s="735" t="s">
        <v>413</v>
      </c>
      <c r="K218" s="736"/>
      <c r="L218" s="1004"/>
      <c r="M218" s="1004"/>
      <c r="N218" s="840">
        <f t="shared" ca="1" si="120"/>
        <v>235064.29584000001</v>
      </c>
      <c r="O218" s="1011"/>
      <c r="P218" s="739"/>
      <c r="Q218" s="210"/>
      <c r="R218" s="210"/>
      <c r="S218" s="210"/>
    </row>
    <row r="219" spans="1:19" s="209" customFormat="1" ht="13.9" customHeight="1" outlineLevel="2" x14ac:dyDescent="0.2">
      <c r="A219" s="1006">
        <f ca="1">IF($H219="UNIDADE CONSTRUTIVA",OFFSET(A219,-1,0)+1,LARGE(A$3:A218,1))</f>
        <v>0</v>
      </c>
      <c r="B219" s="1006">
        <f t="shared" ca="1" si="132"/>
        <v>18</v>
      </c>
      <c r="C219" s="1006">
        <f t="shared" ca="1" si="133"/>
        <v>1</v>
      </c>
      <c r="D219" s="1007">
        <f t="shared" ca="1" si="134"/>
        <v>1</v>
      </c>
      <c r="E219" s="1007">
        <f t="shared" ca="1" si="135"/>
        <v>1</v>
      </c>
      <c r="G219" s="732"/>
      <c r="H219" s="733" t="s">
        <v>497</v>
      </c>
      <c r="I219" s="734" t="str">
        <f t="shared" ca="1" si="142"/>
        <v>18.001.001.001</v>
      </c>
      <c r="J219" s="735" t="s">
        <v>799</v>
      </c>
      <c r="K219" s="736" t="s">
        <v>3</v>
      </c>
      <c r="L219" s="1004">
        <f>ESQUADRIAS!M23</f>
        <v>5131.96</v>
      </c>
      <c r="M219" s="1004">
        <v>45.804000000000002</v>
      </c>
      <c r="N219" s="840">
        <f t="shared" si="120"/>
        <v>235064.29584000001</v>
      </c>
      <c r="O219" s="1011"/>
      <c r="P219" s="739" t="s">
        <v>2416</v>
      </c>
      <c r="Q219" s="210"/>
      <c r="R219" s="210"/>
      <c r="S219" s="210"/>
    </row>
    <row r="220" spans="1:19" s="209" customFormat="1" ht="13.9" customHeight="1" outlineLevel="1" x14ac:dyDescent="0.2">
      <c r="A220" s="1006">
        <f ca="1">IF($H220="UNIDADE CONSTRUTIVA",OFFSET(A220,-1,0)+1,LARGE(A$3:A219,1))</f>
        <v>0</v>
      </c>
      <c r="B220" s="1006">
        <f t="shared" ca="1" si="132"/>
        <v>18</v>
      </c>
      <c r="C220" s="1006">
        <f t="shared" ca="1" si="133"/>
        <v>1</v>
      </c>
      <c r="D220" s="1007">
        <f t="shared" ca="1" si="134"/>
        <v>2</v>
      </c>
      <c r="E220" s="1007">
        <f t="shared" ca="1" si="135"/>
        <v>0</v>
      </c>
      <c r="G220" s="732"/>
      <c r="H220" s="733" t="s">
        <v>496</v>
      </c>
      <c r="I220" s="734" t="str">
        <f t="shared" ca="1" si="142"/>
        <v>18.001.002</v>
      </c>
      <c r="J220" s="735" t="s">
        <v>414</v>
      </c>
      <c r="K220" s="736"/>
      <c r="L220" s="1004"/>
      <c r="M220" s="1004"/>
      <c r="N220" s="840">
        <f t="shared" ca="1" si="120"/>
        <v>2641910.7000000007</v>
      </c>
      <c r="O220" s="1011"/>
      <c r="P220" s="739"/>
      <c r="Q220" s="210"/>
      <c r="R220" s="210"/>
      <c r="S220" s="210"/>
    </row>
    <row r="221" spans="1:19" s="209" customFormat="1" ht="13.9" customHeight="1" outlineLevel="2" x14ac:dyDescent="0.2">
      <c r="A221" s="1006">
        <f ca="1">IF($H221="UNIDADE CONSTRUTIVA",OFFSET(A221,-1,0)+1,LARGE(A$3:A220,1))</f>
        <v>0</v>
      </c>
      <c r="B221" s="1006">
        <f t="shared" ca="1" si="132"/>
        <v>18</v>
      </c>
      <c r="C221" s="1006">
        <f t="shared" ca="1" si="133"/>
        <v>1</v>
      </c>
      <c r="D221" s="1007">
        <f t="shared" ca="1" si="134"/>
        <v>2</v>
      </c>
      <c r="E221" s="1007">
        <f t="shared" ca="1" si="135"/>
        <v>1</v>
      </c>
      <c r="G221" s="732"/>
      <c r="H221" s="733" t="s">
        <v>497</v>
      </c>
      <c r="I221" s="734" t="str">
        <f t="shared" ca="1" si="142"/>
        <v>18.001.002.001</v>
      </c>
      <c r="J221" s="735" t="s">
        <v>415</v>
      </c>
      <c r="K221" s="736" t="s">
        <v>1</v>
      </c>
      <c r="L221" s="1021">
        <f>ESQUADRIAS!M17</f>
        <v>1601.1580000000001</v>
      </c>
      <c r="M221" s="1021">
        <f>1500*1.1</f>
        <v>1650.0000000000002</v>
      </c>
      <c r="N221" s="840">
        <f t="shared" si="120"/>
        <v>2641910.7000000007</v>
      </c>
      <c r="O221" s="1011" t="s">
        <v>1075</v>
      </c>
      <c r="P221" s="739" t="s">
        <v>2416</v>
      </c>
      <c r="Q221" s="210"/>
      <c r="R221" s="210"/>
      <c r="S221" s="210"/>
    </row>
    <row r="222" spans="1:19" s="209" customFormat="1" ht="11.25" customHeight="1" outlineLevel="1" x14ac:dyDescent="0.2">
      <c r="A222" s="1006">
        <f ca="1">IF($H222="UNIDADE CONSTRUTIVA",OFFSET(A222,-1,0)+1,LARGE(A$3:A221,1))</f>
        <v>0</v>
      </c>
      <c r="B222" s="1006">
        <f t="shared" ca="1" si="132"/>
        <v>18</v>
      </c>
      <c r="C222" s="1006">
        <f t="shared" ca="1" si="133"/>
        <v>1</v>
      </c>
      <c r="D222" s="1007">
        <f t="shared" ca="1" si="134"/>
        <v>3</v>
      </c>
      <c r="E222" s="1007">
        <f t="shared" ca="1" si="135"/>
        <v>0</v>
      </c>
      <c r="G222" s="732"/>
      <c r="H222" s="733" t="s">
        <v>496</v>
      </c>
      <c r="I222" s="734" t="str">
        <f ca="1">IF(H222="Unidade Construtiva",TEXT(A222,"00"),IF(H222="Célula Construtiva",TEXT(B222,"00"),IF(H222="Etapa",CONCATENATE(TEXT(B222,"00"),".",TEXT(C222,"000")),IF(H222="Subetapa",CONCATENATE(TEXT(B222,"00"),".",TEXT(C222,"000"),".",TEXT(D222,"000")),IF(H222="Serviço",CONCATENATE(TEXT(B222,"00"),".",TEXT(C222,"000"),".",TEXT(D222,"000"),".",TEXT(E222,"000")),"")))))</f>
        <v>18.001.003</v>
      </c>
      <c r="J222" s="735" t="s">
        <v>800</v>
      </c>
      <c r="K222" s="736"/>
      <c r="L222" s="1021"/>
      <c r="M222" s="1021"/>
      <c r="N222" s="840">
        <f t="shared" ca="1" si="120"/>
        <v>71660.841600000014</v>
      </c>
      <c r="O222" s="1011"/>
      <c r="P222" s="739"/>
      <c r="Q222" s="210"/>
      <c r="R222" s="210"/>
      <c r="S222" s="210"/>
    </row>
    <row r="223" spans="1:19" s="209" customFormat="1" ht="11.25" outlineLevel="2" x14ac:dyDescent="0.2">
      <c r="A223" s="1006">
        <f ca="1">IF($H223="UNIDADE CONSTRUTIVA",OFFSET(A223,-1,0)+1,LARGE(A$3:A222,1))</f>
        <v>0</v>
      </c>
      <c r="B223" s="1006">
        <f t="shared" ca="1" si="132"/>
        <v>18</v>
      </c>
      <c r="C223" s="1006">
        <f t="shared" ca="1" si="133"/>
        <v>1</v>
      </c>
      <c r="D223" s="1007">
        <f t="shared" ca="1" si="134"/>
        <v>3</v>
      </c>
      <c r="E223" s="1007">
        <f t="shared" ca="1" si="135"/>
        <v>1</v>
      </c>
      <c r="G223" s="732"/>
      <c r="H223" s="733" t="s">
        <v>497</v>
      </c>
      <c r="I223" s="734" t="str">
        <f ca="1">IF(H223="Unidade Construtiva",TEXT(A223,"00"),IF(H223="Célula Construtiva",TEXT(B223,"00"),IF(H223="Etapa",CONCATENATE(TEXT(B223,"00"),".",TEXT(C223,"000")),IF(H223="Subetapa",CONCATENATE(TEXT(B223,"00"),".",TEXT(C223,"000"),".",TEXT(D223,"000")),IF(H223="Serviço",CONCATENATE(TEXT(B223,"00"),".",TEXT(C223,"000"),".",TEXT(D223,"000"),".",TEXT(E223,"000")),"")))))</f>
        <v>18.001.003.001</v>
      </c>
      <c r="J223" s="735" t="s">
        <v>801</v>
      </c>
      <c r="K223" s="736" t="s">
        <v>1</v>
      </c>
      <c r="L223" s="1021">
        <f>ESQUADRIAS!M27</f>
        <v>66.847800000000007</v>
      </c>
      <c r="M223" s="1021">
        <v>1072</v>
      </c>
      <c r="N223" s="840">
        <f t="shared" si="120"/>
        <v>71660.841600000014</v>
      </c>
      <c r="O223" s="1011"/>
      <c r="P223" s="739" t="s">
        <v>2416</v>
      </c>
      <c r="Q223" s="210"/>
      <c r="R223" s="210"/>
      <c r="S223" s="210"/>
    </row>
    <row r="224" spans="1:19" s="209" customFormat="1" ht="13.9" customHeight="1" outlineLevel="1" x14ac:dyDescent="0.2">
      <c r="A224" s="1006">
        <f ca="1">IF($H224="UNIDADE CONSTRUTIVA",OFFSET(A224,-1,0)+1,LARGE(A$3:A223,1))</f>
        <v>0</v>
      </c>
      <c r="B224" s="1006">
        <f t="shared" ca="1" si="132"/>
        <v>18</v>
      </c>
      <c r="C224" s="1006">
        <f t="shared" ca="1" si="133"/>
        <v>1</v>
      </c>
      <c r="D224" s="1007">
        <f t="shared" ca="1" si="134"/>
        <v>4</v>
      </c>
      <c r="E224" s="1007">
        <f t="shared" ca="1" si="135"/>
        <v>0</v>
      </c>
      <c r="G224" s="732"/>
      <c r="H224" s="733" t="s">
        <v>496</v>
      </c>
      <c r="I224" s="734" t="str">
        <f t="shared" ca="1" si="142"/>
        <v>18.001.004</v>
      </c>
      <c r="J224" s="735" t="s">
        <v>416</v>
      </c>
      <c r="K224" s="736"/>
      <c r="L224" s="1004"/>
      <c r="M224" s="1004"/>
      <c r="N224" s="840">
        <f t="shared" ca="1" si="120"/>
        <v>654945.4</v>
      </c>
      <c r="O224" s="1011"/>
      <c r="P224" s="739"/>
      <c r="Q224" s="210"/>
      <c r="R224" s="210"/>
      <c r="S224" s="210"/>
    </row>
    <row r="225" spans="1:19" s="209" customFormat="1" ht="13.9" customHeight="1" outlineLevel="2" x14ac:dyDescent="0.2">
      <c r="A225" s="1006">
        <f ca="1">IF($H225="UNIDADE CONSTRUTIVA",OFFSET(A225,-1,0)+1,LARGE(A$3:A224,1))</f>
        <v>0</v>
      </c>
      <c r="B225" s="1006">
        <f t="shared" ca="1" si="132"/>
        <v>18</v>
      </c>
      <c r="C225" s="1006">
        <f t="shared" ca="1" si="133"/>
        <v>1</v>
      </c>
      <c r="D225" s="1007">
        <f t="shared" ca="1" si="134"/>
        <v>4</v>
      </c>
      <c r="E225" s="1007">
        <f t="shared" ca="1" si="135"/>
        <v>1</v>
      </c>
      <c r="G225" s="732"/>
      <c r="H225" s="733" t="s">
        <v>497</v>
      </c>
      <c r="I225" s="734" t="str">
        <f t="shared" ca="1" si="142"/>
        <v>18.001.004.001</v>
      </c>
      <c r="J225" s="735" t="s">
        <v>892</v>
      </c>
      <c r="K225" s="736" t="s">
        <v>1</v>
      </c>
      <c r="L225" s="1021">
        <f>ESQUADRIAS!M25</f>
        <v>385.262</v>
      </c>
      <c r="M225" s="1004">
        <v>1700</v>
      </c>
      <c r="N225" s="840">
        <f t="shared" si="120"/>
        <v>654945.4</v>
      </c>
      <c r="O225" s="1011"/>
      <c r="P225" s="739" t="s">
        <v>2416</v>
      </c>
      <c r="Q225" s="210"/>
      <c r="R225" s="210"/>
      <c r="S225" s="210"/>
    </row>
    <row r="226" spans="1:19" s="209" customFormat="1" ht="13.9" customHeight="1" outlineLevel="1" x14ac:dyDescent="0.2">
      <c r="A226" s="1006">
        <f ca="1">IF($H226="UNIDADE CONSTRUTIVA",OFFSET(A226,-1,0)+1,LARGE(A$3:A225,1))</f>
        <v>0</v>
      </c>
      <c r="B226" s="1006">
        <f t="shared" ref="B226:B227" ca="1" si="143">IF(H226="UNIDADE CONSTRUTIVA",0,IF(H226="CÉLULA CONSTRUTIVA",OFFSET(B226,-1,0)+1,OFFSET(B226,-1,0)))</f>
        <v>18</v>
      </c>
      <c r="C226" s="1006">
        <f t="shared" ref="C226:C227" ca="1" si="144">IF(H226="CÉLULA CONSTRUTIVA",0,IF(H226="ETAPA",OFFSET(C226,-1,0)+1,OFFSET(C226,-1,0)))</f>
        <v>1</v>
      </c>
      <c r="D226" s="1007">
        <f t="shared" ref="D226:D227" ca="1" si="145">IF(H226="ETAPA",0,IF(H226="SUBETAPA",OFFSET(D226,-1,0)+1,OFFSET(D226,-1,0)))</f>
        <v>5</v>
      </c>
      <c r="E226" s="1007">
        <f t="shared" ref="E226:E227" ca="1" si="146">IF(H226="Subetapa",0,IF(H226="serviço",OFFSET(E226,-1,0)+1,OFFSET(E226,-1,0)))</f>
        <v>0</v>
      </c>
      <c r="G226" s="732"/>
      <c r="H226" s="733" t="s">
        <v>496</v>
      </c>
      <c r="I226" s="734" t="str">
        <f t="shared" ref="I226:I227" ca="1" si="147"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>18.001.005</v>
      </c>
      <c r="J226" s="735" t="s">
        <v>2272</v>
      </c>
      <c r="K226" s="736"/>
      <c r="L226" s="1004"/>
      <c r="M226" s="1004"/>
      <c r="N226" s="840">
        <f t="shared" ca="1" si="120"/>
        <v>265782.72840000002</v>
      </c>
      <c r="O226" s="1011"/>
      <c r="P226" s="739"/>
      <c r="Q226" s="210"/>
      <c r="R226" s="210"/>
      <c r="S226" s="210"/>
    </row>
    <row r="227" spans="1:19" s="209" customFormat="1" ht="13.9" customHeight="1" outlineLevel="2" x14ac:dyDescent="0.2">
      <c r="A227" s="1006">
        <f ca="1">IF($H227="UNIDADE CONSTRUTIVA",OFFSET(A227,-1,0)+1,LARGE(A$3:A226,1))</f>
        <v>0</v>
      </c>
      <c r="B227" s="1006">
        <f t="shared" ca="1" si="143"/>
        <v>18</v>
      </c>
      <c r="C227" s="1006">
        <f t="shared" ca="1" si="144"/>
        <v>1</v>
      </c>
      <c r="D227" s="1007">
        <f t="shared" ca="1" si="145"/>
        <v>5</v>
      </c>
      <c r="E227" s="1007">
        <f t="shared" ca="1" si="146"/>
        <v>1</v>
      </c>
      <c r="G227" s="732"/>
      <c r="H227" s="733" t="s">
        <v>497</v>
      </c>
      <c r="I227" s="734" t="str">
        <f t="shared" ca="1" si="147"/>
        <v>18.001.005.001</v>
      </c>
      <c r="J227" s="735" t="s">
        <v>2314</v>
      </c>
      <c r="K227" s="736" t="s">
        <v>1</v>
      </c>
      <c r="L227" s="1021">
        <f>ESQUADRIAS!M29</f>
        <v>256.31200000000001</v>
      </c>
      <c r="M227" s="1004">
        <v>1036.95</v>
      </c>
      <c r="N227" s="840">
        <f t="shared" si="120"/>
        <v>265782.72840000002</v>
      </c>
      <c r="O227" s="1011"/>
      <c r="P227" s="739" t="s">
        <v>2416</v>
      </c>
      <c r="Q227" s="210"/>
      <c r="R227" s="210"/>
      <c r="S227" s="210"/>
    </row>
    <row r="228" spans="1:19" s="209" customFormat="1" ht="13.9" customHeight="1" outlineLevel="1" x14ac:dyDescent="0.2">
      <c r="A228" s="1006">
        <f ca="1">IF($H228="UNIDADE CONSTRUTIVA",OFFSET(A228,-1,0)+1,LARGE(A$3:A227,1))</f>
        <v>0</v>
      </c>
      <c r="B228" s="1006">
        <f t="shared" ref="B228:B229" ca="1" si="148">IF(H228="UNIDADE CONSTRUTIVA",0,IF(H228="CÉLULA CONSTRUTIVA",OFFSET(B228,-1,0)+1,OFFSET(B228,-1,0)))</f>
        <v>18</v>
      </c>
      <c r="C228" s="1006">
        <f t="shared" ref="C228:C229" ca="1" si="149">IF(H228="CÉLULA CONSTRUTIVA",0,IF(H228="ETAPA",OFFSET(C228,-1,0)+1,OFFSET(C228,-1,0)))</f>
        <v>1</v>
      </c>
      <c r="D228" s="1007">
        <f t="shared" ref="D228:D229" ca="1" si="150">IF(H228="ETAPA",0,IF(H228="SUBETAPA",OFFSET(D228,-1,0)+1,OFFSET(D228,-1,0)))</f>
        <v>6</v>
      </c>
      <c r="E228" s="1007">
        <f t="shared" ref="E228:E229" ca="1" si="151">IF(H228="Subetapa",0,IF(H228="serviço",OFFSET(E228,-1,0)+1,OFFSET(E228,-1,0)))</f>
        <v>0</v>
      </c>
      <c r="G228" s="732"/>
      <c r="H228" s="733" t="s">
        <v>496</v>
      </c>
      <c r="I228" s="734" t="str">
        <f t="shared" ref="I228:I229" ca="1" si="152"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>18.001.006</v>
      </c>
      <c r="J228" s="735" t="s">
        <v>2315</v>
      </c>
      <c r="K228" s="736"/>
      <c r="L228" s="1004"/>
      <c r="M228" s="1004"/>
      <c r="N228" s="840">
        <f t="shared" ca="1" si="120"/>
        <v>8541.0986429999994</v>
      </c>
      <c r="O228" s="1011"/>
      <c r="P228" s="739"/>
      <c r="Q228" s="210"/>
      <c r="R228" s="210"/>
      <c r="S228" s="210"/>
    </row>
    <row r="229" spans="1:19" s="209" customFormat="1" ht="13.9" customHeight="1" outlineLevel="2" x14ac:dyDescent="0.2">
      <c r="A229" s="1006">
        <f ca="1">IF($H229="UNIDADE CONSTRUTIVA",OFFSET(A229,-1,0)+1,LARGE(A$3:A228,1))</f>
        <v>0</v>
      </c>
      <c r="B229" s="1006">
        <f t="shared" ca="1" si="148"/>
        <v>18</v>
      </c>
      <c r="C229" s="1006">
        <f t="shared" ca="1" si="149"/>
        <v>1</v>
      </c>
      <c r="D229" s="1007">
        <f t="shared" ca="1" si="150"/>
        <v>6</v>
      </c>
      <c r="E229" s="1007">
        <f t="shared" ca="1" si="151"/>
        <v>1</v>
      </c>
      <c r="G229" s="732"/>
      <c r="H229" s="733" t="s">
        <v>497</v>
      </c>
      <c r="I229" s="734" t="str">
        <f t="shared" ca="1" si="152"/>
        <v>18.001.006.001</v>
      </c>
      <c r="J229" s="735" t="s">
        <v>2316</v>
      </c>
      <c r="K229" s="736" t="s">
        <v>1</v>
      </c>
      <c r="L229" s="1021">
        <f>ESQUADRIAS!M31</f>
        <v>14.237299999999999</v>
      </c>
      <c r="M229" s="1004">
        <v>599.91</v>
      </c>
      <c r="N229" s="840">
        <f t="shared" si="120"/>
        <v>8541.0986429999994</v>
      </c>
      <c r="O229" s="1011"/>
      <c r="P229" s="739" t="s">
        <v>2416</v>
      </c>
      <c r="Q229" s="210"/>
      <c r="R229" s="210"/>
      <c r="S229" s="210"/>
    </row>
    <row r="230" spans="1:19" s="209" customFormat="1" ht="13.9" customHeight="1" outlineLevel="1" x14ac:dyDescent="0.2">
      <c r="A230" s="1006">
        <f ca="1">IF($H230="UNIDADE CONSTRUTIVA",OFFSET(A230,-1,0)+1,LARGE(A$3:A225,1))</f>
        <v>0</v>
      </c>
      <c r="B230" s="1006">
        <f t="shared" ca="1" si="132"/>
        <v>18</v>
      </c>
      <c r="C230" s="1006">
        <f t="shared" ca="1" si="133"/>
        <v>2</v>
      </c>
      <c r="D230" s="1007">
        <f t="shared" ca="1" si="134"/>
        <v>0</v>
      </c>
      <c r="E230" s="1007">
        <f t="shared" ca="1" si="135"/>
        <v>1</v>
      </c>
      <c r="G230" s="732"/>
      <c r="H230" s="733" t="s">
        <v>495</v>
      </c>
      <c r="I230" s="734" t="str">
        <f t="shared" ca="1" si="142"/>
        <v>18.002</v>
      </c>
      <c r="J230" s="735" t="s">
        <v>6</v>
      </c>
      <c r="K230" s="736"/>
      <c r="L230" s="1004"/>
      <c r="M230" s="1004"/>
      <c r="N230" s="840">
        <f t="shared" ca="1" si="120"/>
        <v>1041007.1850000001</v>
      </c>
      <c r="O230" s="1011"/>
      <c r="P230" s="739"/>
      <c r="Q230" s="210"/>
      <c r="R230" s="210"/>
      <c r="S230" s="210"/>
    </row>
    <row r="231" spans="1:19" s="209" customFormat="1" ht="13.9" customHeight="1" outlineLevel="1" x14ac:dyDescent="0.2">
      <c r="A231" s="1006">
        <f ca="1">IF($H231="UNIDADE CONSTRUTIVA",OFFSET(A231,-1,0)+1,LARGE(A$3:A230,1))</f>
        <v>0</v>
      </c>
      <c r="B231" s="1006">
        <f t="shared" ca="1" si="132"/>
        <v>18</v>
      </c>
      <c r="C231" s="1006">
        <f t="shared" ca="1" si="133"/>
        <v>2</v>
      </c>
      <c r="D231" s="1007">
        <f t="shared" ca="1" si="134"/>
        <v>1</v>
      </c>
      <c r="E231" s="1007">
        <f t="shared" ca="1" si="135"/>
        <v>0</v>
      </c>
      <c r="G231" s="732"/>
      <c r="H231" s="733" t="s">
        <v>496</v>
      </c>
      <c r="I231" s="734" t="str">
        <f t="shared" ca="1" si="142"/>
        <v>18.002.001</v>
      </c>
      <c r="J231" s="735" t="s">
        <v>417</v>
      </c>
      <c r="K231" s="736"/>
      <c r="L231" s="1004"/>
      <c r="M231" s="1004"/>
      <c r="N231" s="840">
        <f t="shared" ca="1" si="120"/>
        <v>821730</v>
      </c>
      <c r="O231" s="1011"/>
      <c r="P231" s="739"/>
      <c r="Q231" s="210"/>
      <c r="R231" s="210"/>
      <c r="S231" s="210"/>
    </row>
    <row r="232" spans="1:19" s="209" customFormat="1" ht="13.9" customHeight="1" outlineLevel="2" x14ac:dyDescent="0.2">
      <c r="A232" s="1006">
        <f ca="1">IF($H232="UNIDADE CONSTRUTIVA",OFFSET(A232,-1,0)+1,LARGE(A$3:A231,1))</f>
        <v>0</v>
      </c>
      <c r="B232" s="1006">
        <f t="shared" ca="1" si="132"/>
        <v>18</v>
      </c>
      <c r="C232" s="1006">
        <f t="shared" ca="1" si="133"/>
        <v>2</v>
      </c>
      <c r="D232" s="1007">
        <f t="shared" ca="1" si="134"/>
        <v>1</v>
      </c>
      <c r="E232" s="1007">
        <f t="shared" ca="1" si="135"/>
        <v>1</v>
      </c>
      <c r="G232" s="732"/>
      <c r="H232" s="733" t="s">
        <v>497</v>
      </c>
      <c r="I232" s="734" t="str">
        <f t="shared" ca="1" si="142"/>
        <v>18.002.001.001</v>
      </c>
      <c r="J232" s="735" t="s">
        <v>2317</v>
      </c>
      <c r="K232" s="736" t="s">
        <v>2</v>
      </c>
      <c r="L232" s="1004">
        <f>ESQUADRIAS!M9</f>
        <v>7</v>
      </c>
      <c r="M232" s="1004">
        <v>1290</v>
      </c>
      <c r="N232" s="840">
        <f t="shared" si="120"/>
        <v>9030</v>
      </c>
      <c r="O232" s="1011"/>
      <c r="P232" s="739" t="s">
        <v>2416</v>
      </c>
      <c r="Q232" s="210"/>
      <c r="R232" s="210"/>
      <c r="S232" s="210"/>
    </row>
    <row r="233" spans="1:19" s="209" customFormat="1" ht="12.75" customHeight="1" outlineLevel="2" x14ac:dyDescent="0.2">
      <c r="A233" s="1006">
        <f ca="1">IF($H233="UNIDADE CONSTRUTIVA",OFFSET(A233,-1,0)+1,LARGE(A$3:A232,1))</f>
        <v>0</v>
      </c>
      <c r="B233" s="1006">
        <f t="shared" ca="1" si="132"/>
        <v>18</v>
      </c>
      <c r="C233" s="1006">
        <f t="shared" ca="1" si="133"/>
        <v>2</v>
      </c>
      <c r="D233" s="1007">
        <f t="shared" ca="1" si="134"/>
        <v>1</v>
      </c>
      <c r="E233" s="1007">
        <f t="shared" ca="1" si="135"/>
        <v>2</v>
      </c>
      <c r="G233" s="732"/>
      <c r="H233" s="733" t="s">
        <v>497</v>
      </c>
      <c r="I233" s="734" t="str">
        <f t="shared" ca="1" si="142"/>
        <v>18.002.001.002</v>
      </c>
      <c r="J233" s="735" t="s">
        <v>802</v>
      </c>
      <c r="K233" s="736" t="s">
        <v>2</v>
      </c>
      <c r="L233" s="1004">
        <f>ESQUADRIAS!M10</f>
        <v>269</v>
      </c>
      <c r="M233" s="1004">
        <v>1290</v>
      </c>
      <c r="N233" s="840">
        <f t="shared" si="120"/>
        <v>347010</v>
      </c>
      <c r="O233" s="1011"/>
      <c r="P233" s="739" t="s">
        <v>2416</v>
      </c>
      <c r="Q233" s="210"/>
      <c r="R233" s="210"/>
      <c r="S233" s="210"/>
    </row>
    <row r="234" spans="1:19" s="209" customFormat="1" ht="12.75" customHeight="1" outlineLevel="2" x14ac:dyDescent="0.2">
      <c r="A234" s="1006">
        <f ca="1">IF($H234="UNIDADE CONSTRUTIVA",OFFSET(A234,-1,0)+1,LARGE(A$3:A233,1))</f>
        <v>0</v>
      </c>
      <c r="B234" s="1006">
        <f t="shared" ref="B234" ca="1" si="153">IF(H234="UNIDADE CONSTRUTIVA",0,IF(H234="CÉLULA CONSTRUTIVA",OFFSET(B234,-1,0)+1,OFFSET(B234,-1,0)))</f>
        <v>18</v>
      </c>
      <c r="C234" s="1006">
        <f t="shared" ref="C234" ca="1" si="154">IF(H234="CÉLULA CONSTRUTIVA",0,IF(H234="ETAPA",OFFSET(C234,-1,0)+1,OFFSET(C234,-1,0)))</f>
        <v>2</v>
      </c>
      <c r="D234" s="1007">
        <f t="shared" ref="D234" ca="1" si="155">IF(H234="ETAPA",0,IF(H234="SUBETAPA",OFFSET(D234,-1,0)+1,OFFSET(D234,-1,0)))</f>
        <v>1</v>
      </c>
      <c r="E234" s="1007">
        <f t="shared" ref="E234" ca="1" si="156">IF(H234="Subetapa",0,IF(H234="serviço",OFFSET(E234,-1,0)+1,OFFSET(E234,-1,0)))</f>
        <v>3</v>
      </c>
      <c r="G234" s="732"/>
      <c r="H234" s="733" t="s">
        <v>497</v>
      </c>
      <c r="I234" s="734" t="str">
        <f t="shared" ref="I234" ca="1" si="157">IF(H234="Unidade Construtiva",TEXT(A234,"00"),IF(H234="Célula Construtiva",TEXT(B234,"00"),IF(H234="Etapa",CONCATENATE(TEXT(B234,"00"),".",TEXT(C234,"000")),IF(H234="Subetapa",CONCATENATE(TEXT(B234,"00"),".",TEXT(C234,"000"),".",TEXT(D234,"000")),IF(H234="Serviço",CONCATENATE(TEXT(B234,"00"),".",TEXT(C234,"000"),".",TEXT(D234,"000"),".",TEXT(E234,"000")),"")))))</f>
        <v>18.002.001.003</v>
      </c>
      <c r="J234" s="735" t="s">
        <v>803</v>
      </c>
      <c r="K234" s="736" t="s">
        <v>2</v>
      </c>
      <c r="L234" s="1004">
        <f>ESQUADRIAS!M11</f>
        <v>359</v>
      </c>
      <c r="M234" s="1004">
        <v>1290</v>
      </c>
      <c r="N234" s="840">
        <f t="shared" si="120"/>
        <v>463110</v>
      </c>
      <c r="O234" s="1011"/>
      <c r="P234" s="739" t="s">
        <v>2416</v>
      </c>
      <c r="Q234" s="210"/>
      <c r="R234" s="210"/>
      <c r="S234" s="210"/>
    </row>
    <row r="235" spans="1:19" s="209" customFormat="1" ht="12.75" customHeight="1" outlineLevel="2" x14ac:dyDescent="0.2">
      <c r="A235" s="1006">
        <f ca="1">IF($H235="UNIDADE CONSTRUTIVA",OFFSET(A235,-1,0)+1,LARGE(A$3:A234,1))</f>
        <v>0</v>
      </c>
      <c r="B235" s="1006">
        <f t="shared" ref="B235" ca="1" si="158">IF(H235="UNIDADE CONSTRUTIVA",0,IF(H235="CÉLULA CONSTRUTIVA",OFFSET(B235,-1,0)+1,OFFSET(B235,-1,0)))</f>
        <v>18</v>
      </c>
      <c r="C235" s="1006">
        <f t="shared" ref="C235" ca="1" si="159">IF(H235="CÉLULA CONSTRUTIVA",0,IF(H235="ETAPA",OFFSET(C235,-1,0)+1,OFFSET(C235,-1,0)))</f>
        <v>2</v>
      </c>
      <c r="D235" s="1007">
        <f t="shared" ref="D235" ca="1" si="160">IF(H235="ETAPA",0,IF(H235="SUBETAPA",OFFSET(D235,-1,0)+1,OFFSET(D235,-1,0)))</f>
        <v>1</v>
      </c>
      <c r="E235" s="1007">
        <f t="shared" ref="E235" ca="1" si="161">IF(H235="Subetapa",0,IF(H235="serviço",OFFSET(E235,-1,0)+1,OFFSET(E235,-1,0)))</f>
        <v>4</v>
      </c>
      <c r="G235" s="732"/>
      <c r="H235" s="733" t="s">
        <v>497</v>
      </c>
      <c r="I235" s="734" t="str">
        <f t="shared" ref="I235" ca="1" si="162">IF(H235="Unidade Construtiva",TEXT(A235,"00"),IF(H235="Célula Construtiva",TEXT(B235,"00"),IF(H235="Etapa",CONCATENATE(TEXT(B235,"00"),".",TEXT(C235,"000")),IF(H235="Subetapa",CONCATENATE(TEXT(B235,"00"),".",TEXT(C235,"000"),".",TEXT(D235,"000")),IF(H235="Serviço",CONCATENATE(TEXT(B235,"00"),".",TEXT(C235,"000"),".",TEXT(D235,"000"),".",TEXT(E235,"000")),"")))))</f>
        <v>18.002.001.004</v>
      </c>
      <c r="J235" s="735" t="s">
        <v>893</v>
      </c>
      <c r="K235" s="736" t="s">
        <v>2</v>
      </c>
      <c r="L235" s="1004">
        <f>ESQUADRIAS!M12</f>
        <v>1</v>
      </c>
      <c r="M235" s="1004">
        <v>1290</v>
      </c>
      <c r="N235" s="840">
        <f t="shared" si="120"/>
        <v>1290</v>
      </c>
      <c r="O235" s="1011"/>
      <c r="P235" s="739" t="s">
        <v>2416</v>
      </c>
      <c r="Q235" s="210"/>
      <c r="R235" s="210"/>
      <c r="S235" s="210"/>
    </row>
    <row r="236" spans="1:19" s="209" customFormat="1" ht="12.75" customHeight="1" outlineLevel="2" x14ac:dyDescent="0.2">
      <c r="A236" s="1006">
        <f ca="1">IF($H236="UNIDADE CONSTRUTIVA",OFFSET(A236,-1,0)+1,LARGE(A$3:A235,1))</f>
        <v>0</v>
      </c>
      <c r="B236" s="1006">
        <f t="shared" ref="B236" ca="1" si="163">IF(H236="UNIDADE CONSTRUTIVA",0,IF(H236="CÉLULA CONSTRUTIVA",OFFSET(B236,-1,0)+1,OFFSET(B236,-1,0)))</f>
        <v>18</v>
      </c>
      <c r="C236" s="1006">
        <f t="shared" ref="C236" ca="1" si="164">IF(H236="CÉLULA CONSTRUTIVA",0,IF(H236="ETAPA",OFFSET(C236,-1,0)+1,OFFSET(C236,-1,0)))</f>
        <v>2</v>
      </c>
      <c r="D236" s="1007">
        <f t="shared" ref="D236" ca="1" si="165">IF(H236="ETAPA",0,IF(H236="SUBETAPA",OFFSET(D236,-1,0)+1,OFFSET(D236,-1,0)))</f>
        <v>1</v>
      </c>
      <c r="E236" s="1007">
        <f t="shared" ref="E236" ca="1" si="166">IF(H236="Subetapa",0,IF(H236="serviço",OFFSET(E236,-1,0)+1,OFFSET(E236,-1,0)))</f>
        <v>5</v>
      </c>
      <c r="G236" s="732"/>
      <c r="H236" s="733" t="s">
        <v>497</v>
      </c>
      <c r="I236" s="734" t="str">
        <f t="shared" ref="I236" ca="1" si="167"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>18.002.001.005</v>
      </c>
      <c r="J236" s="735" t="s">
        <v>2318</v>
      </c>
      <c r="K236" s="736" t="s">
        <v>2</v>
      </c>
      <c r="L236" s="1004">
        <f>ESQUADRIAS!M13</f>
        <v>1</v>
      </c>
      <c r="M236" s="1004">
        <v>1290</v>
      </c>
      <c r="N236" s="840">
        <f t="shared" si="120"/>
        <v>1290</v>
      </c>
      <c r="O236" s="1011"/>
      <c r="P236" s="739" t="s">
        <v>2416</v>
      </c>
      <c r="Q236" s="210"/>
      <c r="R236" s="210"/>
      <c r="S236" s="210"/>
    </row>
    <row r="237" spans="1:19" s="209" customFormat="1" ht="13.9" customHeight="1" outlineLevel="1" x14ac:dyDescent="0.2">
      <c r="A237" s="1006">
        <f ca="1">IF($H237="UNIDADE CONSTRUTIVA",OFFSET(A237,-1,0)+1,LARGE(A$3:A236,1))</f>
        <v>0</v>
      </c>
      <c r="B237" s="1006">
        <f t="shared" ca="1" si="132"/>
        <v>18</v>
      </c>
      <c r="C237" s="1006">
        <f t="shared" ca="1" si="133"/>
        <v>2</v>
      </c>
      <c r="D237" s="1007">
        <f t="shared" ca="1" si="134"/>
        <v>2</v>
      </c>
      <c r="E237" s="1007">
        <f t="shared" ca="1" si="135"/>
        <v>0</v>
      </c>
      <c r="G237" s="732"/>
      <c r="H237" s="733" t="s">
        <v>496</v>
      </c>
      <c r="I237" s="734" t="str">
        <f t="shared" ca="1" si="142"/>
        <v>18.002.002</v>
      </c>
      <c r="J237" s="735" t="s">
        <v>418</v>
      </c>
      <c r="K237" s="736"/>
      <c r="L237" s="1004"/>
      <c r="M237" s="1004"/>
      <c r="N237" s="840">
        <f t="shared" ca="1" si="120"/>
        <v>8077.1849999999995</v>
      </c>
      <c r="O237" s="1011"/>
      <c r="P237" s="739"/>
      <c r="Q237" s="210"/>
      <c r="R237" s="210"/>
      <c r="S237" s="210"/>
    </row>
    <row r="238" spans="1:19" s="209" customFormat="1" ht="13.9" customHeight="1" outlineLevel="2" x14ac:dyDescent="0.2">
      <c r="A238" s="1006">
        <f ca="1">IF($H238="UNIDADE CONSTRUTIVA",OFFSET(A238,-1,0)+1,LARGE(A$3:A237,1))</f>
        <v>0</v>
      </c>
      <c r="B238" s="1006">
        <f t="shared" ca="1" si="132"/>
        <v>18</v>
      </c>
      <c r="C238" s="1006">
        <f t="shared" ca="1" si="133"/>
        <v>2</v>
      </c>
      <c r="D238" s="1007">
        <f t="shared" ca="1" si="134"/>
        <v>2</v>
      </c>
      <c r="E238" s="1007">
        <f t="shared" ca="1" si="135"/>
        <v>1</v>
      </c>
      <c r="G238" s="732"/>
      <c r="H238" s="733" t="s">
        <v>497</v>
      </c>
      <c r="I238" s="734" t="str">
        <f t="shared" ca="1" si="142"/>
        <v>18.002.002.001</v>
      </c>
      <c r="J238" s="735" t="s">
        <v>706</v>
      </c>
      <c r="K238" s="736" t="s">
        <v>3</v>
      </c>
      <c r="L238" s="1004">
        <f>ESQUADRIAS!M15</f>
        <v>94.47</v>
      </c>
      <c r="M238" s="1004">
        <v>85.5</v>
      </c>
      <c r="N238" s="840">
        <f t="shared" si="120"/>
        <v>8077.1849999999995</v>
      </c>
      <c r="O238" s="1011"/>
      <c r="P238" s="739" t="s">
        <v>2416</v>
      </c>
      <c r="Q238" s="210"/>
      <c r="R238" s="210"/>
      <c r="S238" s="210"/>
    </row>
    <row r="239" spans="1:19" s="209" customFormat="1" ht="13.9" customHeight="1" outlineLevel="1" x14ac:dyDescent="0.2">
      <c r="A239" s="1006">
        <f ca="1">IF($H239="UNIDADE CONSTRUTIVA",OFFSET(A239,-1,0)+1,LARGE(A$3:A238,1))</f>
        <v>0</v>
      </c>
      <c r="B239" s="1006">
        <f t="shared" ca="1" si="132"/>
        <v>18</v>
      </c>
      <c r="C239" s="1006">
        <f t="shared" ca="1" si="133"/>
        <v>2</v>
      </c>
      <c r="D239" s="1007">
        <f t="shared" ca="1" si="134"/>
        <v>3</v>
      </c>
      <c r="E239" s="1007">
        <f t="shared" ca="1" si="135"/>
        <v>0</v>
      </c>
      <c r="G239" s="732"/>
      <c r="H239" s="733" t="s">
        <v>496</v>
      </c>
      <c r="I239" s="734" t="str">
        <f t="shared" ca="1" si="142"/>
        <v>18.002.003</v>
      </c>
      <c r="J239" s="735" t="s">
        <v>804</v>
      </c>
      <c r="K239" s="736"/>
      <c r="L239" s="1004"/>
      <c r="M239" s="1004"/>
      <c r="N239" s="840">
        <f t="shared" ca="1" si="120"/>
        <v>211200</v>
      </c>
      <c r="O239" s="1011"/>
      <c r="P239" s="739"/>
      <c r="Q239" s="210"/>
      <c r="R239" s="210"/>
      <c r="S239" s="210"/>
    </row>
    <row r="240" spans="1:19" s="209" customFormat="1" ht="13.9" customHeight="1" outlineLevel="2" x14ac:dyDescent="0.2">
      <c r="A240" s="1006">
        <f ca="1">IF($H240="UNIDADE CONSTRUTIVA",OFFSET(A240,-1,0)+1,LARGE(A$3:A239,1))</f>
        <v>0</v>
      </c>
      <c r="B240" s="1006">
        <f t="shared" ca="1" si="132"/>
        <v>18</v>
      </c>
      <c r="C240" s="1006">
        <f t="shared" ca="1" si="133"/>
        <v>2</v>
      </c>
      <c r="D240" s="1007">
        <f t="shared" ca="1" si="134"/>
        <v>3</v>
      </c>
      <c r="E240" s="1007">
        <f t="shared" ca="1" si="135"/>
        <v>1</v>
      </c>
      <c r="G240" s="732"/>
      <c r="H240" s="733" t="s">
        <v>497</v>
      </c>
      <c r="I240" s="734" t="str">
        <f t="shared" ca="1" si="142"/>
        <v>18.002.003.001</v>
      </c>
      <c r="J240" s="735" t="s">
        <v>805</v>
      </c>
      <c r="K240" s="736" t="s">
        <v>2</v>
      </c>
      <c r="L240" s="1004">
        <f>'Obra '!E10</f>
        <v>176</v>
      </c>
      <c r="M240" s="1004">
        <v>1200</v>
      </c>
      <c r="N240" s="840">
        <f t="shared" si="120"/>
        <v>211200</v>
      </c>
      <c r="O240" s="1011" t="s">
        <v>806</v>
      </c>
      <c r="P240" s="739" t="s">
        <v>2416</v>
      </c>
      <c r="Q240" s="210"/>
      <c r="R240" s="210"/>
      <c r="S240" s="210"/>
    </row>
    <row r="241" spans="1:19" s="209" customFormat="1" ht="13.9" customHeight="1" outlineLevel="1" x14ac:dyDescent="0.2">
      <c r="A241" s="1006">
        <f ca="1">IF($H241="UNIDADE CONSTRUTIVA",OFFSET(A241,-1,0)+1,LARGE(A$3:A240,1))</f>
        <v>0</v>
      </c>
      <c r="B241" s="1006">
        <f t="shared" ca="1" si="132"/>
        <v>18</v>
      </c>
      <c r="C241" s="1006">
        <f t="shared" ca="1" si="133"/>
        <v>3</v>
      </c>
      <c r="D241" s="1007">
        <f t="shared" ca="1" si="134"/>
        <v>0</v>
      </c>
      <c r="E241" s="1007">
        <f t="shared" ca="1" si="135"/>
        <v>1</v>
      </c>
      <c r="G241" s="732"/>
      <c r="H241" s="733" t="s">
        <v>495</v>
      </c>
      <c r="I241" s="734" t="str">
        <f t="shared" ca="1" si="142"/>
        <v>18.003</v>
      </c>
      <c r="J241" s="735" t="s">
        <v>807</v>
      </c>
      <c r="K241" s="736"/>
      <c r="L241" s="1004"/>
      <c r="M241" s="1004"/>
      <c r="N241" s="840">
        <f t="shared" ca="1" si="120"/>
        <v>88385.7</v>
      </c>
      <c r="O241" s="1011"/>
      <c r="P241" s="739"/>
      <c r="Q241" s="210"/>
      <c r="R241" s="210"/>
      <c r="S241" s="210"/>
    </row>
    <row r="242" spans="1:19" s="209" customFormat="1" ht="13.9" customHeight="1" outlineLevel="1" x14ac:dyDescent="0.2">
      <c r="A242" s="1006">
        <f ca="1">IF($H242="UNIDADE CONSTRUTIVA",OFFSET(A242,-1,0)+1,LARGE(A$3:A241,1))</f>
        <v>0</v>
      </c>
      <c r="B242" s="1006">
        <f t="shared" ca="1" si="132"/>
        <v>18</v>
      </c>
      <c r="C242" s="1006">
        <f t="shared" ca="1" si="133"/>
        <v>3</v>
      </c>
      <c r="D242" s="1007">
        <f t="shared" ca="1" si="134"/>
        <v>1</v>
      </c>
      <c r="E242" s="1007">
        <f t="shared" ca="1" si="135"/>
        <v>0</v>
      </c>
      <c r="G242" s="732"/>
      <c r="H242" s="733" t="s">
        <v>496</v>
      </c>
      <c r="I242" s="734" t="str">
        <f ca="1"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>18.003.001</v>
      </c>
      <c r="J242" s="735" t="s">
        <v>413</v>
      </c>
      <c r="K242" s="736"/>
      <c r="L242" s="1004"/>
      <c r="M242" s="1004"/>
      <c r="N242" s="840">
        <f t="shared" ca="1" si="120"/>
        <v>13580.700000000003</v>
      </c>
      <c r="O242" s="1011"/>
      <c r="P242" s="739"/>
      <c r="Q242" s="210"/>
      <c r="R242" s="210"/>
      <c r="S242" s="210"/>
    </row>
    <row r="243" spans="1:19" s="209" customFormat="1" ht="13.9" customHeight="1" outlineLevel="2" x14ac:dyDescent="0.2">
      <c r="A243" s="1006">
        <f ca="1">IF($H243="UNIDADE CONSTRUTIVA",OFFSET(A243,-1,0)+1,LARGE(A$3:A242,1))</f>
        <v>0</v>
      </c>
      <c r="B243" s="1006">
        <f t="shared" ca="1" si="132"/>
        <v>18</v>
      </c>
      <c r="C243" s="1006">
        <f t="shared" ca="1" si="133"/>
        <v>3</v>
      </c>
      <c r="D243" s="1007">
        <f t="shared" ca="1" si="134"/>
        <v>1</v>
      </c>
      <c r="E243" s="1007">
        <f t="shared" ca="1" si="135"/>
        <v>1</v>
      </c>
      <c r="G243" s="732"/>
      <c r="H243" s="733" t="s">
        <v>497</v>
      </c>
      <c r="I243" s="734" t="str">
        <f ca="1">IF(H243="Unidade Construtiva",TEXT(A243,"00"),IF(H243="Célula Construtiva",TEXT(B243,"00"),IF(H243="Etapa",CONCATENATE(TEXT(B243,"00"),".",TEXT(C243,"000")),IF(H243="Subetapa",CONCATENATE(TEXT(B243,"00"),".",TEXT(C243,"000"),".",TEXT(D243,"000")),IF(H243="Serviço",CONCATENATE(TEXT(B243,"00"),".",TEXT(C243,"000"),".",TEXT(D243,"000"),".",TEXT(E243,"000")),"")))))</f>
        <v>18.003.001.001</v>
      </c>
      <c r="J243" s="735" t="s">
        <v>553</v>
      </c>
      <c r="K243" s="736" t="s">
        <v>3</v>
      </c>
      <c r="L243" s="1004">
        <f>ESQUADRIAS!M38</f>
        <v>174.00000000000003</v>
      </c>
      <c r="M243" s="1004">
        <v>78.05</v>
      </c>
      <c r="N243" s="840">
        <f t="shared" si="120"/>
        <v>13580.700000000003</v>
      </c>
      <c r="O243" s="1011"/>
      <c r="P243" s="739" t="s">
        <v>2416</v>
      </c>
      <c r="Q243" s="210"/>
      <c r="R243" s="210"/>
      <c r="S243" s="210"/>
    </row>
    <row r="244" spans="1:19" s="209" customFormat="1" ht="13.9" customHeight="1" outlineLevel="1" x14ac:dyDescent="0.2">
      <c r="A244" s="1006">
        <f ca="1">IF($H244="UNIDADE CONSTRUTIVA",OFFSET(A244,-1,0)+1,LARGE(A$3:A243,1))</f>
        <v>0</v>
      </c>
      <c r="B244" s="1006">
        <f t="shared" ca="1" si="132"/>
        <v>18</v>
      </c>
      <c r="C244" s="1006">
        <f t="shared" ca="1" si="133"/>
        <v>3</v>
      </c>
      <c r="D244" s="1007">
        <f t="shared" ca="1" si="134"/>
        <v>2</v>
      </c>
      <c r="E244" s="1007">
        <f t="shared" ca="1" si="135"/>
        <v>0</v>
      </c>
      <c r="G244" s="732"/>
      <c r="H244" s="733" t="s">
        <v>496</v>
      </c>
      <c r="I244" s="734" t="str">
        <f t="shared" ref="I244:I280" ca="1" si="168">IF(H244="Unidade Construtiva",TEXT(A244,"00"),IF(H244="Célula Construtiva",TEXT(B244,"00"),IF(H244="Etapa",CONCATENATE(TEXT(B244,"00"),".",TEXT(C244,"000")),IF(H244="Subetapa",CONCATENATE(TEXT(B244,"00"),".",TEXT(C244,"000"),".",TEXT(D244,"000")),IF(H244="Serviço",CONCATENATE(TEXT(B244,"00"),".",TEXT(C244,"000"),".",TEXT(D244,"000"),".",TEXT(E244,"000")),"")))))</f>
        <v>18.003.002</v>
      </c>
      <c r="J244" s="735" t="s">
        <v>419</v>
      </c>
      <c r="K244" s="736"/>
      <c r="L244" s="1004"/>
      <c r="M244" s="1004"/>
      <c r="N244" s="840">
        <f t="shared" ca="1" si="120"/>
        <v>52500</v>
      </c>
      <c r="O244" s="1011"/>
      <c r="P244" s="739"/>
      <c r="Q244" s="210"/>
      <c r="R244" s="210"/>
      <c r="S244" s="210"/>
    </row>
    <row r="245" spans="1:19" s="209" customFormat="1" ht="13.9" customHeight="1" outlineLevel="2" x14ac:dyDescent="0.2">
      <c r="A245" s="1006">
        <f ca="1">IF($H245="UNIDADE CONSTRUTIVA",OFFSET(A245,-1,0)+1,LARGE(A$3:A244,1))</f>
        <v>0</v>
      </c>
      <c r="B245" s="1006">
        <f t="shared" ca="1" si="132"/>
        <v>18</v>
      </c>
      <c r="C245" s="1006">
        <f t="shared" ca="1" si="133"/>
        <v>3</v>
      </c>
      <c r="D245" s="1007">
        <f t="shared" ca="1" si="134"/>
        <v>2</v>
      </c>
      <c r="E245" s="1007">
        <f t="shared" ca="1" si="135"/>
        <v>1</v>
      </c>
      <c r="G245" s="732"/>
      <c r="H245" s="733" t="s">
        <v>497</v>
      </c>
      <c r="I245" s="734" t="str">
        <f t="shared" ca="1" si="168"/>
        <v>18.003.002.001</v>
      </c>
      <c r="J245" s="735" t="s">
        <v>808</v>
      </c>
      <c r="K245" s="736" t="s">
        <v>2</v>
      </c>
      <c r="L245" s="1004">
        <f>ESQUADRIAS!M37</f>
        <v>30</v>
      </c>
      <c r="M245" s="1004">
        <f>1750</f>
        <v>1750</v>
      </c>
      <c r="N245" s="840">
        <f t="shared" si="120"/>
        <v>52500</v>
      </c>
      <c r="O245" s="1011"/>
      <c r="P245" s="739" t="s">
        <v>2416</v>
      </c>
      <c r="Q245" s="210"/>
      <c r="R245" s="210"/>
      <c r="S245" s="210"/>
    </row>
    <row r="246" spans="1:19" s="209" customFormat="1" ht="13.9" customHeight="1" outlineLevel="1" x14ac:dyDescent="0.2">
      <c r="A246" s="1006">
        <f ca="1">IF($H246="UNIDADE CONSTRUTIVA",OFFSET(A246,-1,0)+1,LARGE(A$3:A245,1))</f>
        <v>0</v>
      </c>
      <c r="B246" s="1006">
        <f t="shared" ref="B246:B247" ca="1" si="169">IF(H246="UNIDADE CONSTRUTIVA",0,IF(H246="CÉLULA CONSTRUTIVA",OFFSET(B246,-1,0)+1,OFFSET(B246,-1,0)))</f>
        <v>18</v>
      </c>
      <c r="C246" s="1006">
        <f t="shared" ref="C246:C247" ca="1" si="170">IF(H246="CÉLULA CONSTRUTIVA",0,IF(H246="ETAPA",OFFSET(C246,-1,0)+1,OFFSET(C246,-1,0)))</f>
        <v>3</v>
      </c>
      <c r="D246" s="1007">
        <f t="shared" ref="D246:D247" ca="1" si="171">IF(H246="ETAPA",0,IF(H246="SUBETAPA",OFFSET(D246,-1,0)+1,OFFSET(D246,-1,0)))</f>
        <v>3</v>
      </c>
      <c r="E246" s="1007">
        <f t="shared" ref="E246:E247" ca="1" si="172">IF(H246="Subetapa",0,IF(H246="serviço",OFFSET(E246,-1,0)+1,OFFSET(E246,-1,0)))</f>
        <v>0</v>
      </c>
      <c r="G246" s="732"/>
      <c r="H246" s="733" t="s">
        <v>496</v>
      </c>
      <c r="I246" s="734" t="str">
        <f t="shared" ref="I246:I247" ca="1" si="173">IF(H246="Unidade Construtiva",TEXT(A246,"00"),IF(H246="Célula Construtiva",TEXT(B246,"00"),IF(H246="Etapa",CONCATENATE(TEXT(B246,"00"),".",TEXT(C246,"000")),IF(H246="Subetapa",CONCATENATE(TEXT(B246,"00"),".",TEXT(C246,"000"),".",TEXT(D246,"000")),IF(H246="Serviço",CONCATENATE(TEXT(B246,"00"),".",TEXT(C246,"000"),".",TEXT(D246,"000"),".",TEXT(E246,"000")),"")))))</f>
        <v>18.003.003</v>
      </c>
      <c r="J246" s="735" t="s">
        <v>894</v>
      </c>
      <c r="K246" s="736"/>
      <c r="L246" s="1004"/>
      <c r="M246" s="1004"/>
      <c r="N246" s="840">
        <f t="shared" ca="1" si="120"/>
        <v>18004.999999999996</v>
      </c>
      <c r="O246" s="1011"/>
      <c r="P246" s="739"/>
      <c r="Q246" s="210"/>
      <c r="R246" s="210"/>
      <c r="S246" s="210"/>
    </row>
    <row r="247" spans="1:19" s="209" customFormat="1" ht="13.9" customHeight="1" outlineLevel="2" x14ac:dyDescent="0.2">
      <c r="A247" s="1006">
        <f ca="1">IF($H247="UNIDADE CONSTRUTIVA",OFFSET(A247,-1,0)+1,LARGE(A$3:A246,1))</f>
        <v>0</v>
      </c>
      <c r="B247" s="1006">
        <f t="shared" ca="1" si="169"/>
        <v>18</v>
      </c>
      <c r="C247" s="1006">
        <f t="shared" ca="1" si="170"/>
        <v>3</v>
      </c>
      <c r="D247" s="1007">
        <f t="shared" ca="1" si="171"/>
        <v>3</v>
      </c>
      <c r="E247" s="1007">
        <f t="shared" ca="1" si="172"/>
        <v>1</v>
      </c>
      <c r="G247" s="732"/>
      <c r="H247" s="733" t="s">
        <v>497</v>
      </c>
      <c r="I247" s="734" t="str">
        <f t="shared" ca="1" si="173"/>
        <v>18.003.003.001</v>
      </c>
      <c r="J247" s="735" t="s">
        <v>895</v>
      </c>
      <c r="K247" s="736" t="s">
        <v>3</v>
      </c>
      <c r="L247" s="1004">
        <f>ESQUADRIAS!M35</f>
        <v>27.699999999999996</v>
      </c>
      <c r="M247" s="1004">
        <v>650</v>
      </c>
      <c r="N247" s="840">
        <f t="shared" si="120"/>
        <v>18004.999999999996</v>
      </c>
      <c r="O247" s="1011"/>
      <c r="P247" s="739" t="s">
        <v>2416</v>
      </c>
      <c r="Q247" s="210"/>
      <c r="R247" s="210"/>
      <c r="S247" s="210"/>
    </row>
    <row r="248" spans="1:19" s="209" customFormat="1" ht="13.9" customHeight="1" outlineLevel="1" x14ac:dyDescent="0.2">
      <c r="A248" s="1006">
        <f ca="1">IF($H248="UNIDADE CONSTRUTIVA",OFFSET(A248,-1,0)+1,LARGE(A$3:A247,1))</f>
        <v>0</v>
      </c>
      <c r="B248" s="1006">
        <f t="shared" ca="1" si="132"/>
        <v>18</v>
      </c>
      <c r="C248" s="1006">
        <f t="shared" ca="1" si="133"/>
        <v>3</v>
      </c>
      <c r="D248" s="1007">
        <f t="shared" ca="1" si="134"/>
        <v>4</v>
      </c>
      <c r="E248" s="1007">
        <f t="shared" ca="1" si="135"/>
        <v>0</v>
      </c>
      <c r="G248" s="732"/>
      <c r="H248" s="733" t="s">
        <v>496</v>
      </c>
      <c r="I248" s="734" t="str">
        <f t="shared" ca="1" si="168"/>
        <v>18.003.004</v>
      </c>
      <c r="J248" s="735" t="s">
        <v>420</v>
      </c>
      <c r="K248" s="736"/>
      <c r="L248" s="1004"/>
      <c r="M248" s="1004"/>
      <c r="N248" s="840">
        <f t="shared" ca="1" si="120"/>
        <v>4300</v>
      </c>
      <c r="O248" s="1011"/>
      <c r="P248" s="739"/>
      <c r="Q248" s="210"/>
      <c r="R248" s="210"/>
      <c r="S248" s="210"/>
    </row>
    <row r="249" spans="1:19" s="209" customFormat="1" ht="13.9" customHeight="1" outlineLevel="2" x14ac:dyDescent="0.2">
      <c r="A249" s="1006">
        <f ca="1">IF($H249="UNIDADE CONSTRUTIVA",OFFSET(A249,-1,0)+1,LARGE(A$3:A248,1))</f>
        <v>0</v>
      </c>
      <c r="B249" s="1006">
        <f t="shared" ref="B249:B280" ca="1" si="174">IF(H249="UNIDADE CONSTRUTIVA",0,IF(H249="CÉLULA CONSTRUTIVA",OFFSET(B249,-1,0)+1,OFFSET(B249,-1,0)))</f>
        <v>18</v>
      </c>
      <c r="C249" s="1006">
        <f t="shared" ref="C249:C280" ca="1" si="175">IF(H249="CÉLULA CONSTRUTIVA",0,IF(H249="ETAPA",OFFSET(C249,-1,0)+1,OFFSET(C249,-1,0)))</f>
        <v>3</v>
      </c>
      <c r="D249" s="1007">
        <f t="shared" ref="D249:D280" ca="1" si="176">IF(H249="ETAPA",0,IF(H249="SUBETAPA",OFFSET(D249,-1,0)+1,OFFSET(D249,-1,0)))</f>
        <v>4</v>
      </c>
      <c r="E249" s="1007">
        <f t="shared" ref="E249:E280" ca="1" si="177">IF(H249="Subetapa",0,IF(H249="serviço",OFFSET(E249,-1,0)+1,OFFSET(E249,-1,0)))</f>
        <v>1</v>
      </c>
      <c r="G249" s="732"/>
      <c r="H249" s="733" t="s">
        <v>497</v>
      </c>
      <c r="I249" s="734" t="str">
        <f ca="1">IF(H249="Unidade Construtiva",TEXT(A249,"00"),IF(H249="Célula Construtiva",TEXT(B249,"00"),IF(H249="Etapa",CONCATENATE(TEXT(B249,"00"),".",TEXT(C249,"000")),IF(H249="Subetapa",CONCATENATE(TEXT(B249,"00"),".",TEXT(C249,"000"),".",TEXT(D249,"000")),IF(H249="Serviço",CONCATENATE(TEXT(B249,"00"),".",TEXT(C249,"000"),".",TEXT(D249,"000"),".",TEXT(E249,"000")),"")))))</f>
        <v>18.003.004.001</v>
      </c>
      <c r="J249" s="735" t="s">
        <v>809</v>
      </c>
      <c r="K249" s="736" t="s">
        <v>2</v>
      </c>
      <c r="L249" s="1004">
        <v>1</v>
      </c>
      <c r="M249" s="1004">
        <v>4300</v>
      </c>
      <c r="N249" s="840">
        <f t="shared" si="120"/>
        <v>4300</v>
      </c>
      <c r="O249" s="1011"/>
      <c r="P249" s="739" t="s">
        <v>2416</v>
      </c>
      <c r="Q249" s="210"/>
      <c r="R249" s="210"/>
      <c r="S249" s="210"/>
    </row>
    <row r="250" spans="1:19" s="209" customFormat="1" ht="13.9" customHeight="1" x14ac:dyDescent="0.2">
      <c r="A250" s="1006">
        <f ca="1">IF($H250="UNIDADE CONSTRUTIVA",OFFSET(A250,-1,0)+1,LARGE(A$3:A249,1))</f>
        <v>0</v>
      </c>
      <c r="B250" s="1006">
        <f t="shared" ca="1" si="174"/>
        <v>19</v>
      </c>
      <c r="C250" s="1006">
        <f t="shared" ca="1" si="175"/>
        <v>0</v>
      </c>
      <c r="D250" s="1007">
        <f t="shared" ca="1" si="176"/>
        <v>4</v>
      </c>
      <c r="E250" s="1007">
        <f t="shared" ca="1" si="177"/>
        <v>1</v>
      </c>
      <c r="G250" s="732"/>
      <c r="H250" s="733" t="s">
        <v>494</v>
      </c>
      <c r="I250" s="734" t="str">
        <f t="shared" ca="1" si="168"/>
        <v>19</v>
      </c>
      <c r="J250" s="735" t="s">
        <v>421</v>
      </c>
      <c r="K250" s="736"/>
      <c r="L250" s="1004"/>
      <c r="M250" s="1004"/>
      <c r="N250" s="840">
        <f t="shared" ca="1" si="120"/>
        <v>510955.57</v>
      </c>
      <c r="O250" s="1011"/>
      <c r="P250" s="739"/>
      <c r="Q250" s="1012"/>
      <c r="R250" s="1012"/>
      <c r="S250" s="210"/>
    </row>
    <row r="251" spans="1:19" s="209" customFormat="1" ht="13.9" customHeight="1" outlineLevel="1" x14ac:dyDescent="0.2">
      <c r="A251" s="1006">
        <f ca="1">IF($H251="UNIDADE CONSTRUTIVA",OFFSET(A251,-1,0)+1,LARGE(A$3:A250,1))</f>
        <v>0</v>
      </c>
      <c r="B251" s="1006">
        <f t="shared" ca="1" si="174"/>
        <v>19</v>
      </c>
      <c r="C251" s="1006">
        <f t="shared" ca="1" si="175"/>
        <v>1</v>
      </c>
      <c r="D251" s="1007">
        <f t="shared" ca="1" si="176"/>
        <v>0</v>
      </c>
      <c r="E251" s="1007">
        <f t="shared" ca="1" si="177"/>
        <v>1</v>
      </c>
      <c r="G251" s="732"/>
      <c r="H251" s="733" t="s">
        <v>495</v>
      </c>
      <c r="I251" s="734" t="str">
        <f t="shared" ca="1" si="168"/>
        <v>19.001</v>
      </c>
      <c r="J251" s="735" t="s">
        <v>421</v>
      </c>
      <c r="K251" s="736"/>
      <c r="L251" s="1004"/>
      <c r="M251" s="1004"/>
      <c r="N251" s="840">
        <f t="shared" ca="1" si="120"/>
        <v>510955.57</v>
      </c>
      <c r="O251" s="1011"/>
      <c r="P251" s="739"/>
      <c r="Q251" s="210"/>
      <c r="R251" s="210"/>
      <c r="S251" s="210"/>
    </row>
    <row r="252" spans="1:19" s="209" customFormat="1" ht="13.9" customHeight="1" outlineLevel="1" x14ac:dyDescent="0.2">
      <c r="A252" s="1006">
        <f ca="1">IF($H252="UNIDADE CONSTRUTIVA",OFFSET(A252,-1,0)+1,LARGE(A$3:A251,1))</f>
        <v>0</v>
      </c>
      <c r="B252" s="1006">
        <f t="shared" ca="1" si="174"/>
        <v>19</v>
      </c>
      <c r="C252" s="1006">
        <f t="shared" ca="1" si="175"/>
        <v>1</v>
      </c>
      <c r="D252" s="1007">
        <f t="shared" ca="1" si="176"/>
        <v>1</v>
      </c>
      <c r="E252" s="1007">
        <f t="shared" ca="1" si="177"/>
        <v>0</v>
      </c>
      <c r="G252" s="732"/>
      <c r="H252" s="733" t="s">
        <v>496</v>
      </c>
      <c r="I252" s="734" t="str">
        <f t="shared" ca="1" si="168"/>
        <v>19.001.001</v>
      </c>
      <c r="J252" s="735" t="s">
        <v>422</v>
      </c>
      <c r="K252" s="736"/>
      <c r="L252" s="1004"/>
      <c r="M252" s="1004"/>
      <c r="N252" s="840">
        <f t="shared" ca="1" si="120"/>
        <v>376348.5</v>
      </c>
      <c r="O252" s="1011"/>
      <c r="P252" s="739"/>
      <c r="Q252" s="210"/>
      <c r="R252" s="210"/>
      <c r="S252" s="210"/>
    </row>
    <row r="253" spans="1:19" s="209" customFormat="1" ht="13.9" customHeight="1" outlineLevel="2" x14ac:dyDescent="0.2">
      <c r="A253" s="1006">
        <f ca="1">IF($H253="UNIDADE CONSTRUTIVA",OFFSET(A253,-1,0)+1,LARGE(A$3:A252,1))</f>
        <v>0</v>
      </c>
      <c r="B253" s="1006">
        <f t="shared" ca="1" si="174"/>
        <v>19</v>
      </c>
      <c r="C253" s="1006">
        <f t="shared" ca="1" si="175"/>
        <v>1</v>
      </c>
      <c r="D253" s="1007">
        <f t="shared" ca="1" si="176"/>
        <v>1</v>
      </c>
      <c r="E253" s="1007">
        <f t="shared" ca="1" si="177"/>
        <v>1</v>
      </c>
      <c r="G253" s="732"/>
      <c r="H253" s="733" t="s">
        <v>497</v>
      </c>
      <c r="I253" s="734" t="str">
        <f t="shared" ca="1" si="168"/>
        <v>19.001.001.001</v>
      </c>
      <c r="J253" s="735" t="s">
        <v>810</v>
      </c>
      <c r="K253" s="736" t="s">
        <v>423</v>
      </c>
      <c r="L253" s="1004">
        <v>1</v>
      </c>
      <c r="M253" s="1004">
        <f>'Louças e metais'!F116</f>
        <v>376348.5</v>
      </c>
      <c r="N253" s="840">
        <f t="shared" si="120"/>
        <v>376348.5</v>
      </c>
      <c r="O253" s="1011"/>
      <c r="P253" s="739" t="s">
        <v>2416</v>
      </c>
      <c r="Q253" s="210"/>
      <c r="R253" s="210"/>
      <c r="S253" s="210"/>
    </row>
    <row r="254" spans="1:19" s="209" customFormat="1" ht="13.9" customHeight="1" outlineLevel="1" x14ac:dyDescent="0.2">
      <c r="A254" s="1006">
        <f ca="1">IF($H254="UNIDADE CONSTRUTIVA",OFFSET(A254,-1,0)+1,LARGE(A$3:A253,1))</f>
        <v>0</v>
      </c>
      <c r="B254" s="1006">
        <f t="shared" ca="1" si="174"/>
        <v>19</v>
      </c>
      <c r="C254" s="1006">
        <f t="shared" ca="1" si="175"/>
        <v>1</v>
      </c>
      <c r="D254" s="1007">
        <f t="shared" ca="1" si="176"/>
        <v>2</v>
      </c>
      <c r="E254" s="1007">
        <f t="shared" ca="1" si="177"/>
        <v>0</v>
      </c>
      <c r="G254" s="732"/>
      <c r="H254" s="733" t="s">
        <v>496</v>
      </c>
      <c r="I254" s="734" t="str">
        <f t="shared" ca="1" si="168"/>
        <v>19.001.002</v>
      </c>
      <c r="J254" s="735" t="s">
        <v>424</v>
      </c>
      <c r="K254" s="736"/>
      <c r="L254" s="1004"/>
      <c r="M254" s="1004"/>
      <c r="N254" s="840">
        <f t="shared" ca="1" si="120"/>
        <v>54463.710000000006</v>
      </c>
      <c r="O254" s="1011"/>
      <c r="P254" s="739"/>
      <c r="Q254" s="210"/>
      <c r="R254" s="210"/>
      <c r="S254" s="210"/>
    </row>
    <row r="255" spans="1:19" s="209" customFormat="1" ht="13.9" customHeight="1" outlineLevel="2" x14ac:dyDescent="0.2">
      <c r="A255" s="1006">
        <f ca="1">IF($H255="UNIDADE CONSTRUTIVA",OFFSET(A255,-1,0)+1,LARGE(A$3:A254,1))</f>
        <v>0</v>
      </c>
      <c r="B255" s="1006">
        <f t="shared" ca="1" si="174"/>
        <v>19</v>
      </c>
      <c r="C255" s="1006">
        <f t="shared" ca="1" si="175"/>
        <v>1</v>
      </c>
      <c r="D255" s="1007">
        <f t="shared" ca="1" si="176"/>
        <v>2</v>
      </c>
      <c r="E255" s="1007">
        <f t="shared" ca="1" si="177"/>
        <v>1</v>
      </c>
      <c r="G255" s="732"/>
      <c r="H255" s="733" t="s">
        <v>497</v>
      </c>
      <c r="I255" s="734" t="str">
        <f t="shared" ca="1" si="168"/>
        <v>19.001.002.001</v>
      </c>
      <c r="J255" s="735" t="s">
        <v>425</v>
      </c>
      <c r="K255" s="736" t="s">
        <v>423</v>
      </c>
      <c r="L255" s="1004">
        <v>1</v>
      </c>
      <c r="M255" s="1004">
        <f>'Louças e metais'!F129</f>
        <v>54463.710000000006</v>
      </c>
      <c r="N255" s="840">
        <f t="shared" si="120"/>
        <v>54463.710000000006</v>
      </c>
      <c r="O255" s="1011"/>
      <c r="P255" s="739" t="s">
        <v>2416</v>
      </c>
      <c r="Q255" s="210"/>
      <c r="R255" s="210"/>
      <c r="S255" s="210"/>
    </row>
    <row r="256" spans="1:19" s="209" customFormat="1" ht="13.9" customHeight="1" outlineLevel="1" x14ac:dyDescent="0.2">
      <c r="A256" s="1006">
        <f ca="1">IF($H256="UNIDADE CONSTRUTIVA",OFFSET(A256,-1,0)+1,LARGE(A$3:A255,1))</f>
        <v>0</v>
      </c>
      <c r="B256" s="1006">
        <f t="shared" ca="1" si="174"/>
        <v>19</v>
      </c>
      <c r="C256" s="1006">
        <f t="shared" ca="1" si="175"/>
        <v>1</v>
      </c>
      <c r="D256" s="1007">
        <f t="shared" ca="1" si="176"/>
        <v>3</v>
      </c>
      <c r="E256" s="1007">
        <f t="shared" ca="1" si="177"/>
        <v>0</v>
      </c>
      <c r="G256" s="732"/>
      <c r="H256" s="733" t="s">
        <v>496</v>
      </c>
      <c r="I256" s="734" t="str">
        <f t="shared" ca="1" si="168"/>
        <v>19.001.003</v>
      </c>
      <c r="J256" s="735" t="s">
        <v>426</v>
      </c>
      <c r="K256" s="736"/>
      <c r="L256" s="1004"/>
      <c r="M256" s="1004"/>
      <c r="N256" s="840">
        <f t="shared" ca="1" si="120"/>
        <v>80143.360000000001</v>
      </c>
      <c r="O256" s="1011"/>
      <c r="P256" s="739"/>
      <c r="Q256" s="210"/>
      <c r="R256" s="210"/>
      <c r="S256" s="210"/>
    </row>
    <row r="257" spans="1:19" s="209" customFormat="1" ht="13.9" customHeight="1" outlineLevel="2" x14ac:dyDescent="0.2">
      <c r="A257" s="1006">
        <f ca="1">IF($H257="UNIDADE CONSTRUTIVA",OFFSET(A257,-1,0)+1,LARGE(A$3:A256,1))</f>
        <v>0</v>
      </c>
      <c r="B257" s="1006">
        <f t="shared" ca="1" si="174"/>
        <v>19</v>
      </c>
      <c r="C257" s="1006">
        <f t="shared" ca="1" si="175"/>
        <v>1</v>
      </c>
      <c r="D257" s="1007">
        <f t="shared" ca="1" si="176"/>
        <v>3</v>
      </c>
      <c r="E257" s="1007">
        <f t="shared" ca="1" si="177"/>
        <v>1</v>
      </c>
      <c r="G257" s="732"/>
      <c r="H257" s="733" t="s">
        <v>497</v>
      </c>
      <c r="I257" s="734" t="str">
        <f t="shared" ca="1" si="168"/>
        <v>19.001.003.001</v>
      </c>
      <c r="J257" s="735" t="s">
        <v>427</v>
      </c>
      <c r="K257" s="736" t="s">
        <v>1</v>
      </c>
      <c r="L257" s="1004">
        <v>1</v>
      </c>
      <c r="M257" s="1004">
        <f>'Louças e metais'!F131</f>
        <v>80143.360000000001</v>
      </c>
      <c r="N257" s="840">
        <f t="shared" si="120"/>
        <v>80143.360000000001</v>
      </c>
      <c r="O257" s="1011"/>
      <c r="P257" s="739" t="s">
        <v>2416</v>
      </c>
      <c r="Q257" s="210"/>
      <c r="R257" s="210"/>
      <c r="S257" s="210"/>
    </row>
    <row r="258" spans="1:19" s="209" customFormat="1" ht="13.9" customHeight="1" x14ac:dyDescent="0.2">
      <c r="A258" s="1006">
        <f ca="1">IF($H258="UNIDADE CONSTRUTIVA",OFFSET(A258,-1,0)+1,LARGE(A$3:A257,1))</f>
        <v>0</v>
      </c>
      <c r="B258" s="1006">
        <f t="shared" ca="1" si="174"/>
        <v>20</v>
      </c>
      <c r="C258" s="1006">
        <f t="shared" ca="1" si="175"/>
        <v>0</v>
      </c>
      <c r="D258" s="1007">
        <f t="shared" ca="1" si="176"/>
        <v>3</v>
      </c>
      <c r="E258" s="1007">
        <f t="shared" ca="1" si="177"/>
        <v>1</v>
      </c>
      <c r="G258" s="732"/>
      <c r="H258" s="733" t="s">
        <v>494</v>
      </c>
      <c r="I258" s="734" t="str">
        <f t="shared" ca="1" si="168"/>
        <v>20</v>
      </c>
      <c r="J258" s="735" t="s">
        <v>440</v>
      </c>
      <c r="K258" s="736"/>
      <c r="L258" s="1004"/>
      <c r="M258" s="1004"/>
      <c r="N258" s="840">
        <f t="shared" ca="1" si="120"/>
        <v>561222.52478157997</v>
      </c>
      <c r="O258" s="1011"/>
      <c r="P258" s="739"/>
      <c r="Q258" s="1012"/>
      <c r="R258" s="1012"/>
      <c r="S258" s="210"/>
    </row>
    <row r="259" spans="1:19" s="209" customFormat="1" ht="13.9" customHeight="1" outlineLevel="1" x14ac:dyDescent="0.2">
      <c r="A259" s="1006">
        <f ca="1">IF($H259="UNIDADE CONSTRUTIVA",OFFSET(A259,-1,0)+1,LARGE(A$3:A258,1))</f>
        <v>0</v>
      </c>
      <c r="B259" s="1006">
        <f t="shared" ca="1" si="174"/>
        <v>20</v>
      </c>
      <c r="C259" s="1006">
        <f t="shared" ca="1" si="175"/>
        <v>1</v>
      </c>
      <c r="D259" s="1007">
        <f t="shared" ca="1" si="176"/>
        <v>0</v>
      </c>
      <c r="E259" s="1007">
        <f t="shared" ca="1" si="177"/>
        <v>1</v>
      </c>
      <c r="G259" s="732"/>
      <c r="H259" s="733" t="s">
        <v>495</v>
      </c>
      <c r="I259" s="734" t="str">
        <f t="shared" ca="1" si="168"/>
        <v>20.001</v>
      </c>
      <c r="J259" s="735" t="s">
        <v>440</v>
      </c>
      <c r="K259" s="736"/>
      <c r="L259" s="1004"/>
      <c r="M259" s="1004"/>
      <c r="N259" s="840">
        <f t="shared" ca="1" si="120"/>
        <v>561222.52478157997</v>
      </c>
      <c r="O259" s="1011"/>
      <c r="P259" s="739"/>
      <c r="Q259" s="210"/>
      <c r="R259" s="210"/>
      <c r="S259" s="210"/>
    </row>
    <row r="260" spans="1:19" s="209" customFormat="1" ht="13.9" customHeight="1" outlineLevel="1" x14ac:dyDescent="0.2">
      <c r="A260" s="1006">
        <f ca="1">IF($H260="UNIDADE CONSTRUTIVA",OFFSET(A260,-1,0)+1,LARGE(A$3:A259,1))</f>
        <v>0</v>
      </c>
      <c r="B260" s="1006">
        <f t="shared" ca="1" si="174"/>
        <v>20</v>
      </c>
      <c r="C260" s="1006">
        <f t="shared" ca="1" si="175"/>
        <v>1</v>
      </c>
      <c r="D260" s="1007">
        <f t="shared" ca="1" si="176"/>
        <v>1</v>
      </c>
      <c r="E260" s="1007">
        <f t="shared" ca="1" si="177"/>
        <v>0</v>
      </c>
      <c r="G260" s="732"/>
      <c r="H260" s="733" t="s">
        <v>496</v>
      </c>
      <c r="I260" s="734" t="str">
        <f t="shared" ca="1" si="168"/>
        <v>20.001.001</v>
      </c>
      <c r="J260" s="735" t="s">
        <v>441</v>
      </c>
      <c r="K260" s="736"/>
      <c r="L260" s="1004"/>
      <c r="M260" s="1004"/>
      <c r="N260" s="840">
        <f t="shared" ca="1" si="120"/>
        <v>220320.16199999998</v>
      </c>
      <c r="O260" s="1011"/>
      <c r="P260" s="739"/>
      <c r="Q260" s="210"/>
      <c r="R260" s="210"/>
      <c r="S260" s="210"/>
    </row>
    <row r="261" spans="1:19" s="209" customFormat="1" ht="13.9" customHeight="1" outlineLevel="2" x14ac:dyDescent="0.2">
      <c r="A261" s="1006">
        <f ca="1">IF($H261="UNIDADE CONSTRUTIVA",OFFSET(A261,-1,0)+1,LARGE(A$3:A260,1))</f>
        <v>0</v>
      </c>
      <c r="B261" s="1006">
        <f t="shared" ca="1" si="174"/>
        <v>20</v>
      </c>
      <c r="C261" s="1006">
        <f t="shared" ca="1" si="175"/>
        <v>1</v>
      </c>
      <c r="D261" s="1007">
        <f t="shared" ca="1" si="176"/>
        <v>1</v>
      </c>
      <c r="E261" s="1007">
        <f t="shared" ca="1" si="177"/>
        <v>1</v>
      </c>
      <c r="G261" s="732"/>
      <c r="H261" s="733" t="s">
        <v>497</v>
      </c>
      <c r="I261" s="734" t="str">
        <f t="shared" ca="1" si="168"/>
        <v>20.001.001.001</v>
      </c>
      <c r="J261" s="735" t="s">
        <v>554</v>
      </c>
      <c r="K261" s="736" t="s">
        <v>1</v>
      </c>
      <c r="L261" s="1004">
        <f>Arquitetura!D367</f>
        <v>7951.5</v>
      </c>
      <c r="M261" s="1004">
        <v>7.5</v>
      </c>
      <c r="N261" s="840">
        <f t="shared" si="120"/>
        <v>59636.25</v>
      </c>
      <c r="O261" s="1011"/>
      <c r="P261" s="739" t="s">
        <v>2416</v>
      </c>
      <c r="Q261" s="210"/>
      <c r="R261" s="1548">
        <v>883000</v>
      </c>
      <c r="S261" s="210"/>
    </row>
    <row r="262" spans="1:19" s="209" customFormat="1" ht="13.9" customHeight="1" outlineLevel="2" x14ac:dyDescent="0.2">
      <c r="A262" s="1006">
        <f ca="1">IF($H262="UNIDADE CONSTRUTIVA",OFFSET(A262,-1,0)+1,LARGE(A$3:A261,1))</f>
        <v>0</v>
      </c>
      <c r="B262" s="1006">
        <f t="shared" ca="1" si="174"/>
        <v>20</v>
      </c>
      <c r="C262" s="1006">
        <f t="shared" ca="1" si="175"/>
        <v>1</v>
      </c>
      <c r="D262" s="1007">
        <f t="shared" ca="1" si="176"/>
        <v>1</v>
      </c>
      <c r="E262" s="1007">
        <f t="shared" ca="1" si="177"/>
        <v>2</v>
      </c>
      <c r="G262" s="732"/>
      <c r="H262" s="733" t="s">
        <v>497</v>
      </c>
      <c r="I262" s="734" t="str">
        <f t="shared" ca="1" si="168"/>
        <v>20.001.001.002</v>
      </c>
      <c r="J262" s="735" t="s">
        <v>812</v>
      </c>
      <c r="K262" s="736" t="s">
        <v>1</v>
      </c>
      <c r="L262" s="1004">
        <f>Arquitetura!D367</f>
        <v>7951.5</v>
      </c>
      <c r="M262" s="1004">
        <v>20.207999999999998</v>
      </c>
      <c r="N262" s="840">
        <f t="shared" si="120"/>
        <v>160683.91199999998</v>
      </c>
      <c r="O262" s="1011"/>
      <c r="P262" s="739" t="s">
        <v>2416</v>
      </c>
      <c r="Q262" s="210"/>
      <c r="R262" s="1548">
        <f>R261*10</f>
        <v>8830000</v>
      </c>
      <c r="S262" s="210"/>
    </row>
    <row r="263" spans="1:19" s="209" customFormat="1" ht="13.9" customHeight="1" outlineLevel="1" x14ac:dyDescent="0.2">
      <c r="A263" s="1006">
        <f ca="1">IF($H263="UNIDADE CONSTRUTIVA",OFFSET(A263,-1,0)+1,LARGE(A$3:A262,1))</f>
        <v>0</v>
      </c>
      <c r="B263" s="1006">
        <f t="shared" ca="1" si="174"/>
        <v>20</v>
      </c>
      <c r="C263" s="1006">
        <f t="shared" ca="1" si="175"/>
        <v>1</v>
      </c>
      <c r="D263" s="1007">
        <f t="shared" ca="1" si="176"/>
        <v>2</v>
      </c>
      <c r="E263" s="1007">
        <f t="shared" ca="1" si="177"/>
        <v>0</v>
      </c>
      <c r="G263" s="732"/>
      <c r="H263" s="733" t="s">
        <v>496</v>
      </c>
      <c r="I263" s="734" t="str">
        <f t="shared" ca="1" si="168"/>
        <v>20.001.002</v>
      </c>
      <c r="J263" s="735" t="s">
        <v>813</v>
      </c>
      <c r="K263" s="736"/>
      <c r="L263" s="1004"/>
      <c r="M263" s="1004"/>
      <c r="N263" s="840">
        <f t="shared" ca="1" si="120"/>
        <v>5566.0499999999993</v>
      </c>
      <c r="O263" s="1011"/>
      <c r="P263" s="739"/>
      <c r="Q263" s="210"/>
      <c r="R263" s="210"/>
      <c r="S263" s="210"/>
    </row>
    <row r="264" spans="1:19" s="209" customFormat="1" ht="13.9" customHeight="1" outlineLevel="2" x14ac:dyDescent="0.2">
      <c r="A264" s="1006">
        <f ca="1">IF($H264="UNIDADE CONSTRUTIVA",OFFSET(A264,-1,0)+1,LARGE(A$3:A263,1))</f>
        <v>0</v>
      </c>
      <c r="B264" s="1006">
        <f t="shared" ca="1" si="174"/>
        <v>20</v>
      </c>
      <c r="C264" s="1006">
        <f t="shared" ca="1" si="175"/>
        <v>1</v>
      </c>
      <c r="D264" s="1007">
        <f t="shared" ca="1" si="176"/>
        <v>2</v>
      </c>
      <c r="E264" s="1007">
        <f t="shared" ca="1" si="177"/>
        <v>1</v>
      </c>
      <c r="G264" s="732"/>
      <c r="H264" s="733" t="s">
        <v>497</v>
      </c>
      <c r="I264" s="734" t="str">
        <f t="shared" ca="1" si="168"/>
        <v>20.001.002.001</v>
      </c>
      <c r="J264" s="1017" t="s">
        <v>814</v>
      </c>
      <c r="K264" s="736" t="s">
        <v>3</v>
      </c>
      <c r="L264" s="1004">
        <f>L262/4</f>
        <v>1987.875</v>
      </c>
      <c r="M264" s="1004">
        <v>2.8</v>
      </c>
      <c r="N264" s="840">
        <f t="shared" ref="N264:N327" si="178">IF(H264="Serviço",M264*L264,IF(H264="CÉLULA CONSTRUTIVA",SUMIFS($N$8:$N$335,$B$8:$B$335,B264,$H$8:$H$335,"Serviço"),IF(H264="ETAPA",SUMIFS($N$8:$N$335,$B$8:$B$335,B264,$C$8:$C$335,C264,$H$8:$H$335,"Serviço"),IF(H264="SUBETAPA",SUMIFS($N$8:$N$335,$B$8:$B$335,B264,$C$8:$C$335,C264,$D$8:$D$335,D264,$H$8:$H$335,"Serviço"),0))))</f>
        <v>5566.0499999999993</v>
      </c>
      <c r="O264" s="1011"/>
      <c r="P264" s="739" t="s">
        <v>2416</v>
      </c>
      <c r="Q264" s="210"/>
      <c r="R264" s="210"/>
      <c r="S264" s="210"/>
    </row>
    <row r="265" spans="1:19" s="209" customFormat="1" ht="13.9" customHeight="1" outlineLevel="1" x14ac:dyDescent="0.2">
      <c r="A265" s="1006">
        <f ca="1">IF($H265="UNIDADE CONSTRUTIVA",OFFSET(A265,-1,0)+1,LARGE(A$3:A264,1))</f>
        <v>0</v>
      </c>
      <c r="B265" s="1006">
        <f t="shared" ref="B265" ca="1" si="179">IF(H265="UNIDADE CONSTRUTIVA",0,IF(H265="CÉLULA CONSTRUTIVA",OFFSET(B265,-1,0)+1,OFFSET(B265,-1,0)))</f>
        <v>20</v>
      </c>
      <c r="C265" s="1006">
        <f t="shared" ref="C265" ca="1" si="180">IF(H265="CÉLULA CONSTRUTIVA",0,IF(H265="ETAPA",OFFSET(C265,-1,0)+1,OFFSET(C265,-1,0)))</f>
        <v>1</v>
      </c>
      <c r="D265" s="1007">
        <f t="shared" ref="D265" ca="1" si="181">IF(H265="ETAPA",0,IF(H265="SUBETAPA",OFFSET(D265,-1,0)+1,OFFSET(D265,-1,0)))</f>
        <v>3</v>
      </c>
      <c r="E265" s="1007">
        <f t="shared" ref="E265" ca="1" si="182">IF(H265="Subetapa",0,IF(H265="serviço",OFFSET(E265,-1,0)+1,OFFSET(E265,-1,0)))</f>
        <v>0</v>
      </c>
      <c r="G265" s="732"/>
      <c r="H265" s="733" t="s">
        <v>496</v>
      </c>
      <c r="I265" s="734" t="str">
        <f t="shared" ref="I265" ca="1" si="183">IF(H265="Unidade Construtiva",TEXT(A265,"00"),IF(H265="Célula Construtiva",TEXT(B265,"00"),IF(H265="Etapa",CONCATENATE(TEXT(B265,"00"),".",TEXT(C265,"000")),IF(H265="Subetapa",CONCATENATE(TEXT(B265,"00"),".",TEXT(C265,"000"),".",TEXT(D265,"000")),IF(H265="Serviço",CONCATENATE(TEXT(B265,"00"),".",TEXT(C265,"000"),".",TEXT(D265,"000"),".",TEXT(E265,"000")),"")))))</f>
        <v>20.001.003</v>
      </c>
      <c r="J265" s="735" t="s">
        <v>1136</v>
      </c>
      <c r="K265" s="736"/>
      <c r="L265" s="1004"/>
      <c r="M265" s="1004"/>
      <c r="N265" s="840">
        <f t="shared" ca="1" si="178"/>
        <v>149539.274</v>
      </c>
      <c r="O265" s="1011"/>
      <c r="P265" s="739"/>
      <c r="Q265" s="210"/>
      <c r="R265" s="210"/>
      <c r="S265" s="210"/>
    </row>
    <row r="266" spans="1:19" s="209" customFormat="1" ht="13.9" customHeight="1" outlineLevel="2" x14ac:dyDescent="0.2">
      <c r="A266" s="1006">
        <f ca="1">IF($H266="UNIDADE CONSTRUTIVA",OFFSET(A266,-1,0)+1,LARGE(A$3:A265,1))</f>
        <v>0</v>
      </c>
      <c r="B266" s="1006">
        <f t="shared" ref="B266" ca="1" si="184">IF(H266="UNIDADE CONSTRUTIVA",0,IF(H266="CÉLULA CONSTRUTIVA",OFFSET(B266,-1,0)+1,OFFSET(B266,-1,0)))</f>
        <v>20</v>
      </c>
      <c r="C266" s="1006">
        <f t="shared" ref="C266" ca="1" si="185">IF(H266="CÉLULA CONSTRUTIVA",0,IF(H266="ETAPA",OFFSET(C266,-1,0)+1,OFFSET(C266,-1,0)))</f>
        <v>1</v>
      </c>
      <c r="D266" s="1007">
        <f t="shared" ref="D266" ca="1" si="186">IF(H266="ETAPA",0,IF(H266="SUBETAPA",OFFSET(D266,-1,0)+1,OFFSET(D266,-1,0)))</f>
        <v>3</v>
      </c>
      <c r="E266" s="1007">
        <f t="shared" ref="E266" ca="1" si="187">IF(H266="Subetapa",0,IF(H266="serviço",OFFSET(E266,-1,0)+1,OFFSET(E266,-1,0)))</f>
        <v>1</v>
      </c>
      <c r="G266" s="732"/>
      <c r="H266" s="733" t="s">
        <v>497</v>
      </c>
      <c r="I266" s="734" t="str">
        <f t="shared" ref="I266" ca="1" si="188">IF(H266="Unidade Construtiva",TEXT(A266,"00"),IF(H266="Célula Construtiva",TEXT(B266,"00"),IF(H266="Etapa",CONCATENATE(TEXT(B266,"00"),".",TEXT(C266,"000")),IF(H266="Subetapa",CONCATENATE(TEXT(B266,"00"),".",TEXT(C266,"000"),".",TEXT(D266,"000")),IF(H266="Serviço",CONCATENATE(TEXT(B266,"00"),".",TEXT(C266,"000"),".",TEXT(D266,"000"),".",TEXT(E266,"000")),"")))))</f>
        <v>20.001.003.001</v>
      </c>
      <c r="J266" s="1017" t="s">
        <v>1137</v>
      </c>
      <c r="K266" s="736" t="s">
        <v>1</v>
      </c>
      <c r="L266" s="1004">
        <f>Arquitetura!D376</f>
        <v>833.32</v>
      </c>
      <c r="M266" s="1004">
        <v>179.45</v>
      </c>
      <c r="N266" s="840">
        <f t="shared" si="178"/>
        <v>149539.274</v>
      </c>
      <c r="O266" s="1011"/>
      <c r="P266" s="739" t="s">
        <v>2416</v>
      </c>
      <c r="Q266" s="210"/>
      <c r="R266" s="210"/>
      <c r="S266" s="210"/>
    </row>
    <row r="267" spans="1:19" s="209" customFormat="1" ht="13.9" customHeight="1" outlineLevel="1" x14ac:dyDescent="0.2">
      <c r="A267" s="1006">
        <f ca="1">IF($H267="UNIDADE CONSTRUTIVA",OFFSET(A267,-1,0)+1,LARGE(A$3:A266,1))</f>
        <v>0</v>
      </c>
      <c r="B267" s="1006">
        <f t="shared" ca="1" si="174"/>
        <v>20</v>
      </c>
      <c r="C267" s="1006">
        <f t="shared" ca="1" si="175"/>
        <v>1</v>
      </c>
      <c r="D267" s="1007">
        <f t="shared" ca="1" si="176"/>
        <v>4</v>
      </c>
      <c r="E267" s="1007">
        <f t="shared" ca="1" si="177"/>
        <v>0</v>
      </c>
      <c r="G267" s="732"/>
      <c r="H267" s="733" t="s">
        <v>496</v>
      </c>
      <c r="I267" s="734" t="str">
        <f t="shared" ca="1" si="168"/>
        <v>20.001.004</v>
      </c>
      <c r="J267" s="735" t="s">
        <v>442</v>
      </c>
      <c r="K267" s="736"/>
      <c r="L267" s="1004"/>
      <c r="M267" s="1004"/>
      <c r="N267" s="840">
        <f t="shared" ca="1" si="178"/>
        <v>184147.31660000002</v>
      </c>
      <c r="O267" s="1011"/>
      <c r="P267" s="739"/>
      <c r="Q267" s="210"/>
      <c r="R267" s="210"/>
      <c r="S267" s="210"/>
    </row>
    <row r="268" spans="1:19" s="209" customFormat="1" ht="13.9" customHeight="1" outlineLevel="2" x14ac:dyDescent="0.2">
      <c r="A268" s="1006">
        <f ca="1">IF($H268="UNIDADE CONSTRUTIVA",OFFSET(A268,-1,0)+1,LARGE(A$3:A267,1))</f>
        <v>0</v>
      </c>
      <c r="B268" s="1006">
        <f t="shared" ca="1" si="174"/>
        <v>20</v>
      </c>
      <c r="C268" s="1006">
        <f t="shared" ca="1" si="175"/>
        <v>1</v>
      </c>
      <c r="D268" s="1007">
        <f t="shared" ca="1" si="176"/>
        <v>4</v>
      </c>
      <c r="E268" s="1007">
        <f t="shared" ca="1" si="177"/>
        <v>1</v>
      </c>
      <c r="G268" s="732"/>
      <c r="H268" s="733" t="s">
        <v>497</v>
      </c>
      <c r="I268" s="734" t="str">
        <f t="shared" ca="1" si="168"/>
        <v>20.001.004.001</v>
      </c>
      <c r="J268" s="735" t="s">
        <v>443</v>
      </c>
      <c r="K268" s="736" t="s">
        <v>1</v>
      </c>
      <c r="L268" s="1004">
        <f>L262-L266</f>
        <v>7118.18</v>
      </c>
      <c r="M268" s="1004">
        <v>1.51</v>
      </c>
      <c r="N268" s="840">
        <f t="shared" si="178"/>
        <v>10748.451800000001</v>
      </c>
      <c r="O268" s="1011"/>
      <c r="P268" s="739" t="s">
        <v>2416</v>
      </c>
      <c r="Q268" s="210"/>
      <c r="R268" s="210"/>
      <c r="S268" s="210"/>
    </row>
    <row r="269" spans="1:19" s="209" customFormat="1" ht="13.9" customHeight="1" outlineLevel="2" x14ac:dyDescent="0.2">
      <c r="A269" s="1006">
        <f ca="1">IF($H269="UNIDADE CONSTRUTIVA",OFFSET(A269,-1,0)+1,LARGE(A$3:A268,1))</f>
        <v>0</v>
      </c>
      <c r="B269" s="1006">
        <f t="shared" ca="1" si="174"/>
        <v>20</v>
      </c>
      <c r="C269" s="1006">
        <f t="shared" ca="1" si="175"/>
        <v>1</v>
      </c>
      <c r="D269" s="1007">
        <f t="shared" ca="1" si="176"/>
        <v>4</v>
      </c>
      <c r="E269" s="1007">
        <f t="shared" ca="1" si="177"/>
        <v>2</v>
      </c>
      <c r="G269" s="732"/>
      <c r="H269" s="733" t="s">
        <v>497</v>
      </c>
      <c r="I269" s="734" t="str">
        <f t="shared" ca="1" si="168"/>
        <v>20.001.004.002</v>
      </c>
      <c r="J269" s="735" t="s">
        <v>815</v>
      </c>
      <c r="K269" s="736" t="s">
        <v>1</v>
      </c>
      <c r="L269" s="1004">
        <f>L268</f>
        <v>7118.18</v>
      </c>
      <c r="M269" s="1004">
        <v>24.36</v>
      </c>
      <c r="N269" s="840">
        <f t="shared" si="178"/>
        <v>173398.86480000001</v>
      </c>
      <c r="O269" s="1011"/>
      <c r="P269" s="739" t="s">
        <v>2416</v>
      </c>
      <c r="Q269" s="210"/>
      <c r="R269" s="210"/>
      <c r="S269" s="210"/>
    </row>
    <row r="270" spans="1:19" s="209" customFormat="1" ht="13.9" customHeight="1" outlineLevel="1" x14ac:dyDescent="0.2">
      <c r="A270" s="1006">
        <f ca="1">IF($H270="UNIDADE CONSTRUTIVA",OFFSET(A270,-1,0)+1,LARGE(A$3:A269,1))</f>
        <v>0</v>
      </c>
      <c r="B270" s="1006">
        <f ca="1">IF(H270="UNIDADE CONSTRUTIVA",0,IF(H270="CÉLULA CONSTRUTIVA",OFFSET(B270,-1,0)+1,OFFSET(B270,-1,0)))</f>
        <v>20</v>
      </c>
      <c r="C270" s="1006">
        <f ca="1">IF(H270="CÉLULA CONSTRUTIVA",0,IF(H270="ETAPA",OFFSET(C270,-1,0)+1,OFFSET(C270,-1,0)))</f>
        <v>1</v>
      </c>
      <c r="D270" s="1007">
        <f ca="1">IF(H270="ETAPA",0,IF(H270="SUBETAPA",OFFSET(D270,-1,0)+1,OFFSET(D270,-1,0)))</f>
        <v>5</v>
      </c>
      <c r="E270" s="1007">
        <f ca="1">IF(H270="Subetapa",0,IF(H270="serviço",OFFSET(E270,-1,0)+1,OFFSET(E270,-1,0)))</f>
        <v>0</v>
      </c>
      <c r="G270" s="732"/>
      <c r="H270" s="733" t="s">
        <v>496</v>
      </c>
      <c r="I270" s="734" t="str">
        <f ca="1">IF(H270="Unidade Construtiva",TEXT(A270,"00"),IF(H270="Célula Construtiva",TEXT(B270,"00"),IF(H270="Etapa",CONCATENATE(TEXT(B270,"00"),".",TEXT(C270,"000")),IF(H270="Subetapa",CONCATENATE(TEXT(B270,"00"),".",TEXT(C270,"000"),".",TEXT(D270,"000")),IF(H270="Serviço",CONCATENATE(TEXT(B270,"00"),".",TEXT(C270,"000"),".",TEXT(D270,"000"),".",TEXT(E270,"000")),"")))))</f>
        <v>20.001.005</v>
      </c>
      <c r="J270" s="735" t="s">
        <v>439</v>
      </c>
      <c r="K270" s="736"/>
      <c r="L270" s="1004"/>
      <c r="M270" s="1004"/>
      <c r="N270" s="840">
        <f t="shared" ca="1" si="178"/>
        <v>1649.7221815799999</v>
      </c>
      <c r="O270" s="1011"/>
      <c r="P270" s="739"/>
      <c r="Q270" s="210"/>
      <c r="R270" s="210"/>
      <c r="S270" s="210"/>
    </row>
    <row r="271" spans="1:19" s="209" customFormat="1" ht="13.9" customHeight="1" outlineLevel="2" x14ac:dyDescent="0.2">
      <c r="A271" s="1006">
        <f ca="1">IF($H271="UNIDADE CONSTRUTIVA",OFFSET(A271,-1,0)+1,LARGE(A$3:A270,1))</f>
        <v>0</v>
      </c>
      <c r="B271" s="1006">
        <f ca="1">IF(H271="UNIDADE CONSTRUTIVA",0,IF(H271="CÉLULA CONSTRUTIVA",OFFSET(B271,-1,0)+1,OFFSET(B271,-1,0)))</f>
        <v>20</v>
      </c>
      <c r="C271" s="1006">
        <f ca="1">IF(H271="CÉLULA CONSTRUTIVA",0,IF(H271="ETAPA",OFFSET(C271,-1,0)+1,OFFSET(C271,-1,0)))</f>
        <v>1</v>
      </c>
      <c r="D271" s="1007">
        <f ca="1">IF(H271="ETAPA",0,IF(H271="SUBETAPA",OFFSET(D271,-1,0)+1,OFFSET(D271,-1,0)))</f>
        <v>5</v>
      </c>
      <c r="E271" s="1007">
        <f ca="1">IF(H271="Subetapa",0,IF(H271="serviço",OFFSET(E271,-1,0)+1,OFFSET(E271,-1,0)))</f>
        <v>1</v>
      </c>
      <c r="G271" s="732"/>
      <c r="H271" s="733" t="s">
        <v>497</v>
      </c>
      <c r="I271" s="734" t="str">
        <f ca="1">IF(H271="Unidade Construtiva",TEXT(A271,"00"),IF(H271="Célula Construtiva",TEXT(B271,"00"),IF(H271="Etapa",CONCATENATE(TEXT(B271,"00"),".",TEXT(C271,"000")),IF(H271="Subetapa",CONCATENATE(TEXT(B271,"00"),".",TEXT(C271,"000"),".",TEXT(D271,"000")),IF(H271="Serviço",CONCATENATE(TEXT(B271,"00"),".",TEXT(C271,"000"),".",TEXT(D271,"000"),".",TEXT(E271,"000")),"")))))</f>
        <v>20.001.005.001</v>
      </c>
      <c r="J271" s="735" t="s">
        <v>811</v>
      </c>
      <c r="K271" s="736" t="s">
        <v>3</v>
      </c>
      <c r="L271" s="1004">
        <f>Arquitetura!D15+Arquitetura!D16+Arquitetura!D17+Arquitetura!D18+Arquitetura!D19+Arquitetura!D20</f>
        <v>40.589999999999996</v>
      </c>
      <c r="M271" s="1004">
        <v>40.643562000000003</v>
      </c>
      <c r="N271" s="840">
        <f t="shared" si="178"/>
        <v>1649.7221815799999</v>
      </c>
      <c r="O271" s="1011"/>
      <c r="P271" s="739" t="s">
        <v>2416</v>
      </c>
      <c r="Q271" s="210"/>
      <c r="R271" s="210"/>
      <c r="S271" s="210"/>
    </row>
    <row r="272" spans="1:19" s="209" customFormat="1" ht="13.9" customHeight="1" x14ac:dyDescent="0.2">
      <c r="A272" s="1006">
        <f ca="1">IF($H272="UNIDADE CONSTRUTIVA",OFFSET(A272,-1,0)+1,LARGE(A$3:A271,1))</f>
        <v>0</v>
      </c>
      <c r="B272" s="1006">
        <f t="shared" ca="1" si="174"/>
        <v>21</v>
      </c>
      <c r="C272" s="1006">
        <f t="shared" ca="1" si="175"/>
        <v>0</v>
      </c>
      <c r="D272" s="1007">
        <f t="shared" ca="1" si="176"/>
        <v>5</v>
      </c>
      <c r="E272" s="1007">
        <f t="shared" ca="1" si="177"/>
        <v>1</v>
      </c>
      <c r="G272" s="732"/>
      <c r="H272" s="733" t="s">
        <v>494</v>
      </c>
      <c r="I272" s="734" t="str">
        <f t="shared" ca="1" si="168"/>
        <v>21</v>
      </c>
      <c r="J272" s="735" t="s">
        <v>444</v>
      </c>
      <c r="K272" s="736"/>
      <c r="L272" s="1004"/>
      <c r="M272" s="1004"/>
      <c r="N272" s="840">
        <f t="shared" ca="1" si="178"/>
        <v>1941982.0046400004</v>
      </c>
      <c r="O272" s="1011"/>
      <c r="P272" s="739"/>
      <c r="Q272" s="1012"/>
      <c r="R272" s="1012"/>
      <c r="S272" s="210"/>
    </row>
    <row r="273" spans="1:19" s="209" customFormat="1" ht="13.9" customHeight="1" outlineLevel="1" x14ac:dyDescent="0.2">
      <c r="A273" s="1006">
        <f ca="1">IF($H273="UNIDADE CONSTRUTIVA",OFFSET(A273,-1,0)+1,LARGE(A$3:A272,1))</f>
        <v>0</v>
      </c>
      <c r="B273" s="1006">
        <f t="shared" ca="1" si="174"/>
        <v>21</v>
      </c>
      <c r="C273" s="1006">
        <f t="shared" ca="1" si="175"/>
        <v>1</v>
      </c>
      <c r="D273" s="1007">
        <f t="shared" ca="1" si="176"/>
        <v>0</v>
      </c>
      <c r="E273" s="1007">
        <f t="shared" ca="1" si="177"/>
        <v>1</v>
      </c>
      <c r="G273" s="732"/>
      <c r="H273" s="733" t="s">
        <v>495</v>
      </c>
      <c r="I273" s="734" t="str">
        <f t="shared" ca="1" si="168"/>
        <v>21.001</v>
      </c>
      <c r="J273" s="735" t="s">
        <v>445</v>
      </c>
      <c r="K273" s="736"/>
      <c r="L273" s="1004"/>
      <c r="M273" s="1004"/>
      <c r="N273" s="840">
        <f t="shared" ca="1" si="178"/>
        <v>18614.564640000004</v>
      </c>
      <c r="O273" s="1011"/>
      <c r="P273" s="739"/>
      <c r="Q273" s="210"/>
      <c r="R273" s="210"/>
      <c r="S273" s="210"/>
    </row>
    <row r="274" spans="1:19" s="209" customFormat="1" ht="13.9" customHeight="1" outlineLevel="1" x14ac:dyDescent="0.2">
      <c r="A274" s="1006">
        <f ca="1">IF($H274="UNIDADE CONSTRUTIVA",OFFSET(A274,-1,0)+1,LARGE(A$3:A273,1))</f>
        <v>0</v>
      </c>
      <c r="B274" s="1006">
        <f t="shared" ca="1" si="174"/>
        <v>21</v>
      </c>
      <c r="C274" s="1006">
        <f t="shared" ca="1" si="175"/>
        <v>1</v>
      </c>
      <c r="D274" s="1007">
        <f t="shared" ca="1" si="176"/>
        <v>1</v>
      </c>
      <c r="E274" s="1007">
        <f t="shared" ca="1" si="177"/>
        <v>0</v>
      </c>
      <c r="G274" s="732"/>
      <c r="H274" s="733" t="s">
        <v>496</v>
      </c>
      <c r="I274" s="734" t="str">
        <f t="shared" ca="1" si="168"/>
        <v>21.001.001</v>
      </c>
      <c r="J274" s="735" t="s">
        <v>446</v>
      </c>
      <c r="K274" s="736"/>
      <c r="L274" s="1004"/>
      <c r="M274" s="1004"/>
      <c r="N274" s="840">
        <f t="shared" ca="1" si="178"/>
        <v>18614.564640000004</v>
      </c>
      <c r="O274" s="1011"/>
      <c r="P274" s="739"/>
      <c r="Q274" s="210"/>
      <c r="R274" s="210"/>
      <c r="S274" s="210"/>
    </row>
    <row r="275" spans="1:19" s="209" customFormat="1" ht="13.9" customHeight="1" outlineLevel="2" x14ac:dyDescent="0.2">
      <c r="A275" s="1006">
        <f ca="1">IF($H275="UNIDADE CONSTRUTIVA",OFFSET(A275,-1,0)+1,LARGE(A$3:A274,1))</f>
        <v>0</v>
      </c>
      <c r="B275" s="1006">
        <f t="shared" ca="1" si="174"/>
        <v>21</v>
      </c>
      <c r="C275" s="1006">
        <f t="shared" ca="1" si="175"/>
        <v>1</v>
      </c>
      <c r="D275" s="1007">
        <f t="shared" ca="1" si="176"/>
        <v>1</v>
      </c>
      <c r="E275" s="1007">
        <f t="shared" ca="1" si="177"/>
        <v>1</v>
      </c>
      <c r="G275" s="732"/>
      <c r="H275" s="733" t="s">
        <v>497</v>
      </c>
      <c r="I275" s="734" t="str">
        <f t="shared" ca="1" si="168"/>
        <v>21.001.001.001</v>
      </c>
      <c r="J275" s="735" t="s">
        <v>816</v>
      </c>
      <c r="K275" s="736" t="s">
        <v>1</v>
      </c>
      <c r="L275" s="1004">
        <f>30*8</f>
        <v>240</v>
      </c>
      <c r="M275" s="1004">
        <v>77.560686000000018</v>
      </c>
      <c r="N275" s="840">
        <f t="shared" si="178"/>
        <v>18614.564640000004</v>
      </c>
      <c r="O275" s="1011"/>
      <c r="P275" s="739" t="s">
        <v>2416</v>
      </c>
      <c r="Q275" s="210"/>
      <c r="R275" s="210"/>
      <c r="S275" s="210"/>
    </row>
    <row r="276" spans="1:19" s="209" customFormat="1" ht="13.9" customHeight="1" outlineLevel="1" x14ac:dyDescent="0.2">
      <c r="A276" s="1006">
        <f ca="1">IF($H276="UNIDADE CONSTRUTIVA",OFFSET(A276,-1,0)+1,LARGE(A$3:A275,1))</f>
        <v>0</v>
      </c>
      <c r="B276" s="1006">
        <f t="shared" ca="1" si="174"/>
        <v>21</v>
      </c>
      <c r="C276" s="1006">
        <f t="shared" ca="1" si="175"/>
        <v>2</v>
      </c>
      <c r="D276" s="1007">
        <f t="shared" ca="1" si="176"/>
        <v>0</v>
      </c>
      <c r="E276" s="1007">
        <f t="shared" ca="1" si="177"/>
        <v>1</v>
      </c>
      <c r="G276" s="732"/>
      <c r="H276" s="733" t="s">
        <v>495</v>
      </c>
      <c r="I276" s="734" t="str">
        <f t="shared" ca="1" si="168"/>
        <v>21.002</v>
      </c>
      <c r="J276" s="735" t="s">
        <v>444</v>
      </c>
      <c r="K276" s="736"/>
      <c r="L276" s="1004"/>
      <c r="M276" s="1004"/>
      <c r="N276" s="840">
        <f t="shared" ca="1" si="178"/>
        <v>1923367.4400000004</v>
      </c>
      <c r="O276" s="1011"/>
      <c r="P276" s="739"/>
      <c r="Q276" s="210"/>
      <c r="R276" s="210"/>
      <c r="S276" s="210"/>
    </row>
    <row r="277" spans="1:19" s="209" customFormat="1" ht="13.9" customHeight="1" outlineLevel="1" x14ac:dyDescent="0.2">
      <c r="A277" s="1006">
        <f ca="1">IF($H277="UNIDADE CONSTRUTIVA",OFFSET(A277,-1,0)+1,LARGE(A$3:A276,1))</f>
        <v>0</v>
      </c>
      <c r="B277" s="1006">
        <f t="shared" ca="1" si="174"/>
        <v>21</v>
      </c>
      <c r="C277" s="1006">
        <f t="shared" ca="1" si="175"/>
        <v>2</v>
      </c>
      <c r="D277" s="1007">
        <f t="shared" ca="1" si="176"/>
        <v>1</v>
      </c>
      <c r="E277" s="1007">
        <f t="shared" ca="1" si="177"/>
        <v>0</v>
      </c>
      <c r="G277" s="732"/>
      <c r="H277" s="733" t="s">
        <v>496</v>
      </c>
      <c r="I277" s="734" t="str">
        <f t="shared" ca="1" si="168"/>
        <v>21.002.001</v>
      </c>
      <c r="J277" s="735" t="s">
        <v>447</v>
      </c>
      <c r="K277" s="736"/>
      <c r="L277" s="1004"/>
      <c r="M277" s="1004"/>
      <c r="N277" s="840">
        <f t="shared" ca="1" si="178"/>
        <v>1094421.5999999999</v>
      </c>
      <c r="O277" s="1011"/>
      <c r="P277" s="739"/>
      <c r="Q277" s="210"/>
      <c r="R277" s="210"/>
      <c r="S277" s="210"/>
    </row>
    <row r="278" spans="1:19" s="209" customFormat="1" ht="13.9" customHeight="1" outlineLevel="2" x14ac:dyDescent="0.2">
      <c r="A278" s="1006">
        <f ca="1">IF($H278="UNIDADE CONSTRUTIVA",OFFSET(A278,-1,0)+1,LARGE(A$3:A277,1))</f>
        <v>0</v>
      </c>
      <c r="B278" s="1006">
        <f t="shared" ref="B278" ca="1" si="189">IF(H278="UNIDADE CONSTRUTIVA",0,IF(H278="CÉLULA CONSTRUTIVA",OFFSET(B278,-1,0)+1,OFFSET(B278,-1,0)))</f>
        <v>21</v>
      </c>
      <c r="C278" s="1006">
        <f t="shared" ref="C278" ca="1" si="190">IF(H278="CÉLULA CONSTRUTIVA",0,IF(H278="ETAPA",OFFSET(C278,-1,0)+1,OFFSET(C278,-1,0)))</f>
        <v>2</v>
      </c>
      <c r="D278" s="1007">
        <f t="shared" ref="D278" ca="1" si="191">IF(H278="ETAPA",0,IF(H278="SUBETAPA",OFFSET(D278,-1,0)+1,OFFSET(D278,-1,0)))</f>
        <v>1</v>
      </c>
      <c r="E278" s="1007">
        <f t="shared" ref="E278" ca="1" si="192">IF(H278="Subetapa",0,IF(H278="serviço",OFFSET(E278,-1,0)+1,OFFSET(E278,-1,0)))</f>
        <v>1</v>
      </c>
      <c r="G278" s="732"/>
      <c r="H278" s="733" t="s">
        <v>497</v>
      </c>
      <c r="I278" s="734" t="str">
        <f t="shared" ref="I278" ca="1" si="193">IF(H278="Unidade Construtiva",TEXT(A278,"00"),IF(H278="Célula Construtiva",TEXT(B278,"00"),IF(H278="Etapa",CONCATENATE(TEXT(B278,"00"),".",TEXT(C278,"000")),IF(H278="Subetapa",CONCATENATE(TEXT(B278,"00"),".",TEXT(C278,"000"),".",TEXT(D278,"000")),IF(H278="Serviço",CONCATENATE(TEXT(B278,"00"),".",TEXT(C278,"000"),".",TEXT(D278,"000"),".",TEXT(E278,"000")),"")))))</f>
        <v>21.002.001.001</v>
      </c>
      <c r="J278" s="735" t="s">
        <v>1097</v>
      </c>
      <c r="K278" s="736" t="s">
        <v>423</v>
      </c>
      <c r="L278" s="1004">
        <v>1</v>
      </c>
      <c r="M278" s="1004">
        <f>COMPLEMENTARES!E9</f>
        <v>1094421.5999999999</v>
      </c>
      <c r="N278" s="840">
        <f t="shared" si="178"/>
        <v>1094421.5999999999</v>
      </c>
      <c r="O278" s="1011"/>
      <c r="P278" s="739" t="s">
        <v>2416</v>
      </c>
      <c r="Q278" s="210"/>
      <c r="R278" s="210"/>
      <c r="S278" s="210"/>
    </row>
    <row r="279" spans="1:19" s="209" customFormat="1" ht="13.9" customHeight="1" outlineLevel="1" x14ac:dyDescent="0.2">
      <c r="A279" s="1006">
        <f ca="1">IF($H279="UNIDADE CONSTRUTIVA",OFFSET(A279,-1,0)+1,LARGE(A$3:A278,1))</f>
        <v>0</v>
      </c>
      <c r="B279" s="1006">
        <f t="shared" ca="1" si="174"/>
        <v>21</v>
      </c>
      <c r="C279" s="1006">
        <f t="shared" ca="1" si="175"/>
        <v>2</v>
      </c>
      <c r="D279" s="1007">
        <f t="shared" ca="1" si="176"/>
        <v>2</v>
      </c>
      <c r="E279" s="1007">
        <f t="shared" ca="1" si="177"/>
        <v>0</v>
      </c>
      <c r="G279" s="732"/>
      <c r="H279" s="733" t="s">
        <v>496</v>
      </c>
      <c r="I279" s="734" t="str">
        <f t="shared" ca="1" si="168"/>
        <v>21.002.002</v>
      </c>
      <c r="J279" s="735" t="s">
        <v>448</v>
      </c>
      <c r="K279" s="736"/>
      <c r="L279" s="1004"/>
      <c r="M279" s="1004"/>
      <c r="N279" s="840">
        <f t="shared" ca="1" si="178"/>
        <v>315100.08</v>
      </c>
      <c r="O279" s="1011"/>
      <c r="P279" s="739"/>
      <c r="Q279" s="210"/>
      <c r="R279" s="210"/>
      <c r="S279" s="210"/>
    </row>
    <row r="280" spans="1:19" s="209" customFormat="1" ht="13.9" customHeight="1" outlineLevel="2" x14ac:dyDescent="0.2">
      <c r="A280" s="1006">
        <f ca="1">IF($H280="UNIDADE CONSTRUTIVA",OFFSET(A280,-1,0)+1,LARGE(A$3:A279,1))</f>
        <v>0</v>
      </c>
      <c r="B280" s="1006">
        <f t="shared" ca="1" si="174"/>
        <v>21</v>
      </c>
      <c r="C280" s="1006">
        <f t="shared" ca="1" si="175"/>
        <v>2</v>
      </c>
      <c r="D280" s="1007">
        <f t="shared" ca="1" si="176"/>
        <v>2</v>
      </c>
      <c r="E280" s="1007">
        <f t="shared" ca="1" si="177"/>
        <v>1</v>
      </c>
      <c r="G280" s="732"/>
      <c r="H280" s="733" t="s">
        <v>497</v>
      </c>
      <c r="I280" s="734" t="str">
        <f t="shared" ca="1" si="168"/>
        <v>21.002.002.001</v>
      </c>
      <c r="J280" s="735" t="s">
        <v>449</v>
      </c>
      <c r="K280" s="736" t="s">
        <v>423</v>
      </c>
      <c r="L280" s="1004">
        <v>1</v>
      </c>
      <c r="M280" s="1004">
        <f>COMPLEMENTARES!E11+COMPLEMENTARES!H11</f>
        <v>315100.08</v>
      </c>
      <c r="N280" s="840">
        <f t="shared" si="178"/>
        <v>315100.08</v>
      </c>
      <c r="O280" s="1011"/>
      <c r="P280" s="739" t="s">
        <v>2416</v>
      </c>
      <c r="Q280" s="210"/>
      <c r="R280" s="210"/>
      <c r="S280" s="210"/>
    </row>
    <row r="281" spans="1:19" s="209" customFormat="1" ht="13.9" customHeight="1" outlineLevel="1" x14ac:dyDescent="0.2">
      <c r="A281" s="1006">
        <f ca="1">IF($H281="UNIDADE CONSTRUTIVA",OFFSET(A281,-1,0)+1,LARGE(A$3:A280,1))</f>
        <v>0</v>
      </c>
      <c r="B281" s="1006">
        <f t="shared" ref="B281:B282" ca="1" si="194">IF(H281="UNIDADE CONSTRUTIVA",0,IF(H281="CÉLULA CONSTRUTIVA",OFFSET(B281,-1,0)+1,OFFSET(B281,-1,0)))</f>
        <v>21</v>
      </c>
      <c r="C281" s="1006">
        <f t="shared" ref="C281:C282" ca="1" si="195">IF(H281="CÉLULA CONSTRUTIVA",0,IF(H281="ETAPA",OFFSET(C281,-1,0)+1,OFFSET(C281,-1,0)))</f>
        <v>2</v>
      </c>
      <c r="D281" s="1007">
        <f t="shared" ref="D281:D282" ca="1" si="196">IF(H281="ETAPA",0,IF(H281="SUBETAPA",OFFSET(D281,-1,0)+1,OFFSET(D281,-1,0)))</f>
        <v>3</v>
      </c>
      <c r="E281" s="1007">
        <f t="shared" ref="E281:E282" ca="1" si="197">IF(H281="Subetapa",0,IF(H281="serviço",OFFSET(E281,-1,0)+1,OFFSET(E281,-1,0)))</f>
        <v>0</v>
      </c>
      <c r="G281" s="732"/>
      <c r="H281" s="733" t="s">
        <v>496</v>
      </c>
      <c r="I281" s="734" t="str">
        <f t="shared" ref="I281:I282" ca="1" si="198">IF(H281="Unidade Construtiva",TEXT(A281,"00"),IF(H281="Célula Construtiva",TEXT(B281,"00"),IF(H281="Etapa",CONCATENATE(TEXT(B281,"00"),".",TEXT(C281,"000")),IF(H281="Subetapa",CONCATENATE(TEXT(B281,"00"),".",TEXT(C281,"000"),".",TEXT(D281,"000")),IF(H281="Serviço",CONCATENATE(TEXT(B281,"00"),".",TEXT(C281,"000"),".",TEXT(D281,"000"),".",TEXT(E281,"000")),"")))))</f>
        <v>21.002.003</v>
      </c>
      <c r="J281" s="735" t="s">
        <v>2319</v>
      </c>
      <c r="K281" s="736"/>
      <c r="L281" s="1004"/>
      <c r="M281" s="1004"/>
      <c r="N281" s="840">
        <f t="shared" ca="1" si="178"/>
        <v>58701.2</v>
      </c>
      <c r="O281" s="1011"/>
      <c r="P281" s="739"/>
      <c r="Q281" s="210"/>
      <c r="R281" s="210"/>
      <c r="S281" s="210"/>
    </row>
    <row r="282" spans="1:19" s="209" customFormat="1" ht="13.9" customHeight="1" outlineLevel="2" x14ac:dyDescent="0.2">
      <c r="A282" s="1006">
        <f ca="1">IF($H282="UNIDADE CONSTRUTIVA",OFFSET(A282,-1,0)+1,LARGE(A$3:A281,1))</f>
        <v>0</v>
      </c>
      <c r="B282" s="1006">
        <f t="shared" ca="1" si="194"/>
        <v>21</v>
      </c>
      <c r="C282" s="1006">
        <f t="shared" ca="1" si="195"/>
        <v>2</v>
      </c>
      <c r="D282" s="1007">
        <f t="shared" ca="1" si="196"/>
        <v>3</v>
      </c>
      <c r="E282" s="1007">
        <f t="shared" ca="1" si="197"/>
        <v>1</v>
      </c>
      <c r="G282" s="732"/>
      <c r="H282" s="733" t="s">
        <v>497</v>
      </c>
      <c r="I282" s="734" t="str">
        <f t="shared" ca="1" si="198"/>
        <v>21.002.003.001</v>
      </c>
      <c r="J282" s="735" t="s">
        <v>2320</v>
      </c>
      <c r="K282" s="736" t="s">
        <v>423</v>
      </c>
      <c r="L282" s="1004">
        <v>1</v>
      </c>
      <c r="M282" s="1004">
        <f>2.8*13.15*980</f>
        <v>36083.599999999999</v>
      </c>
      <c r="N282" s="840">
        <f t="shared" si="178"/>
        <v>36083.599999999999</v>
      </c>
      <c r="O282" s="1011"/>
      <c r="P282" s="739" t="s">
        <v>2416</v>
      </c>
      <c r="Q282" s="210"/>
      <c r="R282" s="210"/>
      <c r="S282" s="210"/>
    </row>
    <row r="283" spans="1:19" s="209" customFormat="1" ht="13.9" customHeight="1" outlineLevel="2" x14ac:dyDescent="0.2">
      <c r="A283" s="1006">
        <f ca="1">IF($H283="UNIDADE CONSTRUTIVA",OFFSET(A283,-1,0)+1,LARGE(A$3:A282,1))</f>
        <v>0</v>
      </c>
      <c r="B283" s="1006">
        <f t="shared" ref="B283" ca="1" si="199">IF(H283="UNIDADE CONSTRUTIVA",0,IF(H283="CÉLULA CONSTRUTIVA",OFFSET(B283,-1,0)+1,OFFSET(B283,-1,0)))</f>
        <v>21</v>
      </c>
      <c r="C283" s="1006">
        <f t="shared" ref="C283" ca="1" si="200">IF(H283="CÉLULA CONSTRUTIVA",0,IF(H283="ETAPA",OFFSET(C283,-1,0)+1,OFFSET(C283,-1,0)))</f>
        <v>2</v>
      </c>
      <c r="D283" s="1007">
        <f t="shared" ref="D283" ca="1" si="201">IF(H283="ETAPA",0,IF(H283="SUBETAPA",OFFSET(D283,-1,0)+1,OFFSET(D283,-1,0)))</f>
        <v>3</v>
      </c>
      <c r="E283" s="1007">
        <f t="shared" ref="E283" ca="1" si="202">IF(H283="Subetapa",0,IF(H283="serviço",OFFSET(E283,-1,0)+1,OFFSET(E283,-1,0)))</f>
        <v>2</v>
      </c>
      <c r="G283" s="732"/>
      <c r="H283" s="733" t="s">
        <v>497</v>
      </c>
      <c r="I283" s="734" t="str">
        <f t="shared" ref="I283" ca="1" si="203">IF(H283="Unidade Construtiva",TEXT(A283,"00"),IF(H283="Célula Construtiva",TEXT(B283,"00"),IF(H283="Etapa",CONCATENATE(TEXT(B283,"00"),".",TEXT(C283,"000")),IF(H283="Subetapa",CONCATENATE(TEXT(B283,"00"),".",TEXT(C283,"000"),".",TEXT(D283,"000")),IF(H283="Serviço",CONCATENATE(TEXT(B283,"00"),".",TEXT(C283,"000"),".",TEXT(D283,"000"),".",TEXT(E283,"000")),"")))))</f>
        <v>21.002.003.002</v>
      </c>
      <c r="J283" s="735" t="s">
        <v>2321</v>
      </c>
      <c r="K283" s="736" t="s">
        <v>423</v>
      </c>
      <c r="L283" s="1004">
        <v>1</v>
      </c>
      <c r="M283" s="1004">
        <f>7.6*3*992</f>
        <v>22617.599999999999</v>
      </c>
      <c r="N283" s="840">
        <f t="shared" si="178"/>
        <v>22617.599999999999</v>
      </c>
      <c r="O283" s="1011"/>
      <c r="P283" s="739" t="s">
        <v>2416</v>
      </c>
      <c r="Q283" s="210"/>
      <c r="R283" s="210"/>
      <c r="S283" s="210"/>
    </row>
    <row r="284" spans="1:19" s="209" customFormat="1" ht="13.9" customHeight="1" outlineLevel="1" x14ac:dyDescent="0.2">
      <c r="A284" s="1006">
        <f ca="1">IF($H284="UNIDADE CONSTRUTIVA",OFFSET(A284,-1,0)+1,LARGE(A$3:A280,1))</f>
        <v>0</v>
      </c>
      <c r="B284" s="1006">
        <f t="shared" ref="B284:B376" ca="1" si="204">IF(H284="UNIDADE CONSTRUTIVA",0,IF(H284="CÉLULA CONSTRUTIVA",OFFSET(B284,-1,0)+1,OFFSET(B284,-1,0)))</f>
        <v>21</v>
      </c>
      <c r="C284" s="1006">
        <f t="shared" ref="C284:C376" ca="1" si="205">IF(H284="CÉLULA CONSTRUTIVA",0,IF(H284="ETAPA",OFFSET(C284,-1,0)+1,OFFSET(C284,-1,0)))</f>
        <v>2</v>
      </c>
      <c r="D284" s="1007">
        <f t="shared" ref="D284:D376" ca="1" si="206">IF(H284="ETAPA",0,IF(H284="SUBETAPA",OFFSET(D284,-1,0)+1,OFFSET(D284,-1,0)))</f>
        <v>4</v>
      </c>
      <c r="E284" s="1007">
        <f t="shared" ref="E284:E376" ca="1" si="207">IF(H284="Subetapa",0,IF(H284="serviço",OFFSET(E284,-1,0)+1,OFFSET(E284,-1,0)))</f>
        <v>0</v>
      </c>
      <c r="G284" s="732"/>
      <c r="H284" s="733" t="s">
        <v>496</v>
      </c>
      <c r="I284" s="734" t="str">
        <f t="shared" ref="I284:I330" ca="1" si="208">IF(H284="Unidade Construtiva",TEXT(A284,"00"),IF(H284="Célula Construtiva",TEXT(B284,"00"),IF(H284="Etapa",CONCATENATE(TEXT(B284,"00"),".",TEXT(C284,"000")),IF(H284="Subetapa",CONCATENATE(TEXT(B284,"00"),".",TEXT(C284,"000"),".",TEXT(D284,"000")),IF(H284="Serviço",CONCATENATE(TEXT(B284,"00"),".",TEXT(C284,"000"),".",TEXT(D284,"000"),".",TEXT(E284,"000")),"")))))</f>
        <v>21.002.004</v>
      </c>
      <c r="J284" s="735" t="s">
        <v>503</v>
      </c>
      <c r="K284" s="736"/>
      <c r="L284" s="1004"/>
      <c r="M284" s="1004"/>
      <c r="N284" s="840">
        <f t="shared" ca="1" si="178"/>
        <v>175055.6</v>
      </c>
      <c r="O284" s="1011"/>
      <c r="P284" s="739"/>
      <c r="Q284" s="210"/>
      <c r="R284" s="210"/>
      <c r="S284" s="210"/>
    </row>
    <row r="285" spans="1:19" s="209" customFormat="1" ht="13.9" customHeight="1" outlineLevel="2" x14ac:dyDescent="0.2">
      <c r="A285" s="1006">
        <f ca="1">IF($H285="UNIDADE CONSTRUTIVA",OFFSET(A285,-1,0)+1,LARGE(A$3:A284,1))</f>
        <v>0</v>
      </c>
      <c r="B285" s="1006">
        <f t="shared" ca="1" si="204"/>
        <v>21</v>
      </c>
      <c r="C285" s="1006">
        <f t="shared" ca="1" si="205"/>
        <v>2</v>
      </c>
      <c r="D285" s="1007">
        <f t="shared" ca="1" si="206"/>
        <v>4</v>
      </c>
      <c r="E285" s="1007">
        <f t="shared" ca="1" si="207"/>
        <v>1</v>
      </c>
      <c r="G285" s="732"/>
      <c r="H285" s="733" t="s">
        <v>497</v>
      </c>
      <c r="I285" s="734" t="str">
        <f t="shared" ca="1" si="208"/>
        <v>21.002.004.001</v>
      </c>
      <c r="J285" s="735" t="s">
        <v>503</v>
      </c>
      <c r="K285" s="736" t="s">
        <v>423</v>
      </c>
      <c r="L285" s="1004">
        <v>1</v>
      </c>
      <c r="M285" s="1004">
        <f>COMPLEMENTARES!E10</f>
        <v>175055.6</v>
      </c>
      <c r="N285" s="840">
        <f t="shared" si="178"/>
        <v>175055.6</v>
      </c>
      <c r="O285" s="1011"/>
      <c r="P285" s="739" t="s">
        <v>2416</v>
      </c>
      <c r="Q285" s="210"/>
      <c r="R285" s="210"/>
      <c r="S285" s="210"/>
    </row>
    <row r="286" spans="1:19" s="209" customFormat="1" ht="13.9" customHeight="1" outlineLevel="1" x14ac:dyDescent="0.2">
      <c r="A286" s="1006">
        <f ca="1">IF($H286="UNIDADE CONSTRUTIVA",OFFSET(A286,-1,0)+1,LARGE(A$3:A285,1))</f>
        <v>0</v>
      </c>
      <c r="B286" s="1006">
        <f t="shared" ca="1" si="204"/>
        <v>21</v>
      </c>
      <c r="C286" s="1006">
        <f t="shared" ca="1" si="205"/>
        <v>2</v>
      </c>
      <c r="D286" s="1007">
        <f t="shared" ca="1" si="206"/>
        <v>5</v>
      </c>
      <c r="E286" s="1007">
        <f t="shared" ca="1" si="207"/>
        <v>0</v>
      </c>
      <c r="G286" s="732"/>
      <c r="H286" s="733" t="s">
        <v>496</v>
      </c>
      <c r="I286" s="734" t="str">
        <f t="shared" ca="1" si="208"/>
        <v>21.002.005</v>
      </c>
      <c r="J286" s="735" t="s">
        <v>450</v>
      </c>
      <c r="K286" s="736"/>
      <c r="L286" s="1004"/>
      <c r="M286" s="1004"/>
      <c r="N286" s="840">
        <f t="shared" ca="1" si="178"/>
        <v>210066.72</v>
      </c>
      <c r="O286" s="1011"/>
      <c r="P286" s="739"/>
      <c r="Q286" s="210"/>
      <c r="R286" s="210"/>
      <c r="S286" s="210"/>
    </row>
    <row r="287" spans="1:19" s="209" customFormat="1" ht="13.9" customHeight="1" outlineLevel="2" x14ac:dyDescent="0.2">
      <c r="A287" s="1006">
        <f ca="1">IF($H287="UNIDADE CONSTRUTIVA",OFFSET(A287,-1,0)+1,LARGE(A$3:A286,1))</f>
        <v>0</v>
      </c>
      <c r="B287" s="1006">
        <f t="shared" ca="1" si="204"/>
        <v>21</v>
      </c>
      <c r="C287" s="1006">
        <f t="shared" ca="1" si="205"/>
        <v>2</v>
      </c>
      <c r="D287" s="1007">
        <f t="shared" ca="1" si="206"/>
        <v>5</v>
      </c>
      <c r="E287" s="1007">
        <f t="shared" ca="1" si="207"/>
        <v>1</v>
      </c>
      <c r="G287" s="732"/>
      <c r="H287" s="733" t="s">
        <v>497</v>
      </c>
      <c r="I287" s="734" t="str">
        <f t="shared" ca="1" si="208"/>
        <v>21.002.005.001</v>
      </c>
      <c r="J287" s="735" t="s">
        <v>451</v>
      </c>
      <c r="K287" s="736" t="s">
        <v>423</v>
      </c>
      <c r="L287" s="1004">
        <v>1</v>
      </c>
      <c r="M287" s="1004">
        <f>COMPLEMENTARES!E14</f>
        <v>175055.6</v>
      </c>
      <c r="N287" s="840">
        <f t="shared" si="178"/>
        <v>175055.6</v>
      </c>
      <c r="O287" s="1011"/>
      <c r="P287" s="739" t="s">
        <v>2416</v>
      </c>
      <c r="Q287" s="210"/>
      <c r="R287" s="210"/>
      <c r="S287" s="210"/>
    </row>
    <row r="288" spans="1:19" s="209" customFormat="1" ht="13.9" customHeight="1" outlineLevel="2" x14ac:dyDescent="0.2">
      <c r="A288" s="1006">
        <f ca="1">IF($H288="UNIDADE CONSTRUTIVA",OFFSET(A288,-1,0)+1,LARGE(A$3:A287,1))</f>
        <v>0</v>
      </c>
      <c r="B288" s="1006">
        <f t="shared" ca="1" si="204"/>
        <v>21</v>
      </c>
      <c r="C288" s="1006">
        <f t="shared" ca="1" si="205"/>
        <v>2</v>
      </c>
      <c r="D288" s="1007">
        <f t="shared" ca="1" si="206"/>
        <v>5</v>
      </c>
      <c r="E288" s="1007">
        <f t="shared" ca="1" si="207"/>
        <v>2</v>
      </c>
      <c r="G288" s="732"/>
      <c r="H288" s="733" t="s">
        <v>497</v>
      </c>
      <c r="I288" s="734" t="str">
        <f t="shared" ca="1" si="208"/>
        <v>21.002.005.002</v>
      </c>
      <c r="J288" s="735" t="s">
        <v>452</v>
      </c>
      <c r="K288" s="736" t="s">
        <v>423</v>
      </c>
      <c r="L288" s="1004">
        <v>1</v>
      </c>
      <c r="M288" s="1004">
        <f>COMPLEMENTARES!E13</f>
        <v>35011.120000000003</v>
      </c>
      <c r="N288" s="840">
        <f t="shared" si="178"/>
        <v>35011.120000000003</v>
      </c>
      <c r="O288" s="1011"/>
      <c r="P288" s="739" t="s">
        <v>2416</v>
      </c>
      <c r="Q288" s="210"/>
      <c r="R288" s="210"/>
      <c r="S288" s="210"/>
    </row>
    <row r="289" spans="1:21" s="209" customFormat="1" ht="13.9" customHeight="1" outlineLevel="1" x14ac:dyDescent="0.2">
      <c r="A289" s="1006">
        <f ca="1">IF($H289="UNIDADE CONSTRUTIVA",OFFSET(A289,-1,0)+1,LARGE(A$3:A288,1))</f>
        <v>0</v>
      </c>
      <c r="B289" s="1006">
        <f t="shared" ca="1" si="204"/>
        <v>21</v>
      </c>
      <c r="C289" s="1006">
        <f t="shared" ca="1" si="205"/>
        <v>2</v>
      </c>
      <c r="D289" s="1007">
        <f t="shared" ca="1" si="206"/>
        <v>6</v>
      </c>
      <c r="E289" s="1007">
        <f t="shared" ca="1" si="207"/>
        <v>0</v>
      </c>
      <c r="G289" s="732"/>
      <c r="H289" s="733" t="s">
        <v>496</v>
      </c>
      <c r="I289" s="734" t="str">
        <f t="shared" ca="1" si="208"/>
        <v>21.002.006</v>
      </c>
      <c r="J289" s="735" t="s">
        <v>453</v>
      </c>
      <c r="K289" s="736"/>
      <c r="L289" s="1004"/>
      <c r="M289" s="1004"/>
      <c r="N289" s="840">
        <f t="shared" ca="1" si="178"/>
        <v>70022.240000000005</v>
      </c>
      <c r="O289" s="1011"/>
      <c r="P289" s="739"/>
      <c r="Q289" s="210"/>
      <c r="R289" s="210"/>
      <c r="S289" s="146"/>
      <c r="T289" s="65"/>
      <c r="U289" s="65"/>
    </row>
    <row r="290" spans="1:21" s="209" customFormat="1" ht="13.9" customHeight="1" outlineLevel="2" x14ac:dyDescent="0.2">
      <c r="A290" s="1006">
        <f ca="1">IF($H290="UNIDADE CONSTRUTIVA",OFFSET(A290,-1,0)+1,LARGE(A$3:A289,1))</f>
        <v>0</v>
      </c>
      <c r="B290" s="1006">
        <f t="shared" ca="1" si="204"/>
        <v>21</v>
      </c>
      <c r="C290" s="1006">
        <f t="shared" ca="1" si="205"/>
        <v>2</v>
      </c>
      <c r="D290" s="1007">
        <f t="shared" ca="1" si="206"/>
        <v>6</v>
      </c>
      <c r="E290" s="1007">
        <f t="shared" ca="1" si="207"/>
        <v>1</v>
      </c>
      <c r="G290" s="732"/>
      <c r="H290" s="733" t="s">
        <v>497</v>
      </c>
      <c r="I290" s="734" t="str">
        <f t="shared" ca="1" si="208"/>
        <v>21.002.006.001</v>
      </c>
      <c r="J290" s="735" t="s">
        <v>453</v>
      </c>
      <c r="K290" s="736" t="s">
        <v>423</v>
      </c>
      <c r="L290" s="1004">
        <v>1</v>
      </c>
      <c r="M290" s="1004">
        <f>COMPLEMENTARES!E12</f>
        <v>70022.240000000005</v>
      </c>
      <c r="N290" s="840">
        <f t="shared" si="178"/>
        <v>70022.240000000005</v>
      </c>
      <c r="O290" s="1011"/>
      <c r="P290" s="739" t="s">
        <v>2416</v>
      </c>
      <c r="Q290" s="210"/>
      <c r="R290" s="210"/>
      <c r="S290" s="146"/>
      <c r="T290" s="65"/>
      <c r="U290" s="65"/>
    </row>
    <row r="291" spans="1:21" s="209" customFormat="1" ht="13.9" customHeight="1" x14ac:dyDescent="0.2">
      <c r="A291" s="1006">
        <f ca="1">IF($H291="UNIDADE CONSTRUTIVA",OFFSET(A291,-1,0)+1,LARGE(A$3:A290,1))</f>
        <v>0</v>
      </c>
      <c r="B291" s="1006">
        <f t="shared" ca="1" si="204"/>
        <v>22</v>
      </c>
      <c r="C291" s="1006">
        <f t="shared" ca="1" si="205"/>
        <v>0</v>
      </c>
      <c r="D291" s="1007">
        <f t="shared" ca="1" si="206"/>
        <v>6</v>
      </c>
      <c r="E291" s="1007">
        <f t="shared" ca="1" si="207"/>
        <v>1</v>
      </c>
      <c r="G291" s="732"/>
      <c r="H291" s="733" t="s">
        <v>494</v>
      </c>
      <c r="I291" s="734" t="str">
        <f t="shared" ca="1" si="208"/>
        <v>22</v>
      </c>
      <c r="J291" s="735" t="s">
        <v>1138</v>
      </c>
      <c r="K291" s="736"/>
      <c r="L291" s="1004"/>
      <c r="M291" s="1004"/>
      <c r="N291" s="840">
        <f t="shared" ca="1" si="178"/>
        <v>22603060.034191996</v>
      </c>
      <c r="O291" s="1011"/>
      <c r="P291" s="739"/>
      <c r="Q291" s="1012"/>
      <c r="R291" s="1012"/>
      <c r="S291" s="210"/>
    </row>
    <row r="292" spans="1:21" s="209" customFormat="1" ht="13.9" customHeight="1" outlineLevel="1" x14ac:dyDescent="0.2">
      <c r="A292" s="1006">
        <f ca="1">IF($H292="UNIDADE CONSTRUTIVA",OFFSET(A292,-1,0)+1,LARGE(A$3:A291,1))</f>
        <v>0</v>
      </c>
      <c r="B292" s="1006">
        <f t="shared" ca="1" si="204"/>
        <v>22</v>
      </c>
      <c r="C292" s="1006">
        <f t="shared" ca="1" si="205"/>
        <v>1</v>
      </c>
      <c r="D292" s="1007">
        <f t="shared" ca="1" si="206"/>
        <v>0</v>
      </c>
      <c r="E292" s="1007">
        <f t="shared" ca="1" si="207"/>
        <v>1</v>
      </c>
      <c r="G292" s="732"/>
      <c r="H292" s="733" t="s">
        <v>495</v>
      </c>
      <c r="I292" s="734" t="str">
        <f t="shared" ca="1" si="208"/>
        <v>22.001</v>
      </c>
      <c r="J292" s="735" t="s">
        <v>1139</v>
      </c>
      <c r="K292" s="736"/>
      <c r="L292" s="1004"/>
      <c r="M292" s="1004"/>
      <c r="N292" s="840">
        <f t="shared" ca="1" si="178"/>
        <v>22603060.034191996</v>
      </c>
      <c r="O292" s="1011"/>
      <c r="P292" s="739"/>
      <c r="Q292" s="210"/>
      <c r="R292" s="210"/>
      <c r="S292" s="210"/>
    </row>
    <row r="293" spans="1:21" s="209" customFormat="1" ht="13.9" customHeight="1" outlineLevel="1" x14ac:dyDescent="0.2">
      <c r="A293" s="1006">
        <f ca="1">IF($H293="UNIDADE CONSTRUTIVA",OFFSET(A293,-1,0)+1,LARGE(A$3:A292,1))</f>
        <v>0</v>
      </c>
      <c r="B293" s="1006">
        <f t="shared" ca="1" si="204"/>
        <v>22</v>
      </c>
      <c r="C293" s="1006">
        <f t="shared" ca="1" si="205"/>
        <v>1</v>
      </c>
      <c r="D293" s="1007">
        <f t="shared" ca="1" si="206"/>
        <v>1</v>
      </c>
      <c r="E293" s="1007">
        <f t="shared" ca="1" si="207"/>
        <v>0</v>
      </c>
      <c r="G293" s="732"/>
      <c r="H293" s="733" t="s">
        <v>496</v>
      </c>
      <c r="I293" s="734" t="str">
        <f t="shared" ca="1" si="208"/>
        <v>22.001.001</v>
      </c>
      <c r="J293" s="735" t="s">
        <v>1114</v>
      </c>
      <c r="K293" s="736"/>
      <c r="L293" s="1004"/>
      <c r="M293" s="1004"/>
      <c r="N293" s="840">
        <f t="shared" ca="1" si="178"/>
        <v>226030.60034192004</v>
      </c>
      <c r="O293" s="1011"/>
      <c r="P293" s="739"/>
      <c r="Q293" s="210"/>
      <c r="R293" s="210"/>
      <c r="S293" s="210"/>
    </row>
    <row r="294" spans="1:21" s="209" customFormat="1" ht="13.9" customHeight="1" outlineLevel="2" x14ac:dyDescent="0.2">
      <c r="A294" s="1006">
        <f ca="1">IF($H294="UNIDADE CONSTRUTIVA",OFFSET(A294,-1,0)+1,LARGE(A$3:A293,1))</f>
        <v>0</v>
      </c>
      <c r="B294" s="1006">
        <f t="shared" ca="1" si="204"/>
        <v>22</v>
      </c>
      <c r="C294" s="1006">
        <f t="shared" ca="1" si="205"/>
        <v>1</v>
      </c>
      <c r="D294" s="1007">
        <f t="shared" ca="1" si="206"/>
        <v>1</v>
      </c>
      <c r="E294" s="1007">
        <f t="shared" ca="1" si="207"/>
        <v>1</v>
      </c>
      <c r="G294" s="732"/>
      <c r="H294" s="733" t="s">
        <v>497</v>
      </c>
      <c r="I294" s="734" t="str">
        <f t="shared" ca="1" si="208"/>
        <v>22.001.001.001</v>
      </c>
      <c r="J294" s="735" t="s">
        <v>1114</v>
      </c>
      <c r="K294" s="736" t="s">
        <v>423</v>
      </c>
      <c r="L294" s="1004">
        <v>1</v>
      </c>
      <c r="M294" s="1004">
        <f>'MÃO DE OBRA'!D12</f>
        <v>226030.60034192004</v>
      </c>
      <c r="N294" s="840">
        <f t="shared" si="178"/>
        <v>226030.60034192004</v>
      </c>
      <c r="O294" s="1011"/>
      <c r="P294" s="739" t="s">
        <v>2416</v>
      </c>
      <c r="Q294" s="210"/>
      <c r="R294" s="210"/>
      <c r="S294" s="210"/>
    </row>
    <row r="295" spans="1:21" s="209" customFormat="1" ht="13.9" customHeight="1" outlineLevel="1" x14ac:dyDescent="0.2">
      <c r="A295" s="1006">
        <f ca="1">IF($H295="UNIDADE CONSTRUTIVA",OFFSET(A295,-1,0)+1,LARGE(A$3:A294,1))</f>
        <v>0</v>
      </c>
      <c r="B295" s="1006">
        <f t="shared" ca="1" si="204"/>
        <v>22</v>
      </c>
      <c r="C295" s="1006">
        <f t="shared" ca="1" si="205"/>
        <v>1</v>
      </c>
      <c r="D295" s="1007">
        <f t="shared" ca="1" si="206"/>
        <v>2</v>
      </c>
      <c r="E295" s="1007">
        <f t="shared" ca="1" si="207"/>
        <v>0</v>
      </c>
      <c r="G295" s="732"/>
      <c r="H295" s="733" t="s">
        <v>496</v>
      </c>
      <c r="I295" s="734" t="str">
        <f t="shared" ca="1" si="208"/>
        <v>22.001.002</v>
      </c>
      <c r="J295" s="735" t="s">
        <v>1115</v>
      </c>
      <c r="K295" s="736"/>
      <c r="L295" s="1004"/>
      <c r="M295" s="1004"/>
      <c r="N295" s="840">
        <f t="shared" ca="1" si="178"/>
        <v>339045.90051288006</v>
      </c>
      <c r="O295" s="1011"/>
      <c r="P295" s="739"/>
      <c r="Q295" s="210"/>
      <c r="R295" s="210"/>
      <c r="S295" s="210"/>
    </row>
    <row r="296" spans="1:21" s="209" customFormat="1" ht="13.9" customHeight="1" outlineLevel="2" x14ac:dyDescent="0.2">
      <c r="A296" s="1006">
        <f ca="1">IF($H296="UNIDADE CONSTRUTIVA",OFFSET(A296,-1,0)+1,LARGE(A$3:A295,1))</f>
        <v>0</v>
      </c>
      <c r="B296" s="1006">
        <f t="shared" ca="1" si="204"/>
        <v>22</v>
      </c>
      <c r="C296" s="1006">
        <f t="shared" ca="1" si="205"/>
        <v>1</v>
      </c>
      <c r="D296" s="1007">
        <f t="shared" ca="1" si="206"/>
        <v>2</v>
      </c>
      <c r="E296" s="1007">
        <f t="shared" ca="1" si="207"/>
        <v>1</v>
      </c>
      <c r="G296" s="732"/>
      <c r="H296" s="733" t="s">
        <v>497</v>
      </c>
      <c r="I296" s="734" t="str">
        <f t="shared" ca="1" si="208"/>
        <v>22.001.002.001</v>
      </c>
      <c r="J296" s="735" t="s">
        <v>1115</v>
      </c>
      <c r="K296" s="736" t="s">
        <v>423</v>
      </c>
      <c r="L296" s="1004">
        <v>1</v>
      </c>
      <c r="M296" s="1004">
        <f>'MÃO DE OBRA'!D13</f>
        <v>339045.90051288006</v>
      </c>
      <c r="N296" s="840">
        <f t="shared" si="178"/>
        <v>339045.90051288006</v>
      </c>
      <c r="O296" s="1011"/>
      <c r="P296" s="739" t="s">
        <v>2416</v>
      </c>
      <c r="Q296" s="210"/>
      <c r="R296" s="210"/>
      <c r="S296" s="210"/>
    </row>
    <row r="297" spans="1:21" s="209" customFormat="1" ht="13.9" customHeight="1" outlineLevel="1" x14ac:dyDescent="0.2">
      <c r="A297" s="1006">
        <f ca="1">IF($H297="UNIDADE CONSTRUTIVA",OFFSET(A297,-1,0)+1,LARGE(A$3:A296,1))</f>
        <v>0</v>
      </c>
      <c r="B297" s="1006">
        <f t="shared" ca="1" si="204"/>
        <v>22</v>
      </c>
      <c r="C297" s="1006">
        <f t="shared" ca="1" si="205"/>
        <v>1</v>
      </c>
      <c r="D297" s="1007">
        <f t="shared" ca="1" si="206"/>
        <v>3</v>
      </c>
      <c r="E297" s="1007">
        <f t="shared" ca="1" si="207"/>
        <v>0</v>
      </c>
      <c r="G297" s="732"/>
      <c r="H297" s="733" t="s">
        <v>496</v>
      </c>
      <c r="I297" s="734" t="str">
        <f t="shared" ca="1" si="208"/>
        <v>22.001.003</v>
      </c>
      <c r="J297" s="735" t="s">
        <v>1116</v>
      </c>
      <c r="K297" s="736"/>
      <c r="L297" s="1004"/>
      <c r="M297" s="1004"/>
      <c r="N297" s="840">
        <f t="shared" ca="1" si="178"/>
        <v>1130153.0017096002</v>
      </c>
      <c r="O297" s="1011"/>
      <c r="P297" s="739"/>
      <c r="Q297" s="210"/>
      <c r="R297" s="210"/>
      <c r="S297" s="210"/>
    </row>
    <row r="298" spans="1:21" s="209" customFormat="1" ht="13.9" customHeight="1" outlineLevel="2" x14ac:dyDescent="0.2">
      <c r="A298" s="1006">
        <f ca="1">IF($H298="UNIDADE CONSTRUTIVA",OFFSET(A298,-1,0)+1,LARGE(A$3:A297,1))</f>
        <v>0</v>
      </c>
      <c r="B298" s="1006">
        <f t="shared" ca="1" si="204"/>
        <v>22</v>
      </c>
      <c r="C298" s="1006">
        <f t="shared" ca="1" si="205"/>
        <v>1</v>
      </c>
      <c r="D298" s="1007">
        <f t="shared" ca="1" si="206"/>
        <v>3</v>
      </c>
      <c r="E298" s="1007">
        <f t="shared" ca="1" si="207"/>
        <v>1</v>
      </c>
      <c r="G298" s="732"/>
      <c r="H298" s="733" t="s">
        <v>497</v>
      </c>
      <c r="I298" s="734" t="str">
        <f t="shared" ca="1" si="208"/>
        <v>22.001.003.001</v>
      </c>
      <c r="J298" s="735" t="s">
        <v>1116</v>
      </c>
      <c r="K298" s="736" t="s">
        <v>423</v>
      </c>
      <c r="L298" s="1004">
        <v>1</v>
      </c>
      <c r="M298" s="1004">
        <f>'MÃO DE OBRA'!D14</f>
        <v>1130153.0017096002</v>
      </c>
      <c r="N298" s="840">
        <f t="shared" si="178"/>
        <v>1130153.0017096002</v>
      </c>
      <c r="O298" s="1011"/>
      <c r="P298" s="739" t="s">
        <v>2416</v>
      </c>
      <c r="Q298" s="210"/>
      <c r="R298" s="210"/>
      <c r="S298" s="210"/>
    </row>
    <row r="299" spans="1:21" s="209" customFormat="1" ht="13.9" customHeight="1" outlineLevel="1" x14ac:dyDescent="0.2">
      <c r="A299" s="1006">
        <f ca="1">IF($H299="UNIDADE CONSTRUTIVA",OFFSET(A299,-1,0)+1,LARGE(A$3:A298,1))</f>
        <v>0</v>
      </c>
      <c r="B299" s="1006">
        <f t="shared" ref="B299:B308" ca="1" si="209">IF(H299="UNIDADE CONSTRUTIVA",0,IF(H299="CÉLULA CONSTRUTIVA",OFFSET(B299,-1,0)+1,OFFSET(B299,-1,0)))</f>
        <v>22</v>
      </c>
      <c r="C299" s="1006">
        <f t="shared" ref="C299:C308" ca="1" si="210">IF(H299="CÉLULA CONSTRUTIVA",0,IF(H299="ETAPA",OFFSET(C299,-1,0)+1,OFFSET(C299,-1,0)))</f>
        <v>1</v>
      </c>
      <c r="D299" s="1007">
        <f t="shared" ref="D299:D308" ca="1" si="211">IF(H299="ETAPA",0,IF(H299="SUBETAPA",OFFSET(D299,-1,0)+1,OFFSET(D299,-1,0)))</f>
        <v>4</v>
      </c>
      <c r="E299" s="1007">
        <f t="shared" ref="E299:E308" ca="1" si="212">IF(H299="Subetapa",0,IF(H299="serviço",OFFSET(E299,-1,0)+1,OFFSET(E299,-1,0)))</f>
        <v>0</v>
      </c>
      <c r="G299" s="732"/>
      <c r="H299" s="733" t="s">
        <v>496</v>
      </c>
      <c r="I299" s="734" t="str">
        <f t="shared" ref="I299:I308" ca="1" si="213">IF(H299="Unidade Construtiva",TEXT(A299,"00"),IF(H299="Célula Construtiva",TEXT(B299,"00"),IF(H299="Etapa",CONCATENATE(TEXT(B299,"00"),".",TEXT(C299,"000")),IF(H299="Subetapa",CONCATENATE(TEXT(B299,"00"),".",TEXT(C299,"000"),".",TEXT(D299,"000")),IF(H299="Serviço",CONCATENATE(TEXT(B299,"00"),".",TEXT(C299,"000"),".",TEXT(D299,"000"),".",TEXT(E299,"000")),"")))))</f>
        <v>22.001.004</v>
      </c>
      <c r="J299" s="735" t="s">
        <v>1117</v>
      </c>
      <c r="K299" s="736"/>
      <c r="L299" s="1004"/>
      <c r="M299" s="1004"/>
      <c r="N299" s="840">
        <f t="shared" ca="1" si="178"/>
        <v>5424734.408206081</v>
      </c>
      <c r="O299" s="1011"/>
      <c r="P299" s="739"/>
      <c r="Q299" s="210"/>
      <c r="R299" s="210"/>
      <c r="S299" s="210"/>
    </row>
    <row r="300" spans="1:21" s="209" customFormat="1" ht="13.9" customHeight="1" outlineLevel="2" x14ac:dyDescent="0.2">
      <c r="A300" s="1006">
        <f ca="1">IF($H300="UNIDADE CONSTRUTIVA",OFFSET(A300,-1,0)+1,LARGE(A$3:A299,1))</f>
        <v>0</v>
      </c>
      <c r="B300" s="1006">
        <f t="shared" ca="1" si="209"/>
        <v>22</v>
      </c>
      <c r="C300" s="1006">
        <f t="shared" ca="1" si="210"/>
        <v>1</v>
      </c>
      <c r="D300" s="1007">
        <f t="shared" ca="1" si="211"/>
        <v>4</v>
      </c>
      <c r="E300" s="1007">
        <f t="shared" ca="1" si="212"/>
        <v>1</v>
      </c>
      <c r="G300" s="732"/>
      <c r="H300" s="733" t="s">
        <v>497</v>
      </c>
      <c r="I300" s="734" t="str">
        <f t="shared" ca="1" si="213"/>
        <v>22.001.004.001</v>
      </c>
      <c r="J300" s="735" t="s">
        <v>1117</v>
      </c>
      <c r="K300" s="736" t="s">
        <v>423</v>
      </c>
      <c r="L300" s="1004">
        <v>1</v>
      </c>
      <c r="M300" s="1004">
        <f>'MÃO DE OBRA'!D15</f>
        <v>5424734.408206081</v>
      </c>
      <c r="N300" s="840">
        <f t="shared" si="178"/>
        <v>5424734.408206081</v>
      </c>
      <c r="O300" s="1011"/>
      <c r="P300" s="739" t="s">
        <v>2416</v>
      </c>
      <c r="Q300" s="210"/>
      <c r="R300" s="210"/>
      <c r="S300" s="210"/>
    </row>
    <row r="301" spans="1:21" s="209" customFormat="1" ht="13.9" customHeight="1" outlineLevel="1" x14ac:dyDescent="0.2">
      <c r="A301" s="1006">
        <f ca="1">IF($H301="UNIDADE CONSTRUTIVA",OFFSET(A301,-1,0)+1,LARGE(A$3:A300,1))</f>
        <v>0</v>
      </c>
      <c r="B301" s="1006">
        <f t="shared" ca="1" si="209"/>
        <v>22</v>
      </c>
      <c r="C301" s="1006">
        <f t="shared" ca="1" si="210"/>
        <v>1</v>
      </c>
      <c r="D301" s="1007">
        <f t="shared" ca="1" si="211"/>
        <v>5</v>
      </c>
      <c r="E301" s="1007">
        <f t="shared" ca="1" si="212"/>
        <v>0</v>
      </c>
      <c r="G301" s="732"/>
      <c r="H301" s="733" t="s">
        <v>496</v>
      </c>
      <c r="I301" s="734" t="str">
        <f t="shared" ca="1" si="213"/>
        <v>22.001.005</v>
      </c>
      <c r="J301" s="735" t="s">
        <v>1118</v>
      </c>
      <c r="K301" s="736"/>
      <c r="L301" s="1004"/>
      <c r="M301" s="1004"/>
      <c r="N301" s="840">
        <f t="shared" ca="1" si="178"/>
        <v>1130153.0017096002</v>
      </c>
      <c r="O301" s="1011"/>
      <c r="P301" s="739"/>
      <c r="Q301" s="210"/>
      <c r="R301" s="210"/>
      <c r="S301" s="210"/>
    </row>
    <row r="302" spans="1:21" s="209" customFormat="1" ht="13.9" customHeight="1" outlineLevel="2" x14ac:dyDescent="0.2">
      <c r="A302" s="1006">
        <f ca="1">IF($H302="UNIDADE CONSTRUTIVA",OFFSET(A302,-1,0)+1,LARGE(A$3:A301,1))</f>
        <v>0</v>
      </c>
      <c r="B302" s="1006">
        <f t="shared" ca="1" si="209"/>
        <v>22</v>
      </c>
      <c r="C302" s="1006">
        <f t="shared" ca="1" si="210"/>
        <v>1</v>
      </c>
      <c r="D302" s="1007">
        <f t="shared" ca="1" si="211"/>
        <v>5</v>
      </c>
      <c r="E302" s="1007">
        <f t="shared" ca="1" si="212"/>
        <v>1</v>
      </c>
      <c r="G302" s="732"/>
      <c r="H302" s="733" t="s">
        <v>497</v>
      </c>
      <c r="I302" s="734" t="str">
        <f t="shared" ca="1" si="213"/>
        <v>22.001.005.001</v>
      </c>
      <c r="J302" s="735" t="s">
        <v>1118</v>
      </c>
      <c r="K302" s="736" t="s">
        <v>423</v>
      </c>
      <c r="L302" s="1004">
        <v>1</v>
      </c>
      <c r="M302" s="1004">
        <f>'MÃO DE OBRA'!D16</f>
        <v>1130153.0017096002</v>
      </c>
      <c r="N302" s="840">
        <f t="shared" si="178"/>
        <v>1130153.0017096002</v>
      </c>
      <c r="O302" s="1011"/>
      <c r="P302" s="739" t="s">
        <v>2416</v>
      </c>
      <c r="Q302" s="210"/>
      <c r="R302" s="210"/>
      <c r="S302" s="210"/>
    </row>
    <row r="303" spans="1:21" s="209" customFormat="1" ht="13.9" customHeight="1" outlineLevel="1" x14ac:dyDescent="0.2">
      <c r="A303" s="1006">
        <f ca="1">IF($H303="UNIDADE CONSTRUTIVA",OFFSET(A303,-1,0)+1,LARGE(A$3:A302,1))</f>
        <v>0</v>
      </c>
      <c r="B303" s="1006">
        <f t="shared" ca="1" si="209"/>
        <v>22</v>
      </c>
      <c r="C303" s="1006">
        <f t="shared" ca="1" si="210"/>
        <v>1</v>
      </c>
      <c r="D303" s="1007">
        <f t="shared" ca="1" si="211"/>
        <v>6</v>
      </c>
      <c r="E303" s="1007">
        <f t="shared" ca="1" si="212"/>
        <v>0</v>
      </c>
      <c r="G303" s="732"/>
      <c r="H303" s="733" t="s">
        <v>496</v>
      </c>
      <c r="I303" s="734" t="str">
        <f t="shared" ca="1" si="213"/>
        <v>22.001.006</v>
      </c>
      <c r="J303" s="735" t="s">
        <v>1119</v>
      </c>
      <c r="K303" s="736"/>
      <c r="L303" s="1004"/>
      <c r="M303" s="1004"/>
      <c r="N303" s="840">
        <f t="shared" ca="1" si="178"/>
        <v>678091.80102576013</v>
      </c>
      <c r="O303" s="1011"/>
      <c r="P303" s="739"/>
      <c r="Q303" s="210"/>
      <c r="R303" s="210"/>
      <c r="S303" s="146"/>
      <c r="T303" s="65"/>
      <c r="U303" s="65"/>
    </row>
    <row r="304" spans="1:21" s="209" customFormat="1" ht="13.9" customHeight="1" outlineLevel="2" x14ac:dyDescent="0.2">
      <c r="A304" s="1006">
        <f ca="1">IF($H304="UNIDADE CONSTRUTIVA",OFFSET(A304,-1,0)+1,LARGE(A$3:A303,1))</f>
        <v>0</v>
      </c>
      <c r="B304" s="1006">
        <f t="shared" ca="1" si="209"/>
        <v>22</v>
      </c>
      <c r="C304" s="1006">
        <f t="shared" ca="1" si="210"/>
        <v>1</v>
      </c>
      <c r="D304" s="1007">
        <f t="shared" ca="1" si="211"/>
        <v>6</v>
      </c>
      <c r="E304" s="1007">
        <f t="shared" ca="1" si="212"/>
        <v>1</v>
      </c>
      <c r="G304" s="732"/>
      <c r="H304" s="733" t="s">
        <v>497</v>
      </c>
      <c r="I304" s="734" t="str">
        <f t="shared" ca="1" si="213"/>
        <v>22.001.006.001</v>
      </c>
      <c r="J304" s="735" t="s">
        <v>1119</v>
      </c>
      <c r="K304" s="736" t="s">
        <v>423</v>
      </c>
      <c r="L304" s="1004">
        <v>1</v>
      </c>
      <c r="M304" s="1004">
        <f>'MÃO DE OBRA'!D17</f>
        <v>678091.80102576013</v>
      </c>
      <c r="N304" s="840">
        <f t="shared" si="178"/>
        <v>678091.80102576013</v>
      </c>
      <c r="O304" s="1011"/>
      <c r="P304" s="739" t="s">
        <v>2416</v>
      </c>
      <c r="Q304" s="210"/>
      <c r="R304" s="210"/>
      <c r="S304" s="146"/>
      <c r="T304" s="65"/>
      <c r="U304" s="65"/>
    </row>
    <row r="305" spans="1:21" s="209" customFormat="1" ht="13.9" customHeight="1" outlineLevel="1" x14ac:dyDescent="0.2">
      <c r="A305" s="1006">
        <f ca="1">IF($H305="UNIDADE CONSTRUTIVA",OFFSET(A305,-1,0)+1,LARGE(A$3:A304,1))</f>
        <v>0</v>
      </c>
      <c r="B305" s="1006">
        <f t="shared" ca="1" si="209"/>
        <v>22</v>
      </c>
      <c r="C305" s="1006">
        <f t="shared" ca="1" si="210"/>
        <v>1</v>
      </c>
      <c r="D305" s="1007">
        <f t="shared" ca="1" si="211"/>
        <v>7</v>
      </c>
      <c r="E305" s="1007">
        <f t="shared" ca="1" si="212"/>
        <v>0</v>
      </c>
      <c r="G305" s="732"/>
      <c r="H305" s="733" t="s">
        <v>496</v>
      </c>
      <c r="I305" s="734" t="str">
        <f t="shared" ca="1" si="213"/>
        <v>22.001.007</v>
      </c>
      <c r="J305" s="735" t="s">
        <v>419</v>
      </c>
      <c r="K305" s="736"/>
      <c r="L305" s="1004"/>
      <c r="M305" s="1004"/>
      <c r="N305" s="840">
        <f t="shared" ca="1" si="178"/>
        <v>226030.60034192004</v>
      </c>
      <c r="O305" s="1011"/>
      <c r="P305" s="739"/>
      <c r="Q305" s="210"/>
      <c r="R305" s="210"/>
      <c r="S305" s="210"/>
    </row>
    <row r="306" spans="1:21" s="209" customFormat="1" ht="13.9" customHeight="1" outlineLevel="2" x14ac:dyDescent="0.2">
      <c r="A306" s="1006">
        <f ca="1">IF($H306="UNIDADE CONSTRUTIVA",OFFSET(A306,-1,0)+1,LARGE(A$3:A305,1))</f>
        <v>0</v>
      </c>
      <c r="B306" s="1006">
        <f t="shared" ca="1" si="209"/>
        <v>22</v>
      </c>
      <c r="C306" s="1006">
        <f t="shared" ca="1" si="210"/>
        <v>1</v>
      </c>
      <c r="D306" s="1007">
        <f t="shared" ca="1" si="211"/>
        <v>7</v>
      </c>
      <c r="E306" s="1007">
        <f t="shared" ca="1" si="212"/>
        <v>1</v>
      </c>
      <c r="G306" s="732"/>
      <c r="H306" s="733" t="s">
        <v>497</v>
      </c>
      <c r="I306" s="734" t="str">
        <f t="shared" ca="1" si="213"/>
        <v>22.001.007.001</v>
      </c>
      <c r="J306" s="735" t="s">
        <v>419</v>
      </c>
      <c r="K306" s="736" t="s">
        <v>423</v>
      </c>
      <c r="L306" s="1004">
        <v>1</v>
      </c>
      <c r="M306" s="1004">
        <f>'MÃO DE OBRA'!D18</f>
        <v>226030.60034192004</v>
      </c>
      <c r="N306" s="840">
        <f t="shared" si="178"/>
        <v>226030.60034192004</v>
      </c>
      <c r="O306" s="1011"/>
      <c r="P306" s="739" t="s">
        <v>2416</v>
      </c>
      <c r="Q306" s="210"/>
      <c r="R306" s="210"/>
      <c r="S306" s="210"/>
    </row>
    <row r="307" spans="1:21" s="209" customFormat="1" ht="13.9" customHeight="1" outlineLevel="1" x14ac:dyDescent="0.2">
      <c r="A307" s="1006">
        <f ca="1">IF($H307="UNIDADE CONSTRUTIVA",OFFSET(A307,-1,0)+1,LARGE(A$3:A306,1))</f>
        <v>0</v>
      </c>
      <c r="B307" s="1006">
        <f t="shared" ca="1" si="209"/>
        <v>22</v>
      </c>
      <c r="C307" s="1006">
        <f t="shared" ca="1" si="210"/>
        <v>1</v>
      </c>
      <c r="D307" s="1007">
        <f t="shared" ca="1" si="211"/>
        <v>8</v>
      </c>
      <c r="E307" s="1007">
        <f t="shared" ca="1" si="212"/>
        <v>0</v>
      </c>
      <c r="G307" s="732"/>
      <c r="H307" s="733" t="s">
        <v>496</v>
      </c>
      <c r="I307" s="734" t="str">
        <f t="shared" ca="1" si="213"/>
        <v>22.001.008</v>
      </c>
      <c r="J307" s="735" t="s">
        <v>1120</v>
      </c>
      <c r="K307" s="736"/>
      <c r="L307" s="1004"/>
      <c r="M307" s="1004"/>
      <c r="N307" s="840">
        <f t="shared" ca="1" si="178"/>
        <v>452061.20068384008</v>
      </c>
      <c r="O307" s="1011"/>
      <c r="P307" s="739"/>
      <c r="Q307" s="210"/>
      <c r="R307" s="210"/>
      <c r="S307" s="210"/>
    </row>
    <row r="308" spans="1:21" s="209" customFormat="1" ht="13.9" customHeight="1" outlineLevel="2" x14ac:dyDescent="0.2">
      <c r="A308" s="1006">
        <f ca="1">IF($H308="UNIDADE CONSTRUTIVA",OFFSET(A308,-1,0)+1,LARGE(A$3:A307,1))</f>
        <v>0</v>
      </c>
      <c r="B308" s="1006">
        <f t="shared" ca="1" si="209"/>
        <v>22</v>
      </c>
      <c r="C308" s="1006">
        <f t="shared" ca="1" si="210"/>
        <v>1</v>
      </c>
      <c r="D308" s="1007">
        <f t="shared" ca="1" si="211"/>
        <v>8</v>
      </c>
      <c r="E308" s="1007">
        <f t="shared" ca="1" si="212"/>
        <v>1</v>
      </c>
      <c r="G308" s="732"/>
      <c r="H308" s="733" t="s">
        <v>497</v>
      </c>
      <c r="I308" s="734" t="str">
        <f t="shared" ca="1" si="213"/>
        <v>22.001.008.001</v>
      </c>
      <c r="J308" s="735" t="s">
        <v>1120</v>
      </c>
      <c r="K308" s="736" t="s">
        <v>423</v>
      </c>
      <c r="L308" s="1004">
        <v>1</v>
      </c>
      <c r="M308" s="1004">
        <f>'MÃO DE OBRA'!D20</f>
        <v>452061.20068384008</v>
      </c>
      <c r="N308" s="840">
        <f t="shared" si="178"/>
        <v>452061.20068384008</v>
      </c>
      <c r="O308" s="1011"/>
      <c r="P308" s="739" t="s">
        <v>2416</v>
      </c>
      <c r="Q308" s="210"/>
      <c r="R308" s="210"/>
      <c r="S308" s="210"/>
    </row>
    <row r="309" spans="1:21" s="209" customFormat="1" ht="13.9" customHeight="1" outlineLevel="1" x14ac:dyDescent="0.2">
      <c r="A309" s="1006">
        <f ca="1">IF($H309="UNIDADE CONSTRUTIVA",OFFSET(A309,-1,0)+1,LARGE(A$3:A308,1))</f>
        <v>0</v>
      </c>
      <c r="B309" s="1006">
        <f t="shared" ref="B309:B326" ca="1" si="214">IF(H309="UNIDADE CONSTRUTIVA",0,IF(H309="CÉLULA CONSTRUTIVA",OFFSET(B309,-1,0)+1,OFFSET(B309,-1,0)))</f>
        <v>22</v>
      </c>
      <c r="C309" s="1006">
        <f t="shared" ref="C309:C326" ca="1" si="215">IF(H309="CÉLULA CONSTRUTIVA",0,IF(H309="ETAPA",OFFSET(C309,-1,0)+1,OFFSET(C309,-1,0)))</f>
        <v>1</v>
      </c>
      <c r="D309" s="1007">
        <f t="shared" ref="D309:D326" ca="1" si="216">IF(H309="ETAPA",0,IF(H309="SUBETAPA",OFFSET(D309,-1,0)+1,OFFSET(D309,-1,0)))</f>
        <v>9</v>
      </c>
      <c r="E309" s="1007">
        <f t="shared" ref="E309:E326" ca="1" si="217">IF(H309="Subetapa",0,IF(H309="serviço",OFFSET(E309,-1,0)+1,OFFSET(E309,-1,0)))</f>
        <v>0</v>
      </c>
      <c r="G309" s="732"/>
      <c r="H309" s="733" t="s">
        <v>496</v>
      </c>
      <c r="I309" s="734" t="str">
        <f t="shared" ref="I309:I326" ca="1" si="218"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>22.001.009</v>
      </c>
      <c r="J309" s="735" t="s">
        <v>1121</v>
      </c>
      <c r="K309" s="736"/>
      <c r="L309" s="1004"/>
      <c r="M309" s="1004"/>
      <c r="N309" s="840">
        <f t="shared" ca="1" si="178"/>
        <v>791107.10119672015</v>
      </c>
      <c r="O309" s="1011"/>
      <c r="P309" s="739"/>
      <c r="Q309" s="210"/>
      <c r="R309" s="210"/>
      <c r="S309" s="210"/>
    </row>
    <row r="310" spans="1:21" s="209" customFormat="1" ht="13.9" customHeight="1" outlineLevel="2" x14ac:dyDescent="0.2">
      <c r="A310" s="1006">
        <f ca="1">IF($H310="UNIDADE CONSTRUTIVA",OFFSET(A310,-1,0)+1,LARGE(A$3:A309,1))</f>
        <v>0</v>
      </c>
      <c r="B310" s="1006">
        <f t="shared" ca="1" si="214"/>
        <v>22</v>
      </c>
      <c r="C310" s="1006">
        <f t="shared" ca="1" si="215"/>
        <v>1</v>
      </c>
      <c r="D310" s="1007">
        <f t="shared" ca="1" si="216"/>
        <v>9</v>
      </c>
      <c r="E310" s="1007">
        <f t="shared" ca="1" si="217"/>
        <v>1</v>
      </c>
      <c r="G310" s="732"/>
      <c r="H310" s="733" t="s">
        <v>497</v>
      </c>
      <c r="I310" s="734" t="str">
        <f t="shared" ca="1" si="218"/>
        <v>22.001.009.001</v>
      </c>
      <c r="J310" s="735" t="s">
        <v>1121</v>
      </c>
      <c r="K310" s="736" t="s">
        <v>423</v>
      </c>
      <c r="L310" s="1004">
        <v>1</v>
      </c>
      <c r="M310" s="1004">
        <f>'MÃO DE OBRA'!D21</f>
        <v>791107.10119672015</v>
      </c>
      <c r="N310" s="840">
        <f t="shared" si="178"/>
        <v>791107.10119672015</v>
      </c>
      <c r="O310" s="1011"/>
      <c r="P310" s="739" t="s">
        <v>2416</v>
      </c>
      <c r="Q310" s="210"/>
      <c r="R310" s="210"/>
      <c r="S310" s="210"/>
    </row>
    <row r="311" spans="1:21" s="209" customFormat="1" ht="13.9" customHeight="1" outlineLevel="1" x14ac:dyDescent="0.2">
      <c r="A311" s="1006">
        <f ca="1">IF($H311="UNIDADE CONSTRUTIVA",OFFSET(A311,-1,0)+1,LARGE(A$3:A310,1))</f>
        <v>0</v>
      </c>
      <c r="B311" s="1006">
        <f t="shared" ca="1" si="214"/>
        <v>22</v>
      </c>
      <c r="C311" s="1006">
        <f t="shared" ca="1" si="215"/>
        <v>1</v>
      </c>
      <c r="D311" s="1007">
        <f t="shared" ca="1" si="216"/>
        <v>10</v>
      </c>
      <c r="E311" s="1007">
        <f t="shared" ca="1" si="217"/>
        <v>0</v>
      </c>
      <c r="G311" s="732"/>
      <c r="H311" s="733" t="s">
        <v>496</v>
      </c>
      <c r="I311" s="734" t="str">
        <f t="shared" ca="1" si="218"/>
        <v>22.001.010</v>
      </c>
      <c r="J311" s="735" t="s">
        <v>1122</v>
      </c>
      <c r="K311" s="736"/>
      <c r="L311" s="1004"/>
      <c r="M311" s="1004"/>
      <c r="N311" s="840">
        <f t="shared" ca="1" si="178"/>
        <v>2260306.0034192004</v>
      </c>
      <c r="O311" s="1011"/>
      <c r="P311" s="739"/>
      <c r="Q311" s="210"/>
      <c r="R311" s="210"/>
      <c r="S311" s="210"/>
    </row>
    <row r="312" spans="1:21" s="209" customFormat="1" ht="13.9" customHeight="1" outlineLevel="2" x14ac:dyDescent="0.2">
      <c r="A312" s="1006">
        <f ca="1">IF($H312="UNIDADE CONSTRUTIVA",OFFSET(A312,-1,0)+1,LARGE(A$3:A311,1))</f>
        <v>0</v>
      </c>
      <c r="B312" s="1006">
        <f t="shared" ca="1" si="214"/>
        <v>22</v>
      </c>
      <c r="C312" s="1006">
        <f t="shared" ca="1" si="215"/>
        <v>1</v>
      </c>
      <c r="D312" s="1007">
        <f t="shared" ca="1" si="216"/>
        <v>10</v>
      </c>
      <c r="E312" s="1007">
        <f t="shared" ca="1" si="217"/>
        <v>1</v>
      </c>
      <c r="G312" s="732"/>
      <c r="H312" s="733" t="s">
        <v>497</v>
      </c>
      <c r="I312" s="734" t="str">
        <f t="shared" ca="1" si="218"/>
        <v>22.001.010.001</v>
      </c>
      <c r="J312" s="735" t="s">
        <v>1122</v>
      </c>
      <c r="K312" s="736" t="s">
        <v>423</v>
      </c>
      <c r="L312" s="1004">
        <v>1</v>
      </c>
      <c r="M312" s="1004">
        <f>'MÃO DE OBRA'!D22</f>
        <v>2260306.0034192004</v>
      </c>
      <c r="N312" s="840">
        <f t="shared" si="178"/>
        <v>2260306.0034192004</v>
      </c>
      <c r="O312" s="1011"/>
      <c r="P312" s="739" t="s">
        <v>2416</v>
      </c>
      <c r="Q312" s="210"/>
      <c r="R312" s="210"/>
      <c r="S312" s="210"/>
    </row>
    <row r="313" spans="1:21" s="209" customFormat="1" ht="13.9" customHeight="1" outlineLevel="1" x14ac:dyDescent="0.2">
      <c r="A313" s="1006">
        <f ca="1">IF($H313="UNIDADE CONSTRUTIVA",OFFSET(A313,-1,0)+1,LARGE(A$3:A312,1))</f>
        <v>0</v>
      </c>
      <c r="B313" s="1006">
        <f t="shared" ca="1" si="214"/>
        <v>22</v>
      </c>
      <c r="C313" s="1006">
        <f t="shared" ca="1" si="215"/>
        <v>1</v>
      </c>
      <c r="D313" s="1007">
        <f t="shared" ca="1" si="216"/>
        <v>11</v>
      </c>
      <c r="E313" s="1007">
        <f t="shared" ca="1" si="217"/>
        <v>0</v>
      </c>
      <c r="G313" s="732"/>
      <c r="H313" s="733" t="s">
        <v>496</v>
      </c>
      <c r="I313" s="734" t="str">
        <f t="shared" ca="1" si="218"/>
        <v>22.001.011</v>
      </c>
      <c r="J313" s="735" t="s">
        <v>1123</v>
      </c>
      <c r="K313" s="736"/>
      <c r="L313" s="1004"/>
      <c r="M313" s="1004"/>
      <c r="N313" s="840">
        <f t="shared" ca="1" si="178"/>
        <v>1582214.2023934403</v>
      </c>
      <c r="O313" s="1011"/>
      <c r="P313" s="739"/>
      <c r="Q313" s="210"/>
      <c r="R313" s="210"/>
      <c r="S313" s="146"/>
      <c r="T313" s="65"/>
      <c r="U313" s="65"/>
    </row>
    <row r="314" spans="1:21" s="209" customFormat="1" ht="13.9" customHeight="1" outlineLevel="2" x14ac:dyDescent="0.2">
      <c r="A314" s="1006">
        <f ca="1">IF($H314="UNIDADE CONSTRUTIVA",OFFSET(A314,-1,0)+1,LARGE(A$3:A313,1))</f>
        <v>0</v>
      </c>
      <c r="B314" s="1006">
        <f t="shared" ca="1" si="214"/>
        <v>22</v>
      </c>
      <c r="C314" s="1006">
        <f t="shared" ca="1" si="215"/>
        <v>1</v>
      </c>
      <c r="D314" s="1007">
        <f t="shared" ca="1" si="216"/>
        <v>11</v>
      </c>
      <c r="E314" s="1007">
        <f t="shared" ca="1" si="217"/>
        <v>1</v>
      </c>
      <c r="G314" s="732"/>
      <c r="H314" s="733" t="s">
        <v>497</v>
      </c>
      <c r="I314" s="734" t="str">
        <f t="shared" ca="1" si="218"/>
        <v>22.001.011.001</v>
      </c>
      <c r="J314" s="735" t="s">
        <v>1123</v>
      </c>
      <c r="K314" s="736" t="s">
        <v>423</v>
      </c>
      <c r="L314" s="1004">
        <v>1</v>
      </c>
      <c r="M314" s="1004">
        <f>'MÃO DE OBRA'!D23</f>
        <v>1582214.2023934403</v>
      </c>
      <c r="N314" s="840">
        <f t="shared" si="178"/>
        <v>1582214.2023934403</v>
      </c>
      <c r="O314" s="1011"/>
      <c r="P314" s="739" t="s">
        <v>2416</v>
      </c>
      <c r="Q314" s="210"/>
      <c r="R314" s="210"/>
      <c r="S314" s="146"/>
      <c r="T314" s="65"/>
      <c r="U314" s="65"/>
    </row>
    <row r="315" spans="1:21" s="209" customFormat="1" ht="13.9" customHeight="1" outlineLevel="1" x14ac:dyDescent="0.2">
      <c r="A315" s="1006">
        <f ca="1">IF($H315="UNIDADE CONSTRUTIVA",OFFSET(A315,-1,0)+1,LARGE(A$3:A314,1))</f>
        <v>0</v>
      </c>
      <c r="B315" s="1006">
        <f t="shared" ca="1" si="214"/>
        <v>22</v>
      </c>
      <c r="C315" s="1006">
        <f t="shared" ca="1" si="215"/>
        <v>1</v>
      </c>
      <c r="D315" s="1007">
        <f t="shared" ca="1" si="216"/>
        <v>12</v>
      </c>
      <c r="E315" s="1007">
        <f t="shared" ca="1" si="217"/>
        <v>0</v>
      </c>
      <c r="G315" s="732"/>
      <c r="H315" s="733" t="s">
        <v>496</v>
      </c>
      <c r="I315" s="734" t="str">
        <f t="shared" ca="1" si="218"/>
        <v>22.001.012</v>
      </c>
      <c r="J315" s="735" t="s">
        <v>1124</v>
      </c>
      <c r="K315" s="736"/>
      <c r="L315" s="1004"/>
      <c r="M315" s="1004"/>
      <c r="N315" s="840">
        <f t="shared" ca="1" si="178"/>
        <v>2034275.4030772801</v>
      </c>
      <c r="O315" s="1011"/>
      <c r="P315" s="739"/>
      <c r="Q315" s="210"/>
      <c r="R315" s="210"/>
      <c r="S315" s="210"/>
    </row>
    <row r="316" spans="1:21" s="209" customFormat="1" ht="13.9" customHeight="1" outlineLevel="2" x14ac:dyDescent="0.2">
      <c r="A316" s="1006">
        <f ca="1">IF($H316="UNIDADE CONSTRUTIVA",OFFSET(A316,-1,0)+1,LARGE(A$3:A315,1))</f>
        <v>0</v>
      </c>
      <c r="B316" s="1006">
        <f t="shared" ca="1" si="214"/>
        <v>22</v>
      </c>
      <c r="C316" s="1006">
        <f t="shared" ca="1" si="215"/>
        <v>1</v>
      </c>
      <c r="D316" s="1007">
        <f t="shared" ca="1" si="216"/>
        <v>12</v>
      </c>
      <c r="E316" s="1007">
        <f t="shared" ca="1" si="217"/>
        <v>1</v>
      </c>
      <c r="G316" s="732"/>
      <c r="H316" s="733" t="s">
        <v>497</v>
      </c>
      <c r="I316" s="734" t="str">
        <f t="shared" ca="1" si="218"/>
        <v>22.001.012.001</v>
      </c>
      <c r="J316" s="735" t="s">
        <v>1124</v>
      </c>
      <c r="K316" s="736" t="s">
        <v>423</v>
      </c>
      <c r="L316" s="1004">
        <v>1</v>
      </c>
      <c r="M316" s="1004">
        <f>'MÃO DE OBRA'!D24</f>
        <v>2034275.4030772801</v>
      </c>
      <c r="N316" s="840">
        <f t="shared" si="178"/>
        <v>2034275.4030772801</v>
      </c>
      <c r="O316" s="1011"/>
      <c r="P316" s="739" t="s">
        <v>2416</v>
      </c>
      <c r="Q316" s="210"/>
      <c r="R316" s="210"/>
      <c r="S316" s="210"/>
    </row>
    <row r="317" spans="1:21" s="209" customFormat="1" ht="13.9" customHeight="1" outlineLevel="1" x14ac:dyDescent="0.2">
      <c r="A317" s="1006">
        <f ca="1">IF($H317="UNIDADE CONSTRUTIVA",OFFSET(A317,-1,0)+1,LARGE(A$3:A316,1))</f>
        <v>0</v>
      </c>
      <c r="B317" s="1006">
        <f t="shared" ca="1" si="214"/>
        <v>22</v>
      </c>
      <c r="C317" s="1006">
        <f t="shared" ca="1" si="215"/>
        <v>1</v>
      </c>
      <c r="D317" s="1007">
        <f t="shared" ca="1" si="216"/>
        <v>13</v>
      </c>
      <c r="E317" s="1007">
        <f t="shared" ca="1" si="217"/>
        <v>0</v>
      </c>
      <c r="G317" s="732"/>
      <c r="H317" s="733" t="s">
        <v>496</v>
      </c>
      <c r="I317" s="734" t="str">
        <f t="shared" ca="1" si="218"/>
        <v>22.001.013</v>
      </c>
      <c r="J317" s="735" t="s">
        <v>1125</v>
      </c>
      <c r="K317" s="736"/>
      <c r="L317" s="1004"/>
      <c r="M317" s="1004"/>
      <c r="N317" s="840">
        <f t="shared" ca="1" si="178"/>
        <v>1356183.6020515203</v>
      </c>
      <c r="O317" s="1011"/>
      <c r="P317" s="739"/>
      <c r="Q317" s="210"/>
      <c r="R317" s="210"/>
      <c r="S317" s="210"/>
    </row>
    <row r="318" spans="1:21" s="209" customFormat="1" ht="13.9" customHeight="1" outlineLevel="2" x14ac:dyDescent="0.2">
      <c r="A318" s="1006">
        <f ca="1">IF($H318="UNIDADE CONSTRUTIVA",OFFSET(A318,-1,0)+1,LARGE(A$3:A317,1))</f>
        <v>0</v>
      </c>
      <c r="B318" s="1006">
        <f t="shared" ca="1" si="214"/>
        <v>22</v>
      </c>
      <c r="C318" s="1006">
        <f t="shared" ca="1" si="215"/>
        <v>1</v>
      </c>
      <c r="D318" s="1007">
        <f t="shared" ca="1" si="216"/>
        <v>13</v>
      </c>
      <c r="E318" s="1007">
        <f t="shared" ca="1" si="217"/>
        <v>1</v>
      </c>
      <c r="G318" s="732"/>
      <c r="H318" s="733" t="s">
        <v>497</v>
      </c>
      <c r="I318" s="734" t="str">
        <f t="shared" ca="1" si="218"/>
        <v>22.001.013.001</v>
      </c>
      <c r="J318" s="735" t="s">
        <v>1125</v>
      </c>
      <c r="K318" s="736" t="s">
        <v>423</v>
      </c>
      <c r="L318" s="1004">
        <v>1</v>
      </c>
      <c r="M318" s="1004">
        <f>'MÃO DE OBRA'!D25</f>
        <v>1356183.6020515203</v>
      </c>
      <c r="N318" s="840">
        <f t="shared" si="178"/>
        <v>1356183.6020515203</v>
      </c>
      <c r="O318" s="1011"/>
      <c r="P318" s="739" t="s">
        <v>2416</v>
      </c>
      <c r="Q318" s="210"/>
      <c r="R318" s="210"/>
      <c r="S318" s="210"/>
    </row>
    <row r="319" spans="1:21" s="209" customFormat="1" ht="13.9" customHeight="1" outlineLevel="1" x14ac:dyDescent="0.2">
      <c r="A319" s="1006">
        <f ca="1">IF($H319="UNIDADE CONSTRUTIVA",OFFSET(A319,-1,0)+1,LARGE(A$3:A318,1))</f>
        <v>0</v>
      </c>
      <c r="B319" s="1006">
        <f t="shared" ca="1" si="214"/>
        <v>22</v>
      </c>
      <c r="C319" s="1006">
        <f t="shared" ca="1" si="215"/>
        <v>1</v>
      </c>
      <c r="D319" s="1007">
        <f t="shared" ca="1" si="216"/>
        <v>14</v>
      </c>
      <c r="E319" s="1007">
        <f t="shared" ca="1" si="217"/>
        <v>0</v>
      </c>
      <c r="G319" s="732"/>
      <c r="H319" s="733" t="s">
        <v>496</v>
      </c>
      <c r="I319" s="734" t="str">
        <f t="shared" ca="1" si="218"/>
        <v>22.001.014</v>
      </c>
      <c r="J319" s="735" t="s">
        <v>1126</v>
      </c>
      <c r="K319" s="736"/>
      <c r="L319" s="1004"/>
      <c r="M319" s="1004"/>
      <c r="N319" s="840">
        <f t="shared" ca="1" si="178"/>
        <v>1356183.6020515203</v>
      </c>
      <c r="O319" s="1011"/>
      <c r="P319" s="739"/>
      <c r="Q319" s="210"/>
      <c r="R319" s="210"/>
      <c r="S319" s="210"/>
    </row>
    <row r="320" spans="1:21" s="209" customFormat="1" ht="13.9" customHeight="1" outlineLevel="2" x14ac:dyDescent="0.2">
      <c r="A320" s="1006">
        <f ca="1">IF($H320="UNIDADE CONSTRUTIVA",OFFSET(A320,-1,0)+1,LARGE(A$3:A319,1))</f>
        <v>0</v>
      </c>
      <c r="B320" s="1006">
        <f t="shared" ca="1" si="214"/>
        <v>22</v>
      </c>
      <c r="C320" s="1006">
        <f t="shared" ca="1" si="215"/>
        <v>1</v>
      </c>
      <c r="D320" s="1007">
        <f t="shared" ca="1" si="216"/>
        <v>14</v>
      </c>
      <c r="E320" s="1007">
        <f t="shared" ca="1" si="217"/>
        <v>1</v>
      </c>
      <c r="G320" s="732"/>
      <c r="H320" s="733" t="s">
        <v>497</v>
      </c>
      <c r="I320" s="734" t="str">
        <f t="shared" ca="1" si="218"/>
        <v>22.001.014.001</v>
      </c>
      <c r="J320" s="735" t="s">
        <v>1126</v>
      </c>
      <c r="K320" s="736" t="s">
        <v>423</v>
      </c>
      <c r="L320" s="1004">
        <v>1</v>
      </c>
      <c r="M320" s="1004">
        <f>'MÃO DE OBRA'!D26</f>
        <v>1356183.6020515203</v>
      </c>
      <c r="N320" s="840">
        <f t="shared" si="178"/>
        <v>1356183.6020515203</v>
      </c>
      <c r="O320" s="1011"/>
      <c r="P320" s="739" t="s">
        <v>2416</v>
      </c>
      <c r="Q320" s="210"/>
      <c r="R320" s="210"/>
      <c r="S320" s="210"/>
    </row>
    <row r="321" spans="1:21" s="209" customFormat="1" ht="13.9" customHeight="1" outlineLevel="1" x14ac:dyDescent="0.2">
      <c r="A321" s="1006">
        <f ca="1">IF($H321="UNIDADE CONSTRUTIVA",OFFSET(A321,-1,0)+1,LARGE(A$3:A320,1))</f>
        <v>0</v>
      </c>
      <c r="B321" s="1006">
        <f t="shared" ca="1" si="214"/>
        <v>22</v>
      </c>
      <c r="C321" s="1006">
        <f t="shared" ca="1" si="215"/>
        <v>1</v>
      </c>
      <c r="D321" s="1007">
        <f t="shared" ca="1" si="216"/>
        <v>15</v>
      </c>
      <c r="E321" s="1007">
        <f t="shared" ca="1" si="217"/>
        <v>0</v>
      </c>
      <c r="G321" s="732"/>
      <c r="H321" s="733" t="s">
        <v>496</v>
      </c>
      <c r="I321" s="734" t="str">
        <f t="shared" ca="1" si="218"/>
        <v>22.001.015</v>
      </c>
      <c r="J321" s="735" t="s">
        <v>1127</v>
      </c>
      <c r="K321" s="736"/>
      <c r="L321" s="1004"/>
      <c r="M321" s="1004"/>
      <c r="N321" s="840">
        <f t="shared" ca="1" si="178"/>
        <v>1808244.8027353603</v>
      </c>
      <c r="O321" s="1011"/>
      <c r="P321" s="739"/>
      <c r="Q321" s="210"/>
      <c r="R321" s="210"/>
      <c r="S321" s="210"/>
    </row>
    <row r="322" spans="1:21" s="209" customFormat="1" ht="13.9" customHeight="1" outlineLevel="2" x14ac:dyDescent="0.2">
      <c r="A322" s="1006">
        <f ca="1">IF($H322="UNIDADE CONSTRUTIVA",OFFSET(A322,-1,0)+1,LARGE(A$3:A321,1))</f>
        <v>0</v>
      </c>
      <c r="B322" s="1006">
        <f t="shared" ca="1" si="214"/>
        <v>22</v>
      </c>
      <c r="C322" s="1006">
        <f t="shared" ca="1" si="215"/>
        <v>1</v>
      </c>
      <c r="D322" s="1007">
        <f t="shared" ca="1" si="216"/>
        <v>15</v>
      </c>
      <c r="E322" s="1007">
        <f t="shared" ca="1" si="217"/>
        <v>1</v>
      </c>
      <c r="G322" s="732"/>
      <c r="H322" s="733" t="s">
        <v>497</v>
      </c>
      <c r="I322" s="734" t="str">
        <f t="shared" ca="1" si="218"/>
        <v>22.001.015.001</v>
      </c>
      <c r="J322" s="735" t="s">
        <v>1127</v>
      </c>
      <c r="K322" s="736" t="s">
        <v>423</v>
      </c>
      <c r="L322" s="1004">
        <v>1</v>
      </c>
      <c r="M322" s="1004">
        <f>'MÃO DE OBRA'!D27</f>
        <v>1808244.8027353603</v>
      </c>
      <c r="N322" s="840">
        <f t="shared" si="178"/>
        <v>1808244.8027353603</v>
      </c>
      <c r="O322" s="1011"/>
      <c r="P322" s="739" t="s">
        <v>2416</v>
      </c>
      <c r="Q322" s="210"/>
      <c r="R322" s="210"/>
      <c r="S322" s="210"/>
    </row>
    <row r="323" spans="1:21" s="209" customFormat="1" ht="13.9" customHeight="1" outlineLevel="1" x14ac:dyDescent="0.2">
      <c r="A323" s="1006">
        <f ca="1">IF($H323="UNIDADE CONSTRUTIVA",OFFSET(A323,-1,0)+1,LARGE(A$3:A322,1))</f>
        <v>0</v>
      </c>
      <c r="B323" s="1006">
        <f t="shared" ca="1" si="214"/>
        <v>22</v>
      </c>
      <c r="C323" s="1006">
        <f t="shared" ca="1" si="215"/>
        <v>1</v>
      </c>
      <c r="D323" s="1007">
        <f t="shared" ca="1" si="216"/>
        <v>16</v>
      </c>
      <c r="E323" s="1007">
        <f t="shared" ca="1" si="217"/>
        <v>0</v>
      </c>
      <c r="G323" s="732"/>
      <c r="H323" s="733" t="s">
        <v>496</v>
      </c>
      <c r="I323" s="734" t="str">
        <f t="shared" ca="1" si="218"/>
        <v>22.001.016</v>
      </c>
      <c r="J323" s="735" t="s">
        <v>1128</v>
      </c>
      <c r="K323" s="736"/>
      <c r="L323" s="1004"/>
      <c r="M323" s="1004"/>
      <c r="N323" s="840">
        <f t="shared" ca="1" si="178"/>
        <v>678091.80102576013</v>
      </c>
      <c r="O323" s="1011"/>
      <c r="P323" s="739"/>
      <c r="Q323" s="210"/>
      <c r="R323" s="210"/>
      <c r="S323" s="210"/>
    </row>
    <row r="324" spans="1:21" s="209" customFormat="1" ht="13.9" customHeight="1" outlineLevel="2" x14ac:dyDescent="0.2">
      <c r="A324" s="1006">
        <f ca="1">IF($H324="UNIDADE CONSTRUTIVA",OFFSET(A324,-1,0)+1,LARGE(A$3:A323,1))</f>
        <v>0</v>
      </c>
      <c r="B324" s="1006">
        <f t="shared" ca="1" si="214"/>
        <v>22</v>
      </c>
      <c r="C324" s="1006">
        <f t="shared" ca="1" si="215"/>
        <v>1</v>
      </c>
      <c r="D324" s="1007">
        <f t="shared" ca="1" si="216"/>
        <v>16</v>
      </c>
      <c r="E324" s="1007">
        <f t="shared" ca="1" si="217"/>
        <v>1</v>
      </c>
      <c r="G324" s="732"/>
      <c r="H324" s="733" t="s">
        <v>497</v>
      </c>
      <c r="I324" s="734" t="str">
        <f t="shared" ca="1" si="218"/>
        <v>22.001.016.001</v>
      </c>
      <c r="J324" s="735" t="s">
        <v>1128</v>
      </c>
      <c r="K324" s="736" t="s">
        <v>423</v>
      </c>
      <c r="L324" s="1004">
        <v>1</v>
      </c>
      <c r="M324" s="1004">
        <f>'MÃO DE OBRA'!D28</f>
        <v>678091.80102576013</v>
      </c>
      <c r="N324" s="840">
        <f t="shared" si="178"/>
        <v>678091.80102576013</v>
      </c>
      <c r="O324" s="1011"/>
      <c r="P324" s="739" t="s">
        <v>2416</v>
      </c>
      <c r="Q324" s="210"/>
      <c r="R324" s="210"/>
      <c r="S324" s="210"/>
    </row>
    <row r="325" spans="1:21" s="209" customFormat="1" ht="13.9" customHeight="1" outlineLevel="1" x14ac:dyDescent="0.2">
      <c r="A325" s="1006">
        <f ca="1">IF($H325="UNIDADE CONSTRUTIVA",OFFSET(A325,-1,0)+1,LARGE(A$3:A324,1))</f>
        <v>0</v>
      </c>
      <c r="B325" s="1006">
        <f t="shared" ca="1" si="214"/>
        <v>22</v>
      </c>
      <c r="C325" s="1006">
        <f t="shared" ca="1" si="215"/>
        <v>1</v>
      </c>
      <c r="D325" s="1007">
        <f t="shared" ca="1" si="216"/>
        <v>17</v>
      </c>
      <c r="E325" s="1007">
        <f t="shared" ca="1" si="217"/>
        <v>0</v>
      </c>
      <c r="G325" s="732"/>
      <c r="H325" s="733" t="s">
        <v>496</v>
      </c>
      <c r="I325" s="734" t="str">
        <f t="shared" ca="1" si="218"/>
        <v>22.001.017</v>
      </c>
      <c r="J325" s="735" t="s">
        <v>1129</v>
      </c>
      <c r="K325" s="736"/>
      <c r="L325" s="1004"/>
      <c r="M325" s="1004"/>
      <c r="N325" s="840">
        <f t="shared" ca="1" si="178"/>
        <v>1130153.0017096002</v>
      </c>
      <c r="O325" s="1011"/>
      <c r="P325" s="739"/>
      <c r="Q325" s="210"/>
      <c r="R325" s="210"/>
      <c r="S325" s="146"/>
      <c r="T325" s="65"/>
      <c r="U325" s="65"/>
    </row>
    <row r="326" spans="1:21" s="209" customFormat="1" ht="13.9" customHeight="1" outlineLevel="2" x14ac:dyDescent="0.2">
      <c r="A326" s="1006">
        <f ca="1">IF($H326="UNIDADE CONSTRUTIVA",OFFSET(A326,-1,0)+1,LARGE(A$3:A325,1))</f>
        <v>0</v>
      </c>
      <c r="B326" s="1006">
        <f t="shared" ca="1" si="214"/>
        <v>22</v>
      </c>
      <c r="C326" s="1006">
        <f t="shared" ca="1" si="215"/>
        <v>1</v>
      </c>
      <c r="D326" s="1007">
        <f t="shared" ca="1" si="216"/>
        <v>17</v>
      </c>
      <c r="E326" s="1007">
        <f t="shared" ca="1" si="217"/>
        <v>1</v>
      </c>
      <c r="G326" s="732"/>
      <c r="H326" s="733" t="s">
        <v>497</v>
      </c>
      <c r="I326" s="734" t="str">
        <f t="shared" ca="1" si="218"/>
        <v>22.001.017.001</v>
      </c>
      <c r="J326" s="735" t="s">
        <v>1129</v>
      </c>
      <c r="K326" s="736" t="s">
        <v>423</v>
      </c>
      <c r="L326" s="1004">
        <v>1</v>
      </c>
      <c r="M326" s="1004">
        <f>'MÃO DE OBRA'!D29</f>
        <v>1130153.0017096002</v>
      </c>
      <c r="N326" s="840">
        <f t="shared" si="178"/>
        <v>1130153.0017096002</v>
      </c>
      <c r="O326" s="1011"/>
      <c r="P326" s="739" t="s">
        <v>2416</v>
      </c>
      <c r="Q326" s="210"/>
      <c r="R326" s="210"/>
      <c r="S326" s="146"/>
      <c r="T326" s="65"/>
      <c r="U326" s="65"/>
    </row>
    <row r="327" spans="1:21" s="209" customFormat="1" ht="13.9" customHeight="1" x14ac:dyDescent="0.2">
      <c r="A327" s="1006">
        <f ca="1">IF($H327="UNIDADE CONSTRUTIVA",OFFSET(A327,-1,0)+1,LARGE(A$3:A326,1))</f>
        <v>0</v>
      </c>
      <c r="B327" s="1006">
        <f t="shared" ca="1" si="204"/>
        <v>23</v>
      </c>
      <c r="C327" s="1006">
        <f t="shared" ca="1" si="205"/>
        <v>0</v>
      </c>
      <c r="D327" s="1007">
        <f t="shared" ca="1" si="206"/>
        <v>17</v>
      </c>
      <c r="E327" s="1007">
        <f t="shared" ca="1" si="207"/>
        <v>1</v>
      </c>
      <c r="G327" s="732"/>
      <c r="H327" s="733" t="s">
        <v>494</v>
      </c>
      <c r="I327" s="734" t="str">
        <f t="shared" ca="1" si="208"/>
        <v>23</v>
      </c>
      <c r="J327" s="735" t="s">
        <v>454</v>
      </c>
      <c r="K327" s="736"/>
      <c r="L327" s="1004"/>
      <c r="M327" s="1004"/>
      <c r="N327" s="840">
        <f t="shared" ca="1" si="178"/>
        <v>680745.42921766511</v>
      </c>
      <c r="O327" s="1011"/>
      <c r="P327" s="739"/>
      <c r="Q327" s="1012"/>
      <c r="R327" s="1012"/>
      <c r="S327" s="146"/>
      <c r="T327" s="65"/>
      <c r="U327" s="65"/>
    </row>
    <row r="328" spans="1:21" s="209" customFormat="1" ht="13.9" customHeight="1" outlineLevel="1" x14ac:dyDescent="0.2">
      <c r="A328" s="1006">
        <f ca="1">IF($H328="UNIDADE CONSTRUTIVA",OFFSET(A328,-1,0)+1,LARGE(A$3:A327,1))</f>
        <v>0</v>
      </c>
      <c r="B328" s="1006">
        <f t="shared" ca="1" si="204"/>
        <v>23</v>
      </c>
      <c r="C328" s="1006">
        <f t="shared" ca="1" si="205"/>
        <v>1</v>
      </c>
      <c r="D328" s="1007">
        <f t="shared" ca="1" si="206"/>
        <v>0</v>
      </c>
      <c r="E328" s="1007">
        <f t="shared" ca="1" si="207"/>
        <v>1</v>
      </c>
      <c r="G328" s="732"/>
      <c r="H328" s="733" t="s">
        <v>495</v>
      </c>
      <c r="I328" s="734" t="str">
        <f t="shared" ca="1" si="208"/>
        <v>23.001</v>
      </c>
      <c r="J328" s="735" t="s">
        <v>454</v>
      </c>
      <c r="K328" s="736"/>
      <c r="L328" s="1004"/>
      <c r="M328" s="1004"/>
      <c r="N328" s="840">
        <f t="shared" ref="N328:N330" ca="1" si="219">IF(H328="Serviço",M328*L328,IF(H328="CÉLULA CONSTRUTIVA",SUMIFS($N$8:$N$335,$B$8:$B$335,B328,$H$8:$H$335,"Serviço"),IF(H328="ETAPA",SUMIFS($N$8:$N$335,$B$8:$B$335,B328,$C$8:$C$335,C328,$H$8:$H$335,"Serviço"),IF(H328="SUBETAPA",SUMIFS($N$8:$N$335,$B$8:$B$335,B328,$C$8:$C$335,C328,$D$8:$D$335,D328,$H$8:$H$335,"Serviço"),0))))</f>
        <v>680745.42921766511</v>
      </c>
      <c r="O328" s="1011"/>
      <c r="P328" s="739"/>
      <c r="Q328" s="210"/>
      <c r="R328" s="210"/>
      <c r="S328" s="146"/>
      <c r="T328" s="65"/>
      <c r="U328" s="65"/>
    </row>
    <row r="329" spans="1:21" s="209" customFormat="1" ht="13.9" customHeight="1" outlineLevel="1" x14ac:dyDescent="0.2">
      <c r="A329" s="1006">
        <f ca="1">IF($H329="UNIDADE CONSTRUTIVA",OFFSET(A329,-1,0)+1,LARGE(A$3:A328,1))</f>
        <v>0</v>
      </c>
      <c r="B329" s="1006">
        <f t="shared" ca="1" si="204"/>
        <v>23</v>
      </c>
      <c r="C329" s="1006">
        <f t="shared" ca="1" si="205"/>
        <v>1</v>
      </c>
      <c r="D329" s="1007">
        <f t="shared" ca="1" si="206"/>
        <v>1</v>
      </c>
      <c r="E329" s="1007">
        <f t="shared" ca="1" si="207"/>
        <v>0</v>
      </c>
      <c r="G329" s="732"/>
      <c r="H329" s="733" t="s">
        <v>496</v>
      </c>
      <c r="I329" s="734" t="str">
        <f t="shared" ca="1" si="208"/>
        <v>23.001.001</v>
      </c>
      <c r="J329" s="735" t="s">
        <v>455</v>
      </c>
      <c r="K329" s="736"/>
      <c r="L329" s="1004"/>
      <c r="M329" s="1004"/>
      <c r="N329" s="840">
        <f t="shared" ca="1" si="219"/>
        <v>680745.42921766511</v>
      </c>
      <c r="O329" s="1011"/>
      <c r="P329" s="739"/>
      <c r="Q329" s="210"/>
      <c r="R329" s="210"/>
      <c r="S329" s="146"/>
      <c r="T329" s="65"/>
      <c r="U329" s="65"/>
    </row>
    <row r="330" spans="1:21" s="209" customFormat="1" ht="11.25" outlineLevel="2" x14ac:dyDescent="0.2">
      <c r="A330" s="1006">
        <f ca="1">IF($H330="UNIDADE CONSTRUTIVA",OFFSET(A330,-1,0)+1,LARGE(A$3:A329,1))</f>
        <v>0</v>
      </c>
      <c r="B330" s="1006">
        <f t="shared" ca="1" si="204"/>
        <v>23</v>
      </c>
      <c r="C330" s="1006">
        <f t="shared" ca="1" si="205"/>
        <v>1</v>
      </c>
      <c r="D330" s="1007">
        <f t="shared" ca="1" si="206"/>
        <v>1</v>
      </c>
      <c r="E330" s="1007">
        <f t="shared" ca="1" si="207"/>
        <v>1</v>
      </c>
      <c r="G330" s="732"/>
      <c r="H330" s="733" t="s">
        <v>497</v>
      </c>
      <c r="I330" s="734" t="str">
        <f t="shared" ca="1" si="208"/>
        <v>23.001.001.001</v>
      </c>
      <c r="J330" s="735" t="s">
        <v>455</v>
      </c>
      <c r="K330" s="736" t="s">
        <v>423</v>
      </c>
      <c r="L330" s="1004">
        <v>1</v>
      </c>
      <c r="M330" s="1004">
        <f>SUMIFS(N7:N290,H7:H290,"serviço")*0.02</f>
        <v>680745.42921766511</v>
      </c>
      <c r="N330" s="840">
        <f t="shared" si="219"/>
        <v>680745.42921766511</v>
      </c>
      <c r="O330" s="1011"/>
      <c r="P330" s="739" t="s">
        <v>2416</v>
      </c>
      <c r="Q330" s="210"/>
      <c r="R330" s="210"/>
      <c r="S330" s="146"/>
      <c r="T330" s="65"/>
      <c r="U330" s="65"/>
    </row>
    <row r="331" spans="1:21" ht="11.25" x14ac:dyDescent="0.2">
      <c r="A331" s="1006">
        <f ca="1">IF($H331="UNIDADE CONSTRUTIVA",OFFSET(A331,-1,0)+1,LARGE(A$3:A330,1))</f>
        <v>0</v>
      </c>
      <c r="B331" s="1006">
        <f t="shared" ca="1" si="204"/>
        <v>23</v>
      </c>
      <c r="C331" s="1006">
        <f t="shared" ca="1" si="205"/>
        <v>1</v>
      </c>
      <c r="D331" s="1007">
        <f t="shared" ca="1" si="206"/>
        <v>1</v>
      </c>
      <c r="E331" s="1007">
        <f t="shared" ca="1" si="207"/>
        <v>1</v>
      </c>
      <c r="F331" s="209"/>
      <c r="M331" s="1023">
        <f ca="1">SUMIFS($N$7:$N$330,$H$7:$H$330,N331)</f>
        <v>57321076.9242929</v>
      </c>
      <c r="N331" s="842" t="s">
        <v>494</v>
      </c>
    </row>
    <row r="332" spans="1:21" ht="11.25" x14ac:dyDescent="0.2">
      <c r="A332" s="1006">
        <f ca="1">IF($H332="UNIDADE CONSTRUTIVA",OFFSET(A332,-1,0)+1,LARGE(A$3:A329,1))</f>
        <v>0</v>
      </c>
      <c r="B332" s="1006">
        <f t="shared" ca="1" si="204"/>
        <v>23</v>
      </c>
      <c r="C332" s="1006">
        <f t="shared" ca="1" si="205"/>
        <v>1</v>
      </c>
      <c r="D332" s="1007">
        <f t="shared" ca="1" si="206"/>
        <v>1</v>
      </c>
      <c r="E332" s="1007">
        <f t="shared" ca="1" si="207"/>
        <v>1</v>
      </c>
      <c r="F332" s="209"/>
      <c r="M332" s="1023">
        <f ca="1">SUMIFS($N$7:$N$330,$H$7:$H$330,N332)</f>
        <v>57321076.9242929</v>
      </c>
      <c r="N332" s="842" t="s">
        <v>495</v>
      </c>
    </row>
    <row r="333" spans="1:21" ht="11.25" x14ac:dyDescent="0.2">
      <c r="A333" s="1006">
        <f ca="1">IF($H333="UNIDADE CONSTRUTIVA",OFFSET(A333,-1,0)+1,LARGE(A$3:A330,1))</f>
        <v>0</v>
      </c>
      <c r="B333" s="1006">
        <f t="shared" ca="1" si="204"/>
        <v>23</v>
      </c>
      <c r="C333" s="1006">
        <f t="shared" ca="1" si="205"/>
        <v>1</v>
      </c>
      <c r="D333" s="1007">
        <f t="shared" ca="1" si="206"/>
        <v>1</v>
      </c>
      <c r="E333" s="1007">
        <f t="shared" ca="1" si="207"/>
        <v>1</v>
      </c>
      <c r="F333" s="209"/>
      <c r="M333" s="1023">
        <f ca="1">SUMIFS($N$7:$N$330,$H$7:$H$330,N333)</f>
        <v>57321076.924292929</v>
      </c>
      <c r="N333" s="842" t="s">
        <v>496</v>
      </c>
    </row>
    <row r="334" spans="1:21" ht="11.25" x14ac:dyDescent="0.2">
      <c r="A334" s="1006">
        <f ca="1">IF($H334="UNIDADE CONSTRUTIVA",OFFSET(A334,-1,0)+1,LARGE(A$3:A331,1))</f>
        <v>0</v>
      </c>
      <c r="B334" s="1006">
        <f t="shared" ca="1" si="204"/>
        <v>23</v>
      </c>
      <c r="C334" s="1006">
        <f t="shared" ca="1" si="205"/>
        <v>1</v>
      </c>
      <c r="D334" s="1007">
        <f t="shared" ca="1" si="206"/>
        <v>1</v>
      </c>
      <c r="E334" s="1007">
        <f t="shared" ca="1" si="207"/>
        <v>1</v>
      </c>
      <c r="F334" s="209"/>
      <c r="M334" s="1023">
        <f>SUMIFS($N$7:$N$330,$H$7:$H$330,N334)</f>
        <v>57321076.924292944</v>
      </c>
      <c r="N334" s="842" t="s">
        <v>497</v>
      </c>
    </row>
    <row r="335" spans="1:21" ht="11.25" x14ac:dyDescent="0.2">
      <c r="A335" s="1006">
        <f ca="1">IF($H335="UNIDADE CONSTRUTIVA",OFFSET(A335,-1,0)+1,LARGE(A$3:A332,1))</f>
        <v>0</v>
      </c>
      <c r="B335" s="1006">
        <f t="shared" ca="1" si="204"/>
        <v>23</v>
      </c>
      <c r="C335" s="1006">
        <f t="shared" ca="1" si="205"/>
        <v>1</v>
      </c>
      <c r="D335" s="1007">
        <f t="shared" ca="1" si="206"/>
        <v>1</v>
      </c>
      <c r="E335" s="1007">
        <f t="shared" ca="1" si="207"/>
        <v>1</v>
      </c>
      <c r="F335" s="209"/>
      <c r="M335" s="1023">
        <f ca="1">M334-N12</f>
        <v>56869812.048020944</v>
      </c>
      <c r="N335" s="842"/>
    </row>
    <row r="336" spans="1:21" ht="11.25" x14ac:dyDescent="0.2">
      <c r="A336" s="1006">
        <f ca="1">IF($H336="UNIDADE CONSTRUTIVA",OFFSET(A336,-1,0)+1,LARGE(A$3:A333,1))</f>
        <v>0</v>
      </c>
      <c r="B336" s="1006">
        <f t="shared" ca="1" si="204"/>
        <v>23</v>
      </c>
      <c r="C336" s="1006">
        <f t="shared" ca="1" si="205"/>
        <v>1</v>
      </c>
      <c r="D336" s="1007">
        <f t="shared" ca="1" si="206"/>
        <v>1</v>
      </c>
      <c r="E336" s="1007">
        <f t="shared" ca="1" si="207"/>
        <v>1</v>
      </c>
      <c r="F336" s="209"/>
      <c r="M336" s="1244"/>
    </row>
    <row r="337" spans="1:6" ht="14.1" customHeight="1" x14ac:dyDescent="0.2">
      <c r="A337" s="1006">
        <f ca="1">IF($H337="UNIDADE CONSTRUTIVA",OFFSET(A337,-1,0)+1,LARGE(A$3:A334,1))</f>
        <v>0</v>
      </c>
      <c r="B337" s="1006">
        <f t="shared" ca="1" si="204"/>
        <v>23</v>
      </c>
      <c r="C337" s="1006">
        <f t="shared" ca="1" si="205"/>
        <v>1</v>
      </c>
      <c r="D337" s="1007">
        <f t="shared" ca="1" si="206"/>
        <v>1</v>
      </c>
      <c r="E337" s="1007">
        <f t="shared" ca="1" si="207"/>
        <v>1</v>
      </c>
      <c r="F337" s="209"/>
    </row>
    <row r="338" spans="1:6" ht="14.1" customHeight="1" x14ac:dyDescent="0.2">
      <c r="A338" s="1006">
        <f ca="1">IF($H338="UNIDADE CONSTRUTIVA",OFFSET(A338,-1,0)+1,LARGE(A$3:A335,1))</f>
        <v>0</v>
      </c>
      <c r="B338" s="1006">
        <f t="shared" ca="1" si="204"/>
        <v>23</v>
      </c>
      <c r="C338" s="1006">
        <f t="shared" ca="1" si="205"/>
        <v>1</v>
      </c>
      <c r="D338" s="1007">
        <f t="shared" ca="1" si="206"/>
        <v>1</v>
      </c>
      <c r="E338" s="1007">
        <f t="shared" ca="1" si="207"/>
        <v>1</v>
      </c>
      <c r="F338" s="209"/>
    </row>
    <row r="339" spans="1:6" ht="14.1" customHeight="1" x14ac:dyDescent="0.2">
      <c r="A339" s="1006">
        <f ca="1">IF($H339="UNIDADE CONSTRUTIVA",OFFSET(A339,-1,0)+1,LARGE(A$3:A336,1))</f>
        <v>0</v>
      </c>
      <c r="B339" s="1006">
        <f t="shared" ca="1" si="204"/>
        <v>23</v>
      </c>
      <c r="C339" s="1006">
        <f t="shared" ca="1" si="205"/>
        <v>1</v>
      </c>
      <c r="D339" s="1007">
        <f t="shared" ca="1" si="206"/>
        <v>1</v>
      </c>
      <c r="E339" s="1007">
        <f t="shared" ca="1" si="207"/>
        <v>1</v>
      </c>
      <c r="F339" s="209"/>
    </row>
    <row r="340" spans="1:6" ht="14.1" customHeight="1" x14ac:dyDescent="0.2">
      <c r="A340" s="1006">
        <f ca="1">IF($H340="UNIDADE CONSTRUTIVA",OFFSET(A340,-1,0)+1,LARGE(A$3:A337,1))</f>
        <v>0</v>
      </c>
      <c r="B340" s="1006">
        <f t="shared" ca="1" si="204"/>
        <v>23</v>
      </c>
      <c r="C340" s="1006">
        <f t="shared" ca="1" si="205"/>
        <v>1</v>
      </c>
      <c r="D340" s="1007">
        <f t="shared" ca="1" si="206"/>
        <v>1</v>
      </c>
      <c r="E340" s="1007">
        <f t="shared" ca="1" si="207"/>
        <v>1</v>
      </c>
      <c r="F340" s="209"/>
    </row>
    <row r="341" spans="1:6" ht="14.1" customHeight="1" x14ac:dyDescent="0.2">
      <c r="A341" s="1006">
        <f ca="1">IF($H341="UNIDADE CONSTRUTIVA",OFFSET(A341,-1,0)+1,LARGE(A$3:A338,1))</f>
        <v>0</v>
      </c>
      <c r="B341" s="1006">
        <f t="shared" ca="1" si="204"/>
        <v>23</v>
      </c>
      <c r="C341" s="1006">
        <f t="shared" ca="1" si="205"/>
        <v>1</v>
      </c>
      <c r="D341" s="1007">
        <f t="shared" ca="1" si="206"/>
        <v>1</v>
      </c>
      <c r="E341" s="1007">
        <f t="shared" ca="1" si="207"/>
        <v>1</v>
      </c>
      <c r="F341" s="209"/>
    </row>
    <row r="342" spans="1:6" ht="14.1" customHeight="1" x14ac:dyDescent="0.2">
      <c r="A342" s="1006">
        <f ca="1">IF($H342="UNIDADE CONSTRUTIVA",OFFSET(A342,-1,0)+1,LARGE(A$3:A339,1))</f>
        <v>0</v>
      </c>
      <c r="B342" s="1006">
        <f t="shared" ca="1" si="204"/>
        <v>23</v>
      </c>
      <c r="C342" s="1006">
        <f t="shared" ca="1" si="205"/>
        <v>1</v>
      </c>
      <c r="D342" s="1007">
        <f t="shared" ca="1" si="206"/>
        <v>1</v>
      </c>
      <c r="E342" s="1007">
        <f t="shared" ca="1" si="207"/>
        <v>1</v>
      </c>
      <c r="F342" s="209"/>
    </row>
    <row r="343" spans="1:6" ht="14.1" customHeight="1" x14ac:dyDescent="0.2">
      <c r="A343" s="1006">
        <f ca="1">IF($H343="UNIDADE CONSTRUTIVA",OFFSET(A343,-1,0)+1,LARGE(A$3:A340,1))</f>
        <v>0</v>
      </c>
      <c r="B343" s="1006">
        <f t="shared" ca="1" si="204"/>
        <v>23</v>
      </c>
      <c r="C343" s="1006">
        <f t="shared" ca="1" si="205"/>
        <v>1</v>
      </c>
      <c r="D343" s="1007">
        <f t="shared" ca="1" si="206"/>
        <v>1</v>
      </c>
      <c r="E343" s="1007">
        <f t="shared" ca="1" si="207"/>
        <v>1</v>
      </c>
      <c r="F343" s="209"/>
    </row>
    <row r="344" spans="1:6" ht="14.1" customHeight="1" x14ac:dyDescent="0.2">
      <c r="A344" s="1006">
        <f ca="1">IF($H344="UNIDADE CONSTRUTIVA",OFFSET(A344,-1,0)+1,LARGE(A$3:A341,1))</f>
        <v>0</v>
      </c>
      <c r="B344" s="1006">
        <f t="shared" ca="1" si="204"/>
        <v>23</v>
      </c>
      <c r="C344" s="1006">
        <f t="shared" ca="1" si="205"/>
        <v>1</v>
      </c>
      <c r="D344" s="1007">
        <f t="shared" ca="1" si="206"/>
        <v>1</v>
      </c>
      <c r="E344" s="1007">
        <f t="shared" ca="1" si="207"/>
        <v>1</v>
      </c>
      <c r="F344" s="209"/>
    </row>
    <row r="345" spans="1:6" ht="14.1" customHeight="1" x14ac:dyDescent="0.2">
      <c r="A345" s="1006">
        <f ca="1">IF($H345="UNIDADE CONSTRUTIVA",OFFSET(A345,-1,0)+1,LARGE(A$3:A342,1))</f>
        <v>0</v>
      </c>
      <c r="B345" s="1006">
        <f t="shared" ca="1" si="204"/>
        <v>23</v>
      </c>
      <c r="C345" s="1006">
        <f t="shared" ca="1" si="205"/>
        <v>1</v>
      </c>
      <c r="D345" s="1007">
        <f t="shared" ca="1" si="206"/>
        <v>1</v>
      </c>
      <c r="E345" s="1007">
        <f t="shared" ca="1" si="207"/>
        <v>1</v>
      </c>
      <c r="F345" s="209"/>
    </row>
    <row r="346" spans="1:6" ht="14.1" customHeight="1" x14ac:dyDescent="0.2">
      <c r="A346" s="1006">
        <f ca="1">IF($H346="UNIDADE CONSTRUTIVA",OFFSET(A346,-1,0)+1,LARGE(A$3:A343,1))</f>
        <v>0</v>
      </c>
      <c r="B346" s="1006">
        <f t="shared" ca="1" si="204"/>
        <v>23</v>
      </c>
      <c r="C346" s="1006">
        <f t="shared" ca="1" si="205"/>
        <v>1</v>
      </c>
      <c r="D346" s="1007">
        <f t="shared" ca="1" si="206"/>
        <v>1</v>
      </c>
      <c r="E346" s="1007">
        <f t="shared" ca="1" si="207"/>
        <v>1</v>
      </c>
      <c r="F346" s="209"/>
    </row>
    <row r="347" spans="1:6" ht="14.1" customHeight="1" x14ac:dyDescent="0.2">
      <c r="A347" s="1006">
        <f ca="1">IF($H347="UNIDADE CONSTRUTIVA",OFFSET(A347,-1,0)+1,LARGE(A$3:A344,1))</f>
        <v>0</v>
      </c>
      <c r="B347" s="1006">
        <f t="shared" ca="1" si="204"/>
        <v>23</v>
      </c>
      <c r="C347" s="1006">
        <f t="shared" ca="1" si="205"/>
        <v>1</v>
      </c>
      <c r="D347" s="1007">
        <f t="shared" ca="1" si="206"/>
        <v>1</v>
      </c>
      <c r="E347" s="1007">
        <f t="shared" ca="1" si="207"/>
        <v>1</v>
      </c>
      <c r="F347" s="209"/>
    </row>
    <row r="348" spans="1:6" ht="14.1" customHeight="1" x14ac:dyDescent="0.2">
      <c r="A348" s="1006">
        <f ca="1">IF($H348="UNIDADE CONSTRUTIVA",OFFSET(A348,-1,0)+1,LARGE(A$3:A345,1))</f>
        <v>0</v>
      </c>
      <c r="B348" s="1006">
        <f t="shared" ca="1" si="204"/>
        <v>23</v>
      </c>
      <c r="C348" s="1006">
        <f t="shared" ca="1" si="205"/>
        <v>1</v>
      </c>
      <c r="D348" s="1007">
        <f t="shared" ca="1" si="206"/>
        <v>1</v>
      </c>
      <c r="E348" s="1007">
        <f t="shared" ca="1" si="207"/>
        <v>1</v>
      </c>
      <c r="F348" s="209"/>
    </row>
    <row r="349" spans="1:6" ht="14.1" customHeight="1" x14ac:dyDescent="0.2">
      <c r="A349" s="1006">
        <f ca="1">IF($H349="UNIDADE CONSTRUTIVA",OFFSET(A349,-1,0)+1,LARGE(A$3:A346,1))</f>
        <v>0</v>
      </c>
      <c r="B349" s="1006">
        <f t="shared" ca="1" si="204"/>
        <v>23</v>
      </c>
      <c r="C349" s="1006">
        <f t="shared" ca="1" si="205"/>
        <v>1</v>
      </c>
      <c r="D349" s="1007">
        <f t="shared" ca="1" si="206"/>
        <v>1</v>
      </c>
      <c r="E349" s="1007">
        <f t="shared" ca="1" si="207"/>
        <v>1</v>
      </c>
      <c r="F349" s="209"/>
    </row>
    <row r="350" spans="1:6" ht="14.1" customHeight="1" x14ac:dyDescent="0.2">
      <c r="A350" s="1006">
        <f ca="1">IF($H350="UNIDADE CONSTRUTIVA",OFFSET(A350,-1,0)+1,LARGE(A$3:A347,1))</f>
        <v>0</v>
      </c>
      <c r="B350" s="1006">
        <f t="shared" ca="1" si="204"/>
        <v>23</v>
      </c>
      <c r="C350" s="1006">
        <f t="shared" ca="1" si="205"/>
        <v>1</v>
      </c>
      <c r="D350" s="1007">
        <f t="shared" ca="1" si="206"/>
        <v>1</v>
      </c>
      <c r="E350" s="1007">
        <f t="shared" ca="1" si="207"/>
        <v>1</v>
      </c>
      <c r="F350" s="209"/>
    </row>
    <row r="351" spans="1:6" ht="14.1" customHeight="1" x14ac:dyDescent="0.2">
      <c r="A351" s="1006">
        <f ca="1">IF($H351="UNIDADE CONSTRUTIVA",OFFSET(A351,-1,0)+1,LARGE(A$3:A348,1))</f>
        <v>0</v>
      </c>
      <c r="B351" s="1006">
        <f t="shared" ca="1" si="204"/>
        <v>23</v>
      </c>
      <c r="C351" s="1006">
        <f t="shared" ca="1" si="205"/>
        <v>1</v>
      </c>
      <c r="D351" s="1007">
        <f t="shared" ca="1" si="206"/>
        <v>1</v>
      </c>
      <c r="E351" s="1007">
        <f t="shared" ca="1" si="207"/>
        <v>1</v>
      </c>
      <c r="F351" s="209"/>
    </row>
    <row r="352" spans="1:6" ht="14.1" customHeight="1" x14ac:dyDescent="0.2">
      <c r="A352" s="1006">
        <f ca="1">IF($H352="UNIDADE CONSTRUTIVA",OFFSET(A352,-1,0)+1,LARGE(A$3:A349,1))</f>
        <v>0</v>
      </c>
      <c r="B352" s="1006">
        <f t="shared" ca="1" si="204"/>
        <v>23</v>
      </c>
      <c r="C352" s="1006">
        <f t="shared" ca="1" si="205"/>
        <v>1</v>
      </c>
      <c r="D352" s="1007">
        <f t="shared" ca="1" si="206"/>
        <v>1</v>
      </c>
      <c r="E352" s="1007">
        <f t="shared" ca="1" si="207"/>
        <v>1</v>
      </c>
      <c r="F352" s="209"/>
    </row>
    <row r="353" spans="1:6" ht="14.1" customHeight="1" x14ac:dyDescent="0.2">
      <c r="A353" s="1006">
        <f ca="1">IF($H353="UNIDADE CONSTRUTIVA",OFFSET(A353,-1,0)+1,LARGE(A$3:A350,1))</f>
        <v>0</v>
      </c>
      <c r="B353" s="1006">
        <f t="shared" ca="1" si="204"/>
        <v>23</v>
      </c>
      <c r="C353" s="1006">
        <f t="shared" ca="1" si="205"/>
        <v>1</v>
      </c>
      <c r="D353" s="1007">
        <f t="shared" ca="1" si="206"/>
        <v>1</v>
      </c>
      <c r="E353" s="1007">
        <f t="shared" ca="1" si="207"/>
        <v>1</v>
      </c>
      <c r="F353" s="209"/>
    </row>
    <row r="354" spans="1:6" ht="14.1" customHeight="1" x14ac:dyDescent="0.2">
      <c r="A354" s="1006">
        <f ca="1">IF($H354="UNIDADE CONSTRUTIVA",OFFSET(A354,-1,0)+1,LARGE(A$3:A351,1))</f>
        <v>0</v>
      </c>
      <c r="B354" s="1006">
        <f t="shared" ca="1" si="204"/>
        <v>23</v>
      </c>
      <c r="C354" s="1006">
        <f t="shared" ca="1" si="205"/>
        <v>1</v>
      </c>
      <c r="D354" s="1007">
        <f t="shared" ca="1" si="206"/>
        <v>1</v>
      </c>
      <c r="E354" s="1007">
        <f t="shared" ca="1" si="207"/>
        <v>1</v>
      </c>
      <c r="F354" s="209"/>
    </row>
    <row r="355" spans="1:6" ht="14.1" customHeight="1" x14ac:dyDescent="0.2">
      <c r="A355" s="1006">
        <f ca="1">IF($H355="UNIDADE CONSTRUTIVA",OFFSET(A355,-1,0)+1,LARGE(A$3:A352,1))</f>
        <v>0</v>
      </c>
      <c r="B355" s="1006">
        <f t="shared" ca="1" si="204"/>
        <v>23</v>
      </c>
      <c r="C355" s="1006">
        <f t="shared" ca="1" si="205"/>
        <v>1</v>
      </c>
      <c r="D355" s="1007">
        <f t="shared" ca="1" si="206"/>
        <v>1</v>
      </c>
      <c r="E355" s="1007">
        <f t="shared" ca="1" si="207"/>
        <v>1</v>
      </c>
      <c r="F355" s="209"/>
    </row>
    <row r="356" spans="1:6" ht="14.1" customHeight="1" x14ac:dyDescent="0.2">
      <c r="A356" s="1006">
        <f ca="1">IF($H356="UNIDADE CONSTRUTIVA",OFFSET(A356,-1,0)+1,LARGE(A$3:A353,1))</f>
        <v>0</v>
      </c>
      <c r="B356" s="1006">
        <f t="shared" ca="1" si="204"/>
        <v>23</v>
      </c>
      <c r="C356" s="1006">
        <f t="shared" ca="1" si="205"/>
        <v>1</v>
      </c>
      <c r="D356" s="1007">
        <f t="shared" ca="1" si="206"/>
        <v>1</v>
      </c>
      <c r="E356" s="1007">
        <f t="shared" ca="1" si="207"/>
        <v>1</v>
      </c>
      <c r="F356" s="209"/>
    </row>
    <row r="357" spans="1:6" ht="14.1" customHeight="1" x14ac:dyDescent="0.2">
      <c r="A357" s="1006">
        <f ca="1">IF($H357="UNIDADE CONSTRUTIVA",OFFSET(A357,-1,0)+1,LARGE(A$3:A354,1))</f>
        <v>0</v>
      </c>
      <c r="B357" s="1006">
        <f t="shared" ca="1" si="204"/>
        <v>23</v>
      </c>
      <c r="C357" s="1006">
        <f t="shared" ca="1" si="205"/>
        <v>1</v>
      </c>
      <c r="D357" s="1007">
        <f t="shared" ca="1" si="206"/>
        <v>1</v>
      </c>
      <c r="E357" s="1007">
        <f t="shared" ca="1" si="207"/>
        <v>1</v>
      </c>
      <c r="F357" s="209"/>
    </row>
    <row r="358" spans="1:6" ht="14.1" customHeight="1" x14ac:dyDescent="0.2">
      <c r="A358" s="1006">
        <f ca="1">IF($H358="UNIDADE CONSTRUTIVA",OFFSET(A358,-1,0)+1,LARGE(A$3:A355,1))</f>
        <v>0</v>
      </c>
      <c r="B358" s="1006">
        <f t="shared" ca="1" si="204"/>
        <v>23</v>
      </c>
      <c r="C358" s="1006">
        <f t="shared" ca="1" si="205"/>
        <v>1</v>
      </c>
      <c r="D358" s="1007">
        <f t="shared" ca="1" si="206"/>
        <v>1</v>
      </c>
      <c r="E358" s="1007">
        <f t="shared" ca="1" si="207"/>
        <v>1</v>
      </c>
      <c r="F358" s="209"/>
    </row>
    <row r="359" spans="1:6" ht="14.1" customHeight="1" x14ac:dyDescent="0.2">
      <c r="A359" s="1006">
        <f ca="1">IF($H359="UNIDADE CONSTRUTIVA",OFFSET(A359,-1,0)+1,LARGE(A$3:A356,1))</f>
        <v>0</v>
      </c>
      <c r="B359" s="1006">
        <f t="shared" ca="1" si="204"/>
        <v>23</v>
      </c>
      <c r="C359" s="1006">
        <f t="shared" ca="1" si="205"/>
        <v>1</v>
      </c>
      <c r="D359" s="1007">
        <f t="shared" ca="1" si="206"/>
        <v>1</v>
      </c>
      <c r="E359" s="1007">
        <f t="shared" ca="1" si="207"/>
        <v>1</v>
      </c>
      <c r="F359" s="209"/>
    </row>
    <row r="360" spans="1:6" ht="14.1" customHeight="1" x14ac:dyDescent="0.2">
      <c r="A360" s="1006">
        <f ca="1">IF($H360="UNIDADE CONSTRUTIVA",OFFSET(A360,-1,0)+1,LARGE(A$3:A357,1))</f>
        <v>0</v>
      </c>
      <c r="B360" s="1006">
        <f t="shared" ca="1" si="204"/>
        <v>23</v>
      </c>
      <c r="C360" s="1006">
        <f t="shared" ca="1" si="205"/>
        <v>1</v>
      </c>
      <c r="D360" s="1007">
        <f t="shared" ca="1" si="206"/>
        <v>1</v>
      </c>
      <c r="E360" s="1007">
        <f t="shared" ca="1" si="207"/>
        <v>1</v>
      </c>
      <c r="F360" s="209"/>
    </row>
    <row r="361" spans="1:6" ht="14.1" customHeight="1" x14ac:dyDescent="0.2">
      <c r="A361" s="1006">
        <f ca="1">IF($H361="UNIDADE CONSTRUTIVA",OFFSET(A361,-1,0)+1,LARGE(A$3:A358,1))</f>
        <v>0</v>
      </c>
      <c r="B361" s="1006">
        <f t="shared" ca="1" si="204"/>
        <v>23</v>
      </c>
      <c r="C361" s="1006">
        <f t="shared" ca="1" si="205"/>
        <v>1</v>
      </c>
      <c r="D361" s="1007">
        <f t="shared" ca="1" si="206"/>
        <v>1</v>
      </c>
      <c r="E361" s="1007">
        <f t="shared" ca="1" si="207"/>
        <v>1</v>
      </c>
      <c r="F361" s="209"/>
    </row>
    <row r="362" spans="1:6" ht="14.1" customHeight="1" x14ac:dyDescent="0.2">
      <c r="A362" s="1006">
        <f ca="1">IF($H362="UNIDADE CONSTRUTIVA",OFFSET(A362,-1,0)+1,LARGE(A$3:A359,1))</f>
        <v>0</v>
      </c>
      <c r="B362" s="1006">
        <f t="shared" ca="1" si="204"/>
        <v>23</v>
      </c>
      <c r="C362" s="1006">
        <f t="shared" ca="1" si="205"/>
        <v>1</v>
      </c>
      <c r="D362" s="1007">
        <f t="shared" ca="1" si="206"/>
        <v>1</v>
      </c>
      <c r="E362" s="1007">
        <f t="shared" ca="1" si="207"/>
        <v>1</v>
      </c>
      <c r="F362" s="209"/>
    </row>
    <row r="363" spans="1:6" ht="14.1" customHeight="1" x14ac:dyDescent="0.2">
      <c r="A363" s="1006">
        <f ca="1">IF($H363="UNIDADE CONSTRUTIVA",OFFSET(A363,-1,0)+1,LARGE(A$3:A360,1))</f>
        <v>0</v>
      </c>
      <c r="B363" s="1006">
        <f t="shared" ca="1" si="204"/>
        <v>23</v>
      </c>
      <c r="C363" s="1006">
        <f t="shared" ca="1" si="205"/>
        <v>1</v>
      </c>
      <c r="D363" s="1007">
        <f t="shared" ca="1" si="206"/>
        <v>1</v>
      </c>
      <c r="E363" s="1007">
        <f t="shared" ca="1" si="207"/>
        <v>1</v>
      </c>
      <c r="F363" s="209"/>
    </row>
    <row r="364" spans="1:6" ht="14.1" customHeight="1" x14ac:dyDescent="0.2">
      <c r="A364" s="1006">
        <f ca="1">IF($H364="UNIDADE CONSTRUTIVA",OFFSET(A364,-1,0)+1,LARGE(A$3:A361,1))</f>
        <v>0</v>
      </c>
      <c r="B364" s="1006">
        <f t="shared" ca="1" si="204"/>
        <v>23</v>
      </c>
      <c r="C364" s="1006">
        <f t="shared" ca="1" si="205"/>
        <v>1</v>
      </c>
      <c r="D364" s="1007">
        <f t="shared" ca="1" si="206"/>
        <v>1</v>
      </c>
      <c r="E364" s="1007">
        <f t="shared" ca="1" si="207"/>
        <v>1</v>
      </c>
      <c r="F364" s="209"/>
    </row>
    <row r="365" spans="1:6" ht="14.1" customHeight="1" x14ac:dyDescent="0.2">
      <c r="A365" s="1006">
        <f ca="1">IF($H365="UNIDADE CONSTRUTIVA",OFFSET(A365,-1,0)+1,LARGE(A$3:A362,1))</f>
        <v>0</v>
      </c>
      <c r="B365" s="1006">
        <f t="shared" ca="1" si="204"/>
        <v>23</v>
      </c>
      <c r="C365" s="1006">
        <f t="shared" ca="1" si="205"/>
        <v>1</v>
      </c>
      <c r="D365" s="1007">
        <f t="shared" ca="1" si="206"/>
        <v>1</v>
      </c>
      <c r="E365" s="1007">
        <f t="shared" ca="1" si="207"/>
        <v>1</v>
      </c>
      <c r="F365" s="209"/>
    </row>
    <row r="366" spans="1:6" ht="14.1" customHeight="1" x14ac:dyDescent="0.2">
      <c r="A366" s="1006">
        <f ca="1">IF($H366="UNIDADE CONSTRUTIVA",OFFSET(A366,-1,0)+1,LARGE(A$3:A363,1))</f>
        <v>0</v>
      </c>
      <c r="B366" s="1006">
        <f t="shared" ca="1" si="204"/>
        <v>23</v>
      </c>
      <c r="C366" s="1006">
        <f t="shared" ca="1" si="205"/>
        <v>1</v>
      </c>
      <c r="D366" s="1007">
        <f t="shared" ca="1" si="206"/>
        <v>1</v>
      </c>
      <c r="E366" s="1007">
        <f t="shared" ca="1" si="207"/>
        <v>1</v>
      </c>
      <c r="F366" s="209"/>
    </row>
    <row r="367" spans="1:6" ht="14.1" customHeight="1" x14ac:dyDescent="0.2">
      <c r="A367" s="1006">
        <f ca="1">IF($H367="UNIDADE CONSTRUTIVA",OFFSET(A367,-1,0)+1,LARGE(A$3:A364,1))</f>
        <v>0</v>
      </c>
      <c r="B367" s="1006">
        <f t="shared" ca="1" si="204"/>
        <v>23</v>
      </c>
      <c r="C367" s="1006">
        <f t="shared" ca="1" si="205"/>
        <v>1</v>
      </c>
      <c r="D367" s="1007">
        <f t="shared" ca="1" si="206"/>
        <v>1</v>
      </c>
      <c r="E367" s="1007">
        <f t="shared" ca="1" si="207"/>
        <v>1</v>
      </c>
      <c r="F367" s="209"/>
    </row>
    <row r="368" spans="1:6" ht="14.1" customHeight="1" x14ac:dyDescent="0.2">
      <c r="A368" s="1006">
        <f ca="1">IF($H368="UNIDADE CONSTRUTIVA",OFFSET(A368,-1,0)+1,LARGE(A$3:A365,1))</f>
        <v>0</v>
      </c>
      <c r="B368" s="1006">
        <f t="shared" ca="1" si="204"/>
        <v>23</v>
      </c>
      <c r="C368" s="1006">
        <f t="shared" ca="1" si="205"/>
        <v>1</v>
      </c>
      <c r="D368" s="1007">
        <f t="shared" ca="1" si="206"/>
        <v>1</v>
      </c>
      <c r="E368" s="1007">
        <f t="shared" ca="1" si="207"/>
        <v>1</v>
      </c>
      <c r="F368" s="209"/>
    </row>
    <row r="369" spans="1:6" ht="14.1" customHeight="1" x14ac:dyDescent="0.2">
      <c r="A369" s="1006">
        <f ca="1">IF($H369="UNIDADE CONSTRUTIVA",OFFSET(A369,-1,0)+1,LARGE(A$3:A366,1))</f>
        <v>0</v>
      </c>
      <c r="B369" s="1006">
        <f t="shared" ca="1" si="204"/>
        <v>23</v>
      </c>
      <c r="C369" s="1006">
        <f t="shared" ca="1" si="205"/>
        <v>1</v>
      </c>
      <c r="D369" s="1007">
        <f t="shared" ca="1" si="206"/>
        <v>1</v>
      </c>
      <c r="E369" s="1007">
        <f t="shared" ca="1" si="207"/>
        <v>1</v>
      </c>
      <c r="F369" s="209"/>
    </row>
    <row r="370" spans="1:6" ht="14.1" customHeight="1" x14ac:dyDescent="0.2">
      <c r="A370" s="1006">
        <f ca="1">IF($H370="UNIDADE CONSTRUTIVA",OFFSET(A370,-1,0)+1,LARGE(A$3:A367,1))</f>
        <v>0</v>
      </c>
      <c r="B370" s="1006">
        <f t="shared" ca="1" si="204"/>
        <v>23</v>
      </c>
      <c r="C370" s="1006">
        <f t="shared" ca="1" si="205"/>
        <v>1</v>
      </c>
      <c r="D370" s="1007">
        <f t="shared" ca="1" si="206"/>
        <v>1</v>
      </c>
      <c r="E370" s="1007">
        <f t="shared" ca="1" si="207"/>
        <v>1</v>
      </c>
      <c r="F370" s="209"/>
    </row>
    <row r="371" spans="1:6" ht="14.1" customHeight="1" x14ac:dyDescent="0.2">
      <c r="A371" s="1006">
        <f ca="1">IF($H371="UNIDADE CONSTRUTIVA",OFFSET(A371,-1,0)+1,LARGE(A$3:A368,1))</f>
        <v>0</v>
      </c>
      <c r="B371" s="1006">
        <f t="shared" ca="1" si="204"/>
        <v>23</v>
      </c>
      <c r="C371" s="1006">
        <f t="shared" ca="1" si="205"/>
        <v>1</v>
      </c>
      <c r="D371" s="1007">
        <f t="shared" ca="1" si="206"/>
        <v>1</v>
      </c>
      <c r="E371" s="1007">
        <f t="shared" ca="1" si="207"/>
        <v>1</v>
      </c>
      <c r="F371" s="209"/>
    </row>
    <row r="372" spans="1:6" ht="14.1" customHeight="1" x14ac:dyDescent="0.2">
      <c r="A372" s="1006">
        <f ca="1">IF($H372="UNIDADE CONSTRUTIVA",OFFSET(A372,-1,0)+1,LARGE(A$3:A369,1))</f>
        <v>0</v>
      </c>
      <c r="B372" s="1006">
        <f t="shared" ca="1" si="204"/>
        <v>23</v>
      </c>
      <c r="C372" s="1006">
        <f t="shared" ca="1" si="205"/>
        <v>1</v>
      </c>
      <c r="D372" s="1007">
        <f t="shared" ca="1" si="206"/>
        <v>1</v>
      </c>
      <c r="E372" s="1007">
        <f t="shared" ca="1" si="207"/>
        <v>1</v>
      </c>
      <c r="F372" s="209"/>
    </row>
    <row r="373" spans="1:6" ht="14.1" customHeight="1" x14ac:dyDescent="0.2">
      <c r="A373" s="1006">
        <f ca="1">IF($H373="UNIDADE CONSTRUTIVA",OFFSET(A373,-1,0)+1,LARGE(A$3:A370,1))</f>
        <v>0</v>
      </c>
      <c r="B373" s="1006">
        <f t="shared" ca="1" si="204"/>
        <v>23</v>
      </c>
      <c r="C373" s="1006">
        <f t="shared" ca="1" si="205"/>
        <v>1</v>
      </c>
      <c r="D373" s="1007">
        <f t="shared" ca="1" si="206"/>
        <v>1</v>
      </c>
      <c r="E373" s="1007">
        <f t="shared" ca="1" si="207"/>
        <v>1</v>
      </c>
      <c r="F373" s="209"/>
    </row>
    <row r="374" spans="1:6" ht="14.1" customHeight="1" x14ac:dyDescent="0.2">
      <c r="A374" s="1006">
        <f ca="1">IF($H374="UNIDADE CONSTRUTIVA",OFFSET(A374,-1,0)+1,LARGE(A$3:A371,1))</f>
        <v>0</v>
      </c>
      <c r="B374" s="1006">
        <f t="shared" ca="1" si="204"/>
        <v>23</v>
      </c>
      <c r="C374" s="1006">
        <f t="shared" ca="1" si="205"/>
        <v>1</v>
      </c>
      <c r="D374" s="1007">
        <f t="shared" ca="1" si="206"/>
        <v>1</v>
      </c>
      <c r="E374" s="1007">
        <f t="shared" ca="1" si="207"/>
        <v>1</v>
      </c>
      <c r="F374" s="209"/>
    </row>
    <row r="375" spans="1:6" ht="14.1" customHeight="1" x14ac:dyDescent="0.2">
      <c r="A375" s="1006">
        <f ca="1">IF($H375="UNIDADE CONSTRUTIVA",OFFSET(A375,-1,0)+1,LARGE(A$3:A372,1))</f>
        <v>0</v>
      </c>
      <c r="B375" s="1006">
        <f t="shared" ca="1" si="204"/>
        <v>23</v>
      </c>
      <c r="C375" s="1006">
        <f t="shared" ca="1" si="205"/>
        <v>1</v>
      </c>
      <c r="D375" s="1007">
        <f t="shared" ca="1" si="206"/>
        <v>1</v>
      </c>
      <c r="E375" s="1007">
        <f t="shared" ca="1" si="207"/>
        <v>1</v>
      </c>
      <c r="F375" s="209"/>
    </row>
    <row r="376" spans="1:6" ht="14.1" customHeight="1" x14ac:dyDescent="0.2">
      <c r="A376" s="1006">
        <f ca="1">IF($H376="UNIDADE CONSTRUTIVA",OFFSET(A376,-1,0)+1,LARGE(A$3:A373,1))</f>
        <v>0</v>
      </c>
      <c r="B376" s="1006">
        <f t="shared" ca="1" si="204"/>
        <v>23</v>
      </c>
      <c r="C376" s="1006">
        <f t="shared" ca="1" si="205"/>
        <v>1</v>
      </c>
      <c r="D376" s="1007">
        <f t="shared" ca="1" si="206"/>
        <v>1</v>
      </c>
      <c r="E376" s="1007">
        <f t="shared" ca="1" si="207"/>
        <v>1</v>
      </c>
      <c r="F376" s="209"/>
    </row>
    <row r="377" spans="1:6" ht="14.1" customHeight="1" x14ac:dyDescent="0.2">
      <c r="A377" s="1006">
        <f ca="1">IF($H377="UNIDADE CONSTRUTIVA",OFFSET(A377,-1,0)+1,LARGE(A$3:A374,1))</f>
        <v>0</v>
      </c>
      <c r="B377" s="1006">
        <f t="shared" ref="B377:B440" ca="1" si="220">IF(H377="UNIDADE CONSTRUTIVA",0,IF(H377="CÉLULA CONSTRUTIVA",OFFSET(B377,-1,0)+1,OFFSET(B377,-1,0)))</f>
        <v>23</v>
      </c>
      <c r="C377" s="1006">
        <f t="shared" ref="C377:C440" ca="1" si="221">IF(H377="CÉLULA CONSTRUTIVA",0,IF(H377="ETAPA",OFFSET(C377,-1,0)+1,OFFSET(C377,-1,0)))</f>
        <v>1</v>
      </c>
      <c r="D377" s="1007">
        <f t="shared" ref="D377:D440" ca="1" si="222">IF(H377="ETAPA",0,IF(H377="SUBETAPA",OFFSET(D377,-1,0)+1,OFFSET(D377,-1,0)))</f>
        <v>1</v>
      </c>
      <c r="E377" s="1007">
        <f t="shared" ref="E377:E440" ca="1" si="223">IF(H377="Subetapa",0,IF(H377="serviço",OFFSET(E377,-1,0)+1,OFFSET(E377,-1,0)))</f>
        <v>1</v>
      </c>
      <c r="F377" s="209"/>
    </row>
    <row r="378" spans="1:6" ht="14.1" customHeight="1" x14ac:dyDescent="0.2">
      <c r="A378" s="1006">
        <f ca="1">IF($H378="UNIDADE CONSTRUTIVA",OFFSET(A378,-1,0)+1,LARGE(A$3:A375,1))</f>
        <v>0</v>
      </c>
      <c r="B378" s="1006">
        <f t="shared" ca="1" si="220"/>
        <v>23</v>
      </c>
      <c r="C378" s="1006">
        <f t="shared" ca="1" si="221"/>
        <v>1</v>
      </c>
      <c r="D378" s="1007">
        <f t="shared" ca="1" si="222"/>
        <v>1</v>
      </c>
      <c r="E378" s="1007">
        <f t="shared" ca="1" si="223"/>
        <v>1</v>
      </c>
      <c r="F378" s="209"/>
    </row>
    <row r="379" spans="1:6" ht="14.1" customHeight="1" x14ac:dyDescent="0.2">
      <c r="A379" s="1006">
        <f ca="1">IF($H379="UNIDADE CONSTRUTIVA",OFFSET(A379,-1,0)+1,LARGE(A$3:A376,1))</f>
        <v>0</v>
      </c>
      <c r="B379" s="1006">
        <f t="shared" ca="1" si="220"/>
        <v>23</v>
      </c>
      <c r="C379" s="1006">
        <f t="shared" ca="1" si="221"/>
        <v>1</v>
      </c>
      <c r="D379" s="1007">
        <f t="shared" ca="1" si="222"/>
        <v>1</v>
      </c>
      <c r="E379" s="1007">
        <f t="shared" ca="1" si="223"/>
        <v>1</v>
      </c>
      <c r="F379" s="209"/>
    </row>
    <row r="380" spans="1:6" ht="14.1" customHeight="1" x14ac:dyDescent="0.2">
      <c r="A380" s="1006">
        <f ca="1">IF($H380="UNIDADE CONSTRUTIVA",OFFSET(A380,-1,0)+1,LARGE(A$3:A377,1))</f>
        <v>0</v>
      </c>
      <c r="B380" s="1006">
        <f t="shared" ca="1" si="220"/>
        <v>23</v>
      </c>
      <c r="C380" s="1006">
        <f t="shared" ca="1" si="221"/>
        <v>1</v>
      </c>
      <c r="D380" s="1007">
        <f t="shared" ca="1" si="222"/>
        <v>1</v>
      </c>
      <c r="E380" s="1007">
        <f t="shared" ca="1" si="223"/>
        <v>1</v>
      </c>
      <c r="F380" s="209"/>
    </row>
    <row r="381" spans="1:6" ht="14.1" customHeight="1" x14ac:dyDescent="0.2">
      <c r="A381" s="1006">
        <f ca="1">IF($H381="UNIDADE CONSTRUTIVA",OFFSET(A381,-1,0)+1,LARGE(A$3:A378,1))</f>
        <v>0</v>
      </c>
      <c r="B381" s="1006">
        <f t="shared" ca="1" si="220"/>
        <v>23</v>
      </c>
      <c r="C381" s="1006">
        <f t="shared" ca="1" si="221"/>
        <v>1</v>
      </c>
      <c r="D381" s="1007">
        <f t="shared" ca="1" si="222"/>
        <v>1</v>
      </c>
      <c r="E381" s="1007">
        <f t="shared" ca="1" si="223"/>
        <v>1</v>
      </c>
      <c r="F381" s="209"/>
    </row>
    <row r="382" spans="1:6" ht="14.1" customHeight="1" x14ac:dyDescent="0.2">
      <c r="A382" s="1006">
        <f ca="1">IF($H382="UNIDADE CONSTRUTIVA",OFFSET(A382,-1,0)+1,LARGE(A$3:A379,1))</f>
        <v>0</v>
      </c>
      <c r="B382" s="1006">
        <f t="shared" ca="1" si="220"/>
        <v>23</v>
      </c>
      <c r="C382" s="1006">
        <f t="shared" ca="1" si="221"/>
        <v>1</v>
      </c>
      <c r="D382" s="1007">
        <f t="shared" ca="1" si="222"/>
        <v>1</v>
      </c>
      <c r="E382" s="1007">
        <f t="shared" ca="1" si="223"/>
        <v>1</v>
      </c>
      <c r="F382" s="209"/>
    </row>
    <row r="383" spans="1:6" ht="14.1" customHeight="1" x14ac:dyDescent="0.2">
      <c r="A383" s="1006">
        <f ca="1">IF($H383="UNIDADE CONSTRUTIVA",OFFSET(A383,-1,0)+1,LARGE(A$3:A380,1))</f>
        <v>0</v>
      </c>
      <c r="B383" s="1006">
        <f t="shared" ca="1" si="220"/>
        <v>23</v>
      </c>
      <c r="C383" s="1006">
        <f t="shared" ca="1" si="221"/>
        <v>1</v>
      </c>
      <c r="D383" s="1007">
        <f t="shared" ca="1" si="222"/>
        <v>1</v>
      </c>
      <c r="E383" s="1007">
        <f t="shared" ca="1" si="223"/>
        <v>1</v>
      </c>
      <c r="F383" s="209"/>
    </row>
    <row r="384" spans="1:6" ht="14.1" customHeight="1" x14ac:dyDescent="0.2">
      <c r="A384" s="1006">
        <f ca="1">IF($H384="UNIDADE CONSTRUTIVA",OFFSET(A384,-1,0)+1,LARGE(A$3:A381,1))</f>
        <v>0</v>
      </c>
      <c r="B384" s="1006">
        <f t="shared" ca="1" si="220"/>
        <v>23</v>
      </c>
      <c r="C384" s="1006">
        <f t="shared" ca="1" si="221"/>
        <v>1</v>
      </c>
      <c r="D384" s="1007">
        <f t="shared" ca="1" si="222"/>
        <v>1</v>
      </c>
      <c r="E384" s="1007">
        <f t="shared" ca="1" si="223"/>
        <v>1</v>
      </c>
      <c r="F384" s="209"/>
    </row>
    <row r="385" spans="1:6" ht="14.1" customHeight="1" x14ac:dyDescent="0.2">
      <c r="A385" s="1006">
        <f ca="1">IF($H385="UNIDADE CONSTRUTIVA",OFFSET(A385,-1,0)+1,LARGE(A$3:A382,1))</f>
        <v>0</v>
      </c>
      <c r="B385" s="1006">
        <f t="shared" ca="1" si="220"/>
        <v>23</v>
      </c>
      <c r="C385" s="1006">
        <f t="shared" ca="1" si="221"/>
        <v>1</v>
      </c>
      <c r="D385" s="1007">
        <f t="shared" ca="1" si="222"/>
        <v>1</v>
      </c>
      <c r="E385" s="1007">
        <f t="shared" ca="1" si="223"/>
        <v>1</v>
      </c>
      <c r="F385" s="209"/>
    </row>
    <row r="386" spans="1:6" ht="14.1" customHeight="1" x14ac:dyDescent="0.2">
      <c r="A386" s="1006">
        <f ca="1">IF($H386="UNIDADE CONSTRUTIVA",OFFSET(A386,-1,0)+1,LARGE(A$3:A383,1))</f>
        <v>0</v>
      </c>
      <c r="B386" s="1006">
        <f t="shared" ca="1" si="220"/>
        <v>23</v>
      </c>
      <c r="C386" s="1006">
        <f t="shared" ca="1" si="221"/>
        <v>1</v>
      </c>
      <c r="D386" s="1007">
        <f t="shared" ca="1" si="222"/>
        <v>1</v>
      </c>
      <c r="E386" s="1007">
        <f t="shared" ca="1" si="223"/>
        <v>1</v>
      </c>
      <c r="F386" s="209"/>
    </row>
    <row r="387" spans="1:6" ht="14.1" customHeight="1" x14ac:dyDescent="0.2">
      <c r="A387" s="1006">
        <f ca="1">IF($H387="UNIDADE CONSTRUTIVA",OFFSET(A387,-1,0)+1,LARGE(A$3:A384,1))</f>
        <v>0</v>
      </c>
      <c r="B387" s="1006">
        <f t="shared" ca="1" si="220"/>
        <v>23</v>
      </c>
      <c r="C387" s="1006">
        <f t="shared" ca="1" si="221"/>
        <v>1</v>
      </c>
      <c r="D387" s="1007">
        <f t="shared" ca="1" si="222"/>
        <v>1</v>
      </c>
      <c r="E387" s="1007">
        <f t="shared" ca="1" si="223"/>
        <v>1</v>
      </c>
      <c r="F387" s="209"/>
    </row>
    <row r="388" spans="1:6" ht="14.1" customHeight="1" x14ac:dyDescent="0.2">
      <c r="A388" s="1006">
        <f ca="1">IF($H388="UNIDADE CONSTRUTIVA",OFFSET(A388,-1,0)+1,LARGE(A$3:A385,1))</f>
        <v>0</v>
      </c>
      <c r="B388" s="1006">
        <f t="shared" ca="1" si="220"/>
        <v>23</v>
      </c>
      <c r="C388" s="1006">
        <f t="shared" ca="1" si="221"/>
        <v>1</v>
      </c>
      <c r="D388" s="1007">
        <f t="shared" ca="1" si="222"/>
        <v>1</v>
      </c>
      <c r="E388" s="1007">
        <f t="shared" ca="1" si="223"/>
        <v>1</v>
      </c>
      <c r="F388" s="209"/>
    </row>
    <row r="389" spans="1:6" ht="14.1" customHeight="1" x14ac:dyDescent="0.2">
      <c r="A389" s="1006">
        <f ca="1">IF($H389="UNIDADE CONSTRUTIVA",OFFSET(A389,-1,0)+1,LARGE(A$3:A386,1))</f>
        <v>0</v>
      </c>
      <c r="B389" s="1006">
        <f t="shared" ca="1" si="220"/>
        <v>23</v>
      </c>
      <c r="C389" s="1006">
        <f t="shared" ca="1" si="221"/>
        <v>1</v>
      </c>
      <c r="D389" s="1007">
        <f t="shared" ca="1" si="222"/>
        <v>1</v>
      </c>
      <c r="E389" s="1007">
        <f t="shared" ca="1" si="223"/>
        <v>1</v>
      </c>
      <c r="F389" s="209"/>
    </row>
    <row r="390" spans="1:6" ht="14.1" customHeight="1" x14ac:dyDescent="0.2">
      <c r="A390" s="1006">
        <f ca="1">IF($H390="UNIDADE CONSTRUTIVA",OFFSET(A390,-1,0)+1,LARGE(A$3:A387,1))</f>
        <v>0</v>
      </c>
      <c r="B390" s="1006">
        <f t="shared" ca="1" si="220"/>
        <v>23</v>
      </c>
      <c r="C390" s="1006">
        <f t="shared" ca="1" si="221"/>
        <v>1</v>
      </c>
      <c r="D390" s="1007">
        <f t="shared" ca="1" si="222"/>
        <v>1</v>
      </c>
      <c r="E390" s="1007">
        <f t="shared" ca="1" si="223"/>
        <v>1</v>
      </c>
      <c r="F390" s="209"/>
    </row>
    <row r="391" spans="1:6" ht="14.1" customHeight="1" x14ac:dyDescent="0.2">
      <c r="A391" s="1006">
        <f ca="1">IF($H391="UNIDADE CONSTRUTIVA",OFFSET(A391,-1,0)+1,LARGE(A$3:A388,1))</f>
        <v>0</v>
      </c>
      <c r="B391" s="1006">
        <f t="shared" ca="1" si="220"/>
        <v>23</v>
      </c>
      <c r="C391" s="1006">
        <f t="shared" ca="1" si="221"/>
        <v>1</v>
      </c>
      <c r="D391" s="1007">
        <f t="shared" ca="1" si="222"/>
        <v>1</v>
      </c>
      <c r="E391" s="1007">
        <f t="shared" ca="1" si="223"/>
        <v>1</v>
      </c>
      <c r="F391" s="209"/>
    </row>
    <row r="392" spans="1:6" ht="14.1" customHeight="1" x14ac:dyDescent="0.2">
      <c r="A392" s="1006">
        <f ca="1">IF($H392="UNIDADE CONSTRUTIVA",OFFSET(A392,-1,0)+1,LARGE(A$3:A389,1))</f>
        <v>0</v>
      </c>
      <c r="B392" s="1006">
        <f t="shared" ca="1" si="220"/>
        <v>23</v>
      </c>
      <c r="C392" s="1006">
        <f t="shared" ca="1" si="221"/>
        <v>1</v>
      </c>
      <c r="D392" s="1007">
        <f t="shared" ca="1" si="222"/>
        <v>1</v>
      </c>
      <c r="E392" s="1007">
        <f t="shared" ca="1" si="223"/>
        <v>1</v>
      </c>
      <c r="F392" s="209"/>
    </row>
    <row r="393" spans="1:6" ht="14.1" customHeight="1" x14ac:dyDescent="0.2">
      <c r="A393" s="1006">
        <f ca="1">IF($H393="UNIDADE CONSTRUTIVA",OFFSET(A393,-1,0)+1,LARGE(A$3:A390,1))</f>
        <v>0</v>
      </c>
      <c r="B393" s="1006">
        <f t="shared" ca="1" si="220"/>
        <v>23</v>
      </c>
      <c r="C393" s="1006">
        <f t="shared" ca="1" si="221"/>
        <v>1</v>
      </c>
      <c r="D393" s="1007">
        <f t="shared" ca="1" si="222"/>
        <v>1</v>
      </c>
      <c r="E393" s="1007">
        <f t="shared" ca="1" si="223"/>
        <v>1</v>
      </c>
      <c r="F393" s="209"/>
    </row>
    <row r="394" spans="1:6" ht="14.1" customHeight="1" x14ac:dyDescent="0.2">
      <c r="A394" s="1006">
        <f ca="1">IF($H394="UNIDADE CONSTRUTIVA",OFFSET(A394,-1,0)+1,LARGE(A$3:A391,1))</f>
        <v>0</v>
      </c>
      <c r="B394" s="1006">
        <f t="shared" ca="1" si="220"/>
        <v>23</v>
      </c>
      <c r="C394" s="1006">
        <f t="shared" ca="1" si="221"/>
        <v>1</v>
      </c>
      <c r="D394" s="1007">
        <f t="shared" ca="1" si="222"/>
        <v>1</v>
      </c>
      <c r="E394" s="1007">
        <f t="shared" ca="1" si="223"/>
        <v>1</v>
      </c>
      <c r="F394" s="209"/>
    </row>
    <row r="395" spans="1:6" ht="14.1" customHeight="1" x14ac:dyDescent="0.2">
      <c r="A395" s="1006">
        <f ca="1">IF($H395="UNIDADE CONSTRUTIVA",OFFSET(A395,-1,0)+1,LARGE(A$3:A392,1))</f>
        <v>0</v>
      </c>
      <c r="B395" s="1006">
        <f t="shared" ca="1" si="220"/>
        <v>23</v>
      </c>
      <c r="C395" s="1006">
        <f t="shared" ca="1" si="221"/>
        <v>1</v>
      </c>
      <c r="D395" s="1007">
        <f t="shared" ca="1" si="222"/>
        <v>1</v>
      </c>
      <c r="E395" s="1007">
        <f t="shared" ca="1" si="223"/>
        <v>1</v>
      </c>
      <c r="F395" s="209"/>
    </row>
    <row r="396" spans="1:6" ht="14.1" customHeight="1" x14ac:dyDescent="0.2">
      <c r="A396" s="1006">
        <f ca="1">IF($H396="UNIDADE CONSTRUTIVA",OFFSET(A396,-1,0)+1,LARGE(A$3:A393,1))</f>
        <v>0</v>
      </c>
      <c r="B396" s="1006">
        <f t="shared" ca="1" si="220"/>
        <v>23</v>
      </c>
      <c r="C396" s="1006">
        <f t="shared" ca="1" si="221"/>
        <v>1</v>
      </c>
      <c r="D396" s="1007">
        <f t="shared" ca="1" si="222"/>
        <v>1</v>
      </c>
      <c r="E396" s="1007">
        <f t="shared" ca="1" si="223"/>
        <v>1</v>
      </c>
      <c r="F396" s="209"/>
    </row>
    <row r="397" spans="1:6" ht="14.1" customHeight="1" x14ac:dyDescent="0.2">
      <c r="A397" s="1006">
        <f ca="1">IF($H397="UNIDADE CONSTRUTIVA",OFFSET(A397,-1,0)+1,LARGE(A$3:A394,1))</f>
        <v>0</v>
      </c>
      <c r="B397" s="1006">
        <f t="shared" ca="1" si="220"/>
        <v>23</v>
      </c>
      <c r="C397" s="1006">
        <f t="shared" ca="1" si="221"/>
        <v>1</v>
      </c>
      <c r="D397" s="1007">
        <f t="shared" ca="1" si="222"/>
        <v>1</v>
      </c>
      <c r="E397" s="1007">
        <f t="shared" ca="1" si="223"/>
        <v>1</v>
      </c>
      <c r="F397" s="209"/>
    </row>
    <row r="398" spans="1:6" ht="14.1" customHeight="1" x14ac:dyDescent="0.2">
      <c r="A398" s="1006">
        <f ca="1">IF($H398="UNIDADE CONSTRUTIVA",OFFSET(A398,-1,0)+1,LARGE(A$3:A395,1))</f>
        <v>0</v>
      </c>
      <c r="B398" s="1006">
        <f t="shared" ca="1" si="220"/>
        <v>23</v>
      </c>
      <c r="C398" s="1006">
        <f t="shared" ca="1" si="221"/>
        <v>1</v>
      </c>
      <c r="D398" s="1007">
        <f t="shared" ca="1" si="222"/>
        <v>1</v>
      </c>
      <c r="E398" s="1007">
        <f t="shared" ca="1" si="223"/>
        <v>1</v>
      </c>
      <c r="F398" s="209"/>
    </row>
    <row r="399" spans="1:6" ht="14.1" customHeight="1" x14ac:dyDescent="0.2">
      <c r="A399" s="1006">
        <f ca="1">IF($H399="UNIDADE CONSTRUTIVA",OFFSET(A399,-1,0)+1,LARGE(A$3:A396,1))</f>
        <v>0</v>
      </c>
      <c r="B399" s="1006">
        <f t="shared" ca="1" si="220"/>
        <v>23</v>
      </c>
      <c r="C399" s="1006">
        <f t="shared" ca="1" si="221"/>
        <v>1</v>
      </c>
      <c r="D399" s="1007">
        <f t="shared" ca="1" si="222"/>
        <v>1</v>
      </c>
      <c r="E399" s="1007">
        <f t="shared" ca="1" si="223"/>
        <v>1</v>
      </c>
      <c r="F399" s="209"/>
    </row>
    <row r="400" spans="1:6" ht="14.1" customHeight="1" x14ac:dyDescent="0.2">
      <c r="A400" s="1006">
        <f ca="1">IF($H400="UNIDADE CONSTRUTIVA",OFFSET(A400,-1,0)+1,LARGE(A$3:A397,1))</f>
        <v>0</v>
      </c>
      <c r="B400" s="1006">
        <f t="shared" ca="1" si="220"/>
        <v>23</v>
      </c>
      <c r="C400" s="1006">
        <f t="shared" ca="1" si="221"/>
        <v>1</v>
      </c>
      <c r="D400" s="1007">
        <f t="shared" ca="1" si="222"/>
        <v>1</v>
      </c>
      <c r="E400" s="1007">
        <f t="shared" ca="1" si="223"/>
        <v>1</v>
      </c>
      <c r="F400" s="209"/>
    </row>
    <row r="401" spans="1:6" ht="14.1" customHeight="1" x14ac:dyDescent="0.2">
      <c r="A401" s="1006">
        <f ca="1">IF($H401="UNIDADE CONSTRUTIVA",OFFSET(A401,-1,0)+1,LARGE(A$3:A398,1))</f>
        <v>0</v>
      </c>
      <c r="B401" s="1006">
        <f t="shared" ca="1" si="220"/>
        <v>23</v>
      </c>
      <c r="C401" s="1006">
        <f t="shared" ca="1" si="221"/>
        <v>1</v>
      </c>
      <c r="D401" s="1007">
        <f t="shared" ca="1" si="222"/>
        <v>1</v>
      </c>
      <c r="E401" s="1007">
        <f t="shared" ca="1" si="223"/>
        <v>1</v>
      </c>
      <c r="F401" s="209"/>
    </row>
    <row r="402" spans="1:6" ht="14.1" customHeight="1" x14ac:dyDescent="0.2">
      <c r="A402" s="1006">
        <f ca="1">IF($H402="UNIDADE CONSTRUTIVA",OFFSET(A402,-1,0)+1,LARGE(A$3:A399,1))</f>
        <v>0</v>
      </c>
      <c r="B402" s="1006">
        <f t="shared" ca="1" si="220"/>
        <v>23</v>
      </c>
      <c r="C402" s="1006">
        <f t="shared" ca="1" si="221"/>
        <v>1</v>
      </c>
      <c r="D402" s="1007">
        <f t="shared" ca="1" si="222"/>
        <v>1</v>
      </c>
      <c r="E402" s="1007">
        <f t="shared" ca="1" si="223"/>
        <v>1</v>
      </c>
      <c r="F402" s="209"/>
    </row>
    <row r="403" spans="1:6" ht="14.1" customHeight="1" x14ac:dyDescent="0.2">
      <c r="A403" s="1006">
        <f ca="1">IF($H403="UNIDADE CONSTRUTIVA",OFFSET(A403,-1,0)+1,LARGE(A$3:A400,1))</f>
        <v>0</v>
      </c>
      <c r="B403" s="1006">
        <f t="shared" ca="1" si="220"/>
        <v>23</v>
      </c>
      <c r="C403" s="1006">
        <f t="shared" ca="1" si="221"/>
        <v>1</v>
      </c>
      <c r="D403" s="1007">
        <f t="shared" ca="1" si="222"/>
        <v>1</v>
      </c>
      <c r="E403" s="1007">
        <f t="shared" ca="1" si="223"/>
        <v>1</v>
      </c>
      <c r="F403" s="209"/>
    </row>
    <row r="404" spans="1:6" ht="14.1" customHeight="1" x14ac:dyDescent="0.2">
      <c r="A404" s="1006">
        <f ca="1">IF($H404="UNIDADE CONSTRUTIVA",OFFSET(A404,-1,0)+1,LARGE(A$3:A401,1))</f>
        <v>0</v>
      </c>
      <c r="B404" s="1006">
        <f t="shared" ca="1" si="220"/>
        <v>23</v>
      </c>
      <c r="C404" s="1006">
        <f t="shared" ca="1" si="221"/>
        <v>1</v>
      </c>
      <c r="D404" s="1007">
        <f t="shared" ca="1" si="222"/>
        <v>1</v>
      </c>
      <c r="E404" s="1007">
        <f t="shared" ca="1" si="223"/>
        <v>1</v>
      </c>
      <c r="F404" s="209"/>
    </row>
    <row r="405" spans="1:6" ht="14.1" customHeight="1" x14ac:dyDescent="0.2">
      <c r="A405" s="1006">
        <f ca="1">IF($H405="UNIDADE CONSTRUTIVA",OFFSET(A405,-1,0)+1,LARGE(A$3:A402,1))</f>
        <v>0</v>
      </c>
      <c r="B405" s="1006">
        <f t="shared" ca="1" si="220"/>
        <v>23</v>
      </c>
      <c r="C405" s="1006">
        <f t="shared" ca="1" si="221"/>
        <v>1</v>
      </c>
      <c r="D405" s="1007">
        <f t="shared" ca="1" si="222"/>
        <v>1</v>
      </c>
      <c r="E405" s="1007">
        <f t="shared" ca="1" si="223"/>
        <v>1</v>
      </c>
      <c r="F405" s="209"/>
    </row>
    <row r="406" spans="1:6" ht="14.1" customHeight="1" x14ac:dyDescent="0.2">
      <c r="A406" s="1006">
        <f ca="1">IF($H406="UNIDADE CONSTRUTIVA",OFFSET(A406,-1,0)+1,LARGE(A$3:A403,1))</f>
        <v>0</v>
      </c>
      <c r="B406" s="1006">
        <f t="shared" ca="1" si="220"/>
        <v>23</v>
      </c>
      <c r="C406" s="1006">
        <f t="shared" ca="1" si="221"/>
        <v>1</v>
      </c>
      <c r="D406" s="1007">
        <f t="shared" ca="1" si="222"/>
        <v>1</v>
      </c>
      <c r="E406" s="1007">
        <f t="shared" ca="1" si="223"/>
        <v>1</v>
      </c>
      <c r="F406" s="209"/>
    </row>
    <row r="407" spans="1:6" ht="14.1" customHeight="1" x14ac:dyDescent="0.2">
      <c r="A407" s="1006">
        <f ca="1">IF($H407="UNIDADE CONSTRUTIVA",OFFSET(A407,-1,0)+1,LARGE(A$3:A404,1))</f>
        <v>0</v>
      </c>
      <c r="B407" s="1006">
        <f t="shared" ca="1" si="220"/>
        <v>23</v>
      </c>
      <c r="C407" s="1006">
        <f t="shared" ca="1" si="221"/>
        <v>1</v>
      </c>
      <c r="D407" s="1007">
        <f t="shared" ca="1" si="222"/>
        <v>1</v>
      </c>
      <c r="E407" s="1007">
        <f t="shared" ca="1" si="223"/>
        <v>1</v>
      </c>
      <c r="F407" s="209"/>
    </row>
    <row r="408" spans="1:6" ht="14.1" customHeight="1" x14ac:dyDescent="0.2">
      <c r="A408" s="1006">
        <f ca="1">IF($H408="UNIDADE CONSTRUTIVA",OFFSET(A408,-1,0)+1,LARGE(A$3:A405,1))</f>
        <v>0</v>
      </c>
      <c r="B408" s="1006">
        <f t="shared" ca="1" si="220"/>
        <v>23</v>
      </c>
      <c r="C408" s="1006">
        <f t="shared" ca="1" si="221"/>
        <v>1</v>
      </c>
      <c r="D408" s="1007">
        <f t="shared" ca="1" si="222"/>
        <v>1</v>
      </c>
      <c r="E408" s="1007">
        <f t="shared" ca="1" si="223"/>
        <v>1</v>
      </c>
      <c r="F408" s="209"/>
    </row>
    <row r="409" spans="1:6" ht="14.1" customHeight="1" x14ac:dyDescent="0.2">
      <c r="A409" s="1006">
        <f ca="1">IF($H409="UNIDADE CONSTRUTIVA",OFFSET(A409,-1,0)+1,LARGE(A$3:A406,1))</f>
        <v>0</v>
      </c>
      <c r="B409" s="1006">
        <f t="shared" ca="1" si="220"/>
        <v>23</v>
      </c>
      <c r="C409" s="1006">
        <f t="shared" ca="1" si="221"/>
        <v>1</v>
      </c>
      <c r="D409" s="1007">
        <f t="shared" ca="1" si="222"/>
        <v>1</v>
      </c>
      <c r="E409" s="1007">
        <f t="shared" ca="1" si="223"/>
        <v>1</v>
      </c>
      <c r="F409" s="209"/>
    </row>
    <row r="410" spans="1:6" ht="14.1" customHeight="1" x14ac:dyDescent="0.2">
      <c r="A410" s="1006">
        <f ca="1">IF($H410="UNIDADE CONSTRUTIVA",OFFSET(A410,-1,0)+1,LARGE(A$3:A407,1))</f>
        <v>0</v>
      </c>
      <c r="B410" s="1006">
        <f t="shared" ca="1" si="220"/>
        <v>23</v>
      </c>
      <c r="C410" s="1006">
        <f t="shared" ca="1" si="221"/>
        <v>1</v>
      </c>
      <c r="D410" s="1007">
        <f t="shared" ca="1" si="222"/>
        <v>1</v>
      </c>
      <c r="E410" s="1007">
        <f t="shared" ca="1" si="223"/>
        <v>1</v>
      </c>
      <c r="F410" s="209"/>
    </row>
    <row r="411" spans="1:6" ht="14.1" customHeight="1" x14ac:dyDescent="0.2">
      <c r="A411" s="1006">
        <f ca="1">IF($H411="UNIDADE CONSTRUTIVA",OFFSET(A411,-1,0)+1,LARGE(A$3:A408,1))</f>
        <v>0</v>
      </c>
      <c r="B411" s="1006">
        <f t="shared" ca="1" si="220"/>
        <v>23</v>
      </c>
      <c r="C411" s="1006">
        <f t="shared" ca="1" si="221"/>
        <v>1</v>
      </c>
      <c r="D411" s="1007">
        <f t="shared" ca="1" si="222"/>
        <v>1</v>
      </c>
      <c r="E411" s="1007">
        <f t="shared" ca="1" si="223"/>
        <v>1</v>
      </c>
      <c r="F411" s="209"/>
    </row>
    <row r="412" spans="1:6" ht="14.1" customHeight="1" x14ac:dyDescent="0.2">
      <c r="A412" s="1006">
        <f ca="1">IF($H412="UNIDADE CONSTRUTIVA",OFFSET(A412,-1,0)+1,LARGE(A$3:A409,1))</f>
        <v>0</v>
      </c>
      <c r="B412" s="1006">
        <f t="shared" ca="1" si="220"/>
        <v>23</v>
      </c>
      <c r="C412" s="1006">
        <f t="shared" ca="1" si="221"/>
        <v>1</v>
      </c>
      <c r="D412" s="1007">
        <f t="shared" ca="1" si="222"/>
        <v>1</v>
      </c>
      <c r="E412" s="1007">
        <f t="shared" ca="1" si="223"/>
        <v>1</v>
      </c>
      <c r="F412" s="209"/>
    </row>
    <row r="413" spans="1:6" ht="14.1" customHeight="1" x14ac:dyDescent="0.2">
      <c r="A413" s="1006">
        <f ca="1">IF($H413="UNIDADE CONSTRUTIVA",OFFSET(A413,-1,0)+1,LARGE(A$3:A410,1))</f>
        <v>0</v>
      </c>
      <c r="B413" s="1006">
        <f t="shared" ca="1" si="220"/>
        <v>23</v>
      </c>
      <c r="C413" s="1006">
        <f t="shared" ca="1" si="221"/>
        <v>1</v>
      </c>
      <c r="D413" s="1007">
        <f t="shared" ca="1" si="222"/>
        <v>1</v>
      </c>
      <c r="E413" s="1007">
        <f t="shared" ca="1" si="223"/>
        <v>1</v>
      </c>
      <c r="F413" s="209"/>
    </row>
    <row r="414" spans="1:6" ht="14.1" customHeight="1" x14ac:dyDescent="0.2">
      <c r="A414" s="1006">
        <f ca="1">IF($H414="UNIDADE CONSTRUTIVA",OFFSET(A414,-1,0)+1,LARGE(A$3:A411,1))</f>
        <v>0</v>
      </c>
      <c r="B414" s="1006">
        <f t="shared" ca="1" si="220"/>
        <v>23</v>
      </c>
      <c r="C414" s="1006">
        <f t="shared" ca="1" si="221"/>
        <v>1</v>
      </c>
      <c r="D414" s="1007">
        <f t="shared" ca="1" si="222"/>
        <v>1</v>
      </c>
      <c r="E414" s="1007">
        <f t="shared" ca="1" si="223"/>
        <v>1</v>
      </c>
      <c r="F414" s="209"/>
    </row>
    <row r="415" spans="1:6" ht="14.1" customHeight="1" x14ac:dyDescent="0.2">
      <c r="A415" s="1006">
        <f ca="1">IF($H415="UNIDADE CONSTRUTIVA",OFFSET(A415,-1,0)+1,LARGE(A$3:A412,1))</f>
        <v>0</v>
      </c>
      <c r="B415" s="1006">
        <f t="shared" ca="1" si="220"/>
        <v>23</v>
      </c>
      <c r="C415" s="1006">
        <f t="shared" ca="1" si="221"/>
        <v>1</v>
      </c>
      <c r="D415" s="1007">
        <f t="shared" ca="1" si="222"/>
        <v>1</v>
      </c>
      <c r="E415" s="1007">
        <f t="shared" ca="1" si="223"/>
        <v>1</v>
      </c>
      <c r="F415" s="209"/>
    </row>
    <row r="416" spans="1:6" ht="14.1" customHeight="1" x14ac:dyDescent="0.2">
      <c r="A416" s="1006">
        <f ca="1">IF($H416="UNIDADE CONSTRUTIVA",OFFSET(A416,-1,0)+1,LARGE(A$3:A413,1))</f>
        <v>0</v>
      </c>
      <c r="B416" s="1006">
        <f t="shared" ca="1" si="220"/>
        <v>23</v>
      </c>
      <c r="C416" s="1006">
        <f t="shared" ca="1" si="221"/>
        <v>1</v>
      </c>
      <c r="D416" s="1007">
        <f t="shared" ca="1" si="222"/>
        <v>1</v>
      </c>
      <c r="E416" s="1007">
        <f t="shared" ca="1" si="223"/>
        <v>1</v>
      </c>
      <c r="F416" s="209"/>
    </row>
    <row r="417" spans="1:6" ht="14.1" customHeight="1" x14ac:dyDescent="0.2">
      <c r="A417" s="1006">
        <f ca="1">IF($H417="UNIDADE CONSTRUTIVA",OFFSET(A417,-1,0)+1,LARGE(A$3:A414,1))</f>
        <v>0</v>
      </c>
      <c r="B417" s="1006">
        <f t="shared" ca="1" si="220"/>
        <v>23</v>
      </c>
      <c r="C417" s="1006">
        <f t="shared" ca="1" si="221"/>
        <v>1</v>
      </c>
      <c r="D417" s="1007">
        <f t="shared" ca="1" si="222"/>
        <v>1</v>
      </c>
      <c r="E417" s="1007">
        <f t="shared" ca="1" si="223"/>
        <v>1</v>
      </c>
      <c r="F417" s="209"/>
    </row>
    <row r="418" spans="1:6" ht="14.1" customHeight="1" x14ac:dyDescent="0.2">
      <c r="A418" s="1006">
        <f ca="1">IF($H418="UNIDADE CONSTRUTIVA",OFFSET(A418,-1,0)+1,LARGE(A$3:A415,1))</f>
        <v>0</v>
      </c>
      <c r="B418" s="1006">
        <f t="shared" ca="1" si="220"/>
        <v>23</v>
      </c>
      <c r="C418" s="1006">
        <f t="shared" ca="1" si="221"/>
        <v>1</v>
      </c>
      <c r="D418" s="1007">
        <f t="shared" ca="1" si="222"/>
        <v>1</v>
      </c>
      <c r="E418" s="1007">
        <f t="shared" ca="1" si="223"/>
        <v>1</v>
      </c>
      <c r="F418" s="209"/>
    </row>
    <row r="419" spans="1:6" ht="14.1" customHeight="1" x14ac:dyDescent="0.2">
      <c r="A419" s="1006">
        <f ca="1">IF($H419="UNIDADE CONSTRUTIVA",OFFSET(A419,-1,0)+1,LARGE(A$3:A416,1))</f>
        <v>0</v>
      </c>
      <c r="B419" s="1006">
        <f t="shared" ca="1" si="220"/>
        <v>23</v>
      </c>
      <c r="C419" s="1006">
        <f t="shared" ca="1" si="221"/>
        <v>1</v>
      </c>
      <c r="D419" s="1007">
        <f t="shared" ca="1" si="222"/>
        <v>1</v>
      </c>
      <c r="E419" s="1007">
        <f t="shared" ca="1" si="223"/>
        <v>1</v>
      </c>
      <c r="F419" s="209"/>
    </row>
    <row r="420" spans="1:6" ht="14.1" customHeight="1" x14ac:dyDescent="0.2">
      <c r="A420" s="1006">
        <f ca="1">IF($H420="UNIDADE CONSTRUTIVA",OFFSET(A420,-1,0)+1,LARGE(A$3:A417,1))</f>
        <v>0</v>
      </c>
      <c r="B420" s="1006">
        <f t="shared" ca="1" si="220"/>
        <v>23</v>
      </c>
      <c r="C420" s="1006">
        <f t="shared" ca="1" si="221"/>
        <v>1</v>
      </c>
      <c r="D420" s="1007">
        <f t="shared" ca="1" si="222"/>
        <v>1</v>
      </c>
      <c r="E420" s="1007">
        <f t="shared" ca="1" si="223"/>
        <v>1</v>
      </c>
      <c r="F420" s="209"/>
    </row>
    <row r="421" spans="1:6" ht="14.1" customHeight="1" x14ac:dyDescent="0.2">
      <c r="A421" s="1006">
        <f ca="1">IF($H421="UNIDADE CONSTRUTIVA",OFFSET(A421,-1,0)+1,LARGE(A$3:A418,1))</f>
        <v>0</v>
      </c>
      <c r="B421" s="1006">
        <f t="shared" ca="1" si="220"/>
        <v>23</v>
      </c>
      <c r="C421" s="1006">
        <f t="shared" ca="1" si="221"/>
        <v>1</v>
      </c>
      <c r="D421" s="1007">
        <f t="shared" ca="1" si="222"/>
        <v>1</v>
      </c>
      <c r="E421" s="1007">
        <f t="shared" ca="1" si="223"/>
        <v>1</v>
      </c>
      <c r="F421" s="209"/>
    </row>
    <row r="422" spans="1:6" ht="14.1" customHeight="1" x14ac:dyDescent="0.2">
      <c r="A422" s="1006">
        <f ca="1">IF($H422="UNIDADE CONSTRUTIVA",OFFSET(A422,-1,0)+1,LARGE(A$3:A419,1))</f>
        <v>0</v>
      </c>
      <c r="B422" s="1006">
        <f t="shared" ca="1" si="220"/>
        <v>23</v>
      </c>
      <c r="C422" s="1006">
        <f t="shared" ca="1" si="221"/>
        <v>1</v>
      </c>
      <c r="D422" s="1007">
        <f t="shared" ca="1" si="222"/>
        <v>1</v>
      </c>
      <c r="E422" s="1007">
        <f t="shared" ca="1" si="223"/>
        <v>1</v>
      </c>
      <c r="F422" s="209"/>
    </row>
    <row r="423" spans="1:6" ht="14.1" customHeight="1" x14ac:dyDescent="0.2">
      <c r="A423" s="1006">
        <f ca="1">IF($H423="UNIDADE CONSTRUTIVA",OFFSET(A423,-1,0)+1,LARGE(A$3:A420,1))</f>
        <v>0</v>
      </c>
      <c r="B423" s="1006">
        <f t="shared" ca="1" si="220"/>
        <v>23</v>
      </c>
      <c r="C423" s="1006">
        <f t="shared" ca="1" si="221"/>
        <v>1</v>
      </c>
      <c r="D423" s="1007">
        <f t="shared" ca="1" si="222"/>
        <v>1</v>
      </c>
      <c r="E423" s="1007">
        <f t="shared" ca="1" si="223"/>
        <v>1</v>
      </c>
      <c r="F423" s="209"/>
    </row>
    <row r="424" spans="1:6" ht="14.1" customHeight="1" x14ac:dyDescent="0.2">
      <c r="A424" s="1006">
        <f ca="1">IF($H424="UNIDADE CONSTRUTIVA",OFFSET(A424,-1,0)+1,LARGE(A$3:A421,1))</f>
        <v>0</v>
      </c>
      <c r="B424" s="1006">
        <f t="shared" ca="1" si="220"/>
        <v>23</v>
      </c>
      <c r="C424" s="1006">
        <f t="shared" ca="1" si="221"/>
        <v>1</v>
      </c>
      <c r="D424" s="1007">
        <f t="shared" ca="1" si="222"/>
        <v>1</v>
      </c>
      <c r="E424" s="1007">
        <f t="shared" ca="1" si="223"/>
        <v>1</v>
      </c>
      <c r="F424" s="209"/>
    </row>
    <row r="425" spans="1:6" ht="14.1" customHeight="1" x14ac:dyDescent="0.2">
      <c r="A425" s="1006">
        <f ca="1">IF($H425="UNIDADE CONSTRUTIVA",OFFSET(A425,-1,0)+1,LARGE(A$3:A422,1))</f>
        <v>0</v>
      </c>
      <c r="B425" s="1006">
        <f t="shared" ca="1" si="220"/>
        <v>23</v>
      </c>
      <c r="C425" s="1006">
        <f t="shared" ca="1" si="221"/>
        <v>1</v>
      </c>
      <c r="D425" s="1007">
        <f t="shared" ca="1" si="222"/>
        <v>1</v>
      </c>
      <c r="E425" s="1007">
        <f t="shared" ca="1" si="223"/>
        <v>1</v>
      </c>
      <c r="F425" s="209"/>
    </row>
    <row r="426" spans="1:6" ht="14.1" customHeight="1" x14ac:dyDescent="0.2">
      <c r="A426" s="1006">
        <f ca="1">IF($H426="UNIDADE CONSTRUTIVA",OFFSET(A426,-1,0)+1,LARGE(A$3:A423,1))</f>
        <v>0</v>
      </c>
      <c r="B426" s="1006">
        <f t="shared" ca="1" si="220"/>
        <v>23</v>
      </c>
      <c r="C426" s="1006">
        <f t="shared" ca="1" si="221"/>
        <v>1</v>
      </c>
      <c r="D426" s="1007">
        <f t="shared" ca="1" si="222"/>
        <v>1</v>
      </c>
      <c r="E426" s="1007">
        <f t="shared" ca="1" si="223"/>
        <v>1</v>
      </c>
      <c r="F426" s="209"/>
    </row>
    <row r="427" spans="1:6" ht="14.1" customHeight="1" x14ac:dyDescent="0.2">
      <c r="A427" s="1006">
        <f ca="1">IF($H427="UNIDADE CONSTRUTIVA",OFFSET(A427,-1,0)+1,LARGE(A$3:A424,1))</f>
        <v>0</v>
      </c>
      <c r="B427" s="1006">
        <f t="shared" ca="1" si="220"/>
        <v>23</v>
      </c>
      <c r="C427" s="1006">
        <f t="shared" ca="1" si="221"/>
        <v>1</v>
      </c>
      <c r="D427" s="1007">
        <f t="shared" ca="1" si="222"/>
        <v>1</v>
      </c>
      <c r="E427" s="1007">
        <f t="shared" ca="1" si="223"/>
        <v>1</v>
      </c>
      <c r="F427" s="209"/>
    </row>
    <row r="428" spans="1:6" ht="14.1" customHeight="1" x14ac:dyDescent="0.2">
      <c r="A428" s="1006">
        <f ca="1">IF($H428="UNIDADE CONSTRUTIVA",OFFSET(A428,-1,0)+1,LARGE(A$3:A425,1))</f>
        <v>0</v>
      </c>
      <c r="B428" s="1006">
        <f t="shared" ca="1" si="220"/>
        <v>23</v>
      </c>
      <c r="C428" s="1006">
        <f t="shared" ca="1" si="221"/>
        <v>1</v>
      </c>
      <c r="D428" s="1007">
        <f t="shared" ca="1" si="222"/>
        <v>1</v>
      </c>
      <c r="E428" s="1007">
        <f t="shared" ca="1" si="223"/>
        <v>1</v>
      </c>
      <c r="F428" s="209"/>
    </row>
    <row r="429" spans="1:6" ht="14.1" customHeight="1" x14ac:dyDescent="0.2">
      <c r="A429" s="1006">
        <f ca="1">IF($H429="UNIDADE CONSTRUTIVA",OFFSET(A429,-1,0)+1,LARGE(A$3:A426,1))</f>
        <v>0</v>
      </c>
      <c r="B429" s="1006">
        <f t="shared" ca="1" si="220"/>
        <v>23</v>
      </c>
      <c r="C429" s="1006">
        <f t="shared" ca="1" si="221"/>
        <v>1</v>
      </c>
      <c r="D429" s="1007">
        <f t="shared" ca="1" si="222"/>
        <v>1</v>
      </c>
      <c r="E429" s="1007">
        <f t="shared" ca="1" si="223"/>
        <v>1</v>
      </c>
      <c r="F429" s="209"/>
    </row>
    <row r="430" spans="1:6" ht="14.1" customHeight="1" x14ac:dyDescent="0.2">
      <c r="A430" s="1006">
        <f ca="1">IF($H430="UNIDADE CONSTRUTIVA",OFFSET(A430,-1,0)+1,LARGE(A$3:A427,1))</f>
        <v>0</v>
      </c>
      <c r="B430" s="1006">
        <f t="shared" ca="1" si="220"/>
        <v>23</v>
      </c>
      <c r="C430" s="1006">
        <f t="shared" ca="1" si="221"/>
        <v>1</v>
      </c>
      <c r="D430" s="1007">
        <f t="shared" ca="1" si="222"/>
        <v>1</v>
      </c>
      <c r="E430" s="1007">
        <f t="shared" ca="1" si="223"/>
        <v>1</v>
      </c>
      <c r="F430" s="209"/>
    </row>
    <row r="431" spans="1:6" ht="14.1" customHeight="1" x14ac:dyDescent="0.2">
      <c r="A431" s="1006">
        <f ca="1">IF($H431="UNIDADE CONSTRUTIVA",OFFSET(A431,-1,0)+1,LARGE(A$3:A428,1))</f>
        <v>0</v>
      </c>
      <c r="B431" s="1006">
        <f t="shared" ca="1" si="220"/>
        <v>23</v>
      </c>
      <c r="C431" s="1006">
        <f t="shared" ca="1" si="221"/>
        <v>1</v>
      </c>
      <c r="D431" s="1007">
        <f t="shared" ca="1" si="222"/>
        <v>1</v>
      </c>
      <c r="E431" s="1007">
        <f t="shared" ca="1" si="223"/>
        <v>1</v>
      </c>
      <c r="F431" s="209"/>
    </row>
    <row r="432" spans="1:6" ht="14.1" customHeight="1" x14ac:dyDescent="0.2">
      <c r="A432" s="1006">
        <f ca="1">IF($H432="UNIDADE CONSTRUTIVA",OFFSET(A432,-1,0)+1,LARGE(A$3:A429,1))</f>
        <v>0</v>
      </c>
      <c r="B432" s="1006">
        <f t="shared" ca="1" si="220"/>
        <v>23</v>
      </c>
      <c r="C432" s="1006">
        <f t="shared" ca="1" si="221"/>
        <v>1</v>
      </c>
      <c r="D432" s="1007">
        <f t="shared" ca="1" si="222"/>
        <v>1</v>
      </c>
      <c r="E432" s="1007">
        <f t="shared" ca="1" si="223"/>
        <v>1</v>
      </c>
      <c r="F432" s="209"/>
    </row>
    <row r="433" spans="1:6" ht="14.1" customHeight="1" x14ac:dyDescent="0.2">
      <c r="A433" s="1006">
        <f ca="1">IF($H433="UNIDADE CONSTRUTIVA",OFFSET(A433,-1,0)+1,LARGE(A$3:A430,1))</f>
        <v>0</v>
      </c>
      <c r="B433" s="1006">
        <f t="shared" ca="1" si="220"/>
        <v>23</v>
      </c>
      <c r="C433" s="1006">
        <f t="shared" ca="1" si="221"/>
        <v>1</v>
      </c>
      <c r="D433" s="1007">
        <f t="shared" ca="1" si="222"/>
        <v>1</v>
      </c>
      <c r="E433" s="1007">
        <f t="shared" ca="1" si="223"/>
        <v>1</v>
      </c>
      <c r="F433" s="209"/>
    </row>
    <row r="434" spans="1:6" ht="14.1" customHeight="1" x14ac:dyDescent="0.2">
      <c r="A434" s="1006">
        <f ca="1">IF($H434="UNIDADE CONSTRUTIVA",OFFSET(A434,-1,0)+1,LARGE(A$3:A431,1))</f>
        <v>0</v>
      </c>
      <c r="B434" s="1006">
        <f t="shared" ca="1" si="220"/>
        <v>23</v>
      </c>
      <c r="C434" s="1006">
        <f t="shared" ca="1" si="221"/>
        <v>1</v>
      </c>
      <c r="D434" s="1007">
        <f t="shared" ca="1" si="222"/>
        <v>1</v>
      </c>
      <c r="E434" s="1007">
        <f t="shared" ca="1" si="223"/>
        <v>1</v>
      </c>
      <c r="F434" s="209"/>
    </row>
    <row r="435" spans="1:6" ht="14.1" customHeight="1" x14ac:dyDescent="0.2">
      <c r="A435" s="1006">
        <f ca="1">IF($H435="UNIDADE CONSTRUTIVA",OFFSET(A435,-1,0)+1,LARGE(A$3:A432,1))</f>
        <v>0</v>
      </c>
      <c r="B435" s="1006">
        <f t="shared" ca="1" si="220"/>
        <v>23</v>
      </c>
      <c r="C435" s="1006">
        <f t="shared" ca="1" si="221"/>
        <v>1</v>
      </c>
      <c r="D435" s="1007">
        <f t="shared" ca="1" si="222"/>
        <v>1</v>
      </c>
      <c r="E435" s="1007">
        <f t="shared" ca="1" si="223"/>
        <v>1</v>
      </c>
      <c r="F435" s="209"/>
    </row>
    <row r="436" spans="1:6" ht="14.1" customHeight="1" x14ac:dyDescent="0.2">
      <c r="A436" s="1006">
        <f ca="1">IF($H436="UNIDADE CONSTRUTIVA",OFFSET(A436,-1,0)+1,LARGE(A$3:A433,1))</f>
        <v>0</v>
      </c>
      <c r="B436" s="1006">
        <f t="shared" ca="1" si="220"/>
        <v>23</v>
      </c>
      <c r="C436" s="1006">
        <f t="shared" ca="1" si="221"/>
        <v>1</v>
      </c>
      <c r="D436" s="1007">
        <f t="shared" ca="1" si="222"/>
        <v>1</v>
      </c>
      <c r="E436" s="1007">
        <f t="shared" ca="1" si="223"/>
        <v>1</v>
      </c>
      <c r="F436" s="209"/>
    </row>
    <row r="437" spans="1:6" ht="14.1" customHeight="1" x14ac:dyDescent="0.2">
      <c r="A437" s="1006">
        <f ca="1">IF($H437="UNIDADE CONSTRUTIVA",OFFSET(A437,-1,0)+1,LARGE(A$3:A434,1))</f>
        <v>0</v>
      </c>
      <c r="B437" s="1006">
        <f t="shared" ca="1" si="220"/>
        <v>23</v>
      </c>
      <c r="C437" s="1006">
        <f t="shared" ca="1" si="221"/>
        <v>1</v>
      </c>
      <c r="D437" s="1007">
        <f t="shared" ca="1" si="222"/>
        <v>1</v>
      </c>
      <c r="E437" s="1007">
        <f t="shared" ca="1" si="223"/>
        <v>1</v>
      </c>
      <c r="F437" s="209"/>
    </row>
    <row r="438" spans="1:6" ht="14.1" customHeight="1" x14ac:dyDescent="0.2">
      <c r="A438" s="1006">
        <f ca="1">IF($H438="UNIDADE CONSTRUTIVA",OFFSET(A438,-1,0)+1,LARGE(A$3:A435,1))</f>
        <v>0</v>
      </c>
      <c r="B438" s="1006">
        <f t="shared" ca="1" si="220"/>
        <v>23</v>
      </c>
      <c r="C438" s="1006">
        <f t="shared" ca="1" si="221"/>
        <v>1</v>
      </c>
      <c r="D438" s="1007">
        <f t="shared" ca="1" si="222"/>
        <v>1</v>
      </c>
      <c r="E438" s="1007">
        <f t="shared" ca="1" si="223"/>
        <v>1</v>
      </c>
      <c r="F438" s="209"/>
    </row>
    <row r="439" spans="1:6" ht="14.1" customHeight="1" x14ac:dyDescent="0.2">
      <c r="A439" s="1006">
        <f ca="1">IF($H439="UNIDADE CONSTRUTIVA",OFFSET(A439,-1,0)+1,LARGE(A$3:A436,1))</f>
        <v>0</v>
      </c>
      <c r="B439" s="1006">
        <f t="shared" ca="1" si="220"/>
        <v>23</v>
      </c>
      <c r="C439" s="1006">
        <f t="shared" ca="1" si="221"/>
        <v>1</v>
      </c>
      <c r="D439" s="1007">
        <f t="shared" ca="1" si="222"/>
        <v>1</v>
      </c>
      <c r="E439" s="1007">
        <f t="shared" ca="1" si="223"/>
        <v>1</v>
      </c>
      <c r="F439" s="209"/>
    </row>
    <row r="440" spans="1:6" ht="14.1" customHeight="1" x14ac:dyDescent="0.2">
      <c r="A440" s="1006">
        <f ca="1">IF($H440="UNIDADE CONSTRUTIVA",OFFSET(A440,-1,0)+1,LARGE(A$3:A437,1))</f>
        <v>0</v>
      </c>
      <c r="B440" s="1006">
        <f t="shared" ca="1" si="220"/>
        <v>23</v>
      </c>
      <c r="C440" s="1006">
        <f t="shared" ca="1" si="221"/>
        <v>1</v>
      </c>
      <c r="D440" s="1007">
        <f t="shared" ca="1" si="222"/>
        <v>1</v>
      </c>
      <c r="E440" s="1007">
        <f t="shared" ca="1" si="223"/>
        <v>1</v>
      </c>
      <c r="F440" s="209"/>
    </row>
    <row r="441" spans="1:6" ht="14.1" customHeight="1" x14ac:dyDescent="0.2">
      <c r="A441" s="1006">
        <f ca="1">IF($H441="UNIDADE CONSTRUTIVA",OFFSET(A441,-1,0)+1,LARGE(A$3:A438,1))</f>
        <v>0</v>
      </c>
      <c r="B441" s="1006">
        <f t="shared" ref="B441:B504" ca="1" si="224">IF(H441="UNIDADE CONSTRUTIVA",0,IF(H441="CÉLULA CONSTRUTIVA",OFFSET(B441,-1,0)+1,OFFSET(B441,-1,0)))</f>
        <v>23</v>
      </c>
      <c r="C441" s="1006">
        <f t="shared" ref="C441:C504" ca="1" si="225">IF(H441="CÉLULA CONSTRUTIVA",0,IF(H441="ETAPA",OFFSET(C441,-1,0)+1,OFFSET(C441,-1,0)))</f>
        <v>1</v>
      </c>
      <c r="D441" s="1007">
        <f t="shared" ref="D441:D504" ca="1" si="226">IF(H441="ETAPA",0,IF(H441="SUBETAPA",OFFSET(D441,-1,0)+1,OFFSET(D441,-1,0)))</f>
        <v>1</v>
      </c>
      <c r="E441" s="1007">
        <f t="shared" ref="E441:E504" ca="1" si="227">IF(H441="Subetapa",0,IF(H441="serviço",OFFSET(E441,-1,0)+1,OFFSET(E441,-1,0)))</f>
        <v>1</v>
      </c>
      <c r="F441" s="209"/>
    </row>
    <row r="442" spans="1:6" ht="14.1" customHeight="1" x14ac:dyDescent="0.2">
      <c r="A442" s="1006">
        <f ca="1">IF($H442="UNIDADE CONSTRUTIVA",OFFSET(A442,-1,0)+1,LARGE(A$3:A439,1))</f>
        <v>0</v>
      </c>
      <c r="B442" s="1006">
        <f t="shared" ca="1" si="224"/>
        <v>23</v>
      </c>
      <c r="C442" s="1006">
        <f t="shared" ca="1" si="225"/>
        <v>1</v>
      </c>
      <c r="D442" s="1007">
        <f t="shared" ca="1" si="226"/>
        <v>1</v>
      </c>
      <c r="E442" s="1007">
        <f t="shared" ca="1" si="227"/>
        <v>1</v>
      </c>
      <c r="F442" s="209"/>
    </row>
    <row r="443" spans="1:6" ht="14.1" customHeight="1" x14ac:dyDescent="0.2">
      <c r="A443" s="1006">
        <f ca="1">IF($H443="UNIDADE CONSTRUTIVA",OFFSET(A443,-1,0)+1,LARGE(A$3:A440,1))</f>
        <v>0</v>
      </c>
      <c r="B443" s="1006">
        <f t="shared" ca="1" si="224"/>
        <v>23</v>
      </c>
      <c r="C443" s="1006">
        <f t="shared" ca="1" si="225"/>
        <v>1</v>
      </c>
      <c r="D443" s="1007">
        <f t="shared" ca="1" si="226"/>
        <v>1</v>
      </c>
      <c r="E443" s="1007">
        <f t="shared" ca="1" si="227"/>
        <v>1</v>
      </c>
      <c r="F443" s="209"/>
    </row>
    <row r="444" spans="1:6" ht="14.1" customHeight="1" x14ac:dyDescent="0.2">
      <c r="A444" s="1006">
        <f ca="1">IF($H444="UNIDADE CONSTRUTIVA",OFFSET(A444,-1,0)+1,LARGE(A$3:A441,1))</f>
        <v>0</v>
      </c>
      <c r="B444" s="1006">
        <f t="shared" ca="1" si="224"/>
        <v>23</v>
      </c>
      <c r="C444" s="1006">
        <f t="shared" ca="1" si="225"/>
        <v>1</v>
      </c>
      <c r="D444" s="1007">
        <f t="shared" ca="1" si="226"/>
        <v>1</v>
      </c>
      <c r="E444" s="1007">
        <f t="shared" ca="1" si="227"/>
        <v>1</v>
      </c>
      <c r="F444" s="209"/>
    </row>
    <row r="445" spans="1:6" ht="14.1" customHeight="1" x14ac:dyDescent="0.2">
      <c r="A445" s="1006">
        <f ca="1">IF($H445="UNIDADE CONSTRUTIVA",OFFSET(A445,-1,0)+1,LARGE(A$3:A442,1))</f>
        <v>0</v>
      </c>
      <c r="B445" s="1006">
        <f t="shared" ca="1" si="224"/>
        <v>23</v>
      </c>
      <c r="C445" s="1006">
        <f t="shared" ca="1" si="225"/>
        <v>1</v>
      </c>
      <c r="D445" s="1007">
        <f t="shared" ca="1" si="226"/>
        <v>1</v>
      </c>
      <c r="E445" s="1007">
        <f t="shared" ca="1" si="227"/>
        <v>1</v>
      </c>
      <c r="F445" s="209"/>
    </row>
    <row r="446" spans="1:6" ht="14.1" customHeight="1" x14ac:dyDescent="0.2">
      <c r="A446" s="1006">
        <f ca="1">IF($H446="UNIDADE CONSTRUTIVA",OFFSET(A446,-1,0)+1,LARGE(A$3:A443,1))</f>
        <v>0</v>
      </c>
      <c r="B446" s="1006">
        <f t="shared" ca="1" si="224"/>
        <v>23</v>
      </c>
      <c r="C446" s="1006">
        <f t="shared" ca="1" si="225"/>
        <v>1</v>
      </c>
      <c r="D446" s="1007">
        <f t="shared" ca="1" si="226"/>
        <v>1</v>
      </c>
      <c r="E446" s="1007">
        <f t="shared" ca="1" si="227"/>
        <v>1</v>
      </c>
      <c r="F446" s="209"/>
    </row>
    <row r="447" spans="1:6" ht="14.1" customHeight="1" x14ac:dyDescent="0.2">
      <c r="A447" s="1006">
        <f ca="1">IF($H447="UNIDADE CONSTRUTIVA",OFFSET(A447,-1,0)+1,LARGE(A$3:A444,1))</f>
        <v>0</v>
      </c>
      <c r="B447" s="1006">
        <f t="shared" ca="1" si="224"/>
        <v>23</v>
      </c>
      <c r="C447" s="1006">
        <f t="shared" ca="1" si="225"/>
        <v>1</v>
      </c>
      <c r="D447" s="1007">
        <f t="shared" ca="1" si="226"/>
        <v>1</v>
      </c>
      <c r="E447" s="1007">
        <f t="shared" ca="1" si="227"/>
        <v>1</v>
      </c>
      <c r="F447" s="209"/>
    </row>
    <row r="448" spans="1:6" ht="14.1" customHeight="1" x14ac:dyDescent="0.2">
      <c r="A448" s="1006">
        <f ca="1">IF($H448="UNIDADE CONSTRUTIVA",OFFSET(A448,-1,0)+1,LARGE(A$3:A445,1))</f>
        <v>0</v>
      </c>
      <c r="B448" s="1006">
        <f t="shared" ca="1" si="224"/>
        <v>23</v>
      </c>
      <c r="C448" s="1006">
        <f t="shared" ca="1" si="225"/>
        <v>1</v>
      </c>
      <c r="D448" s="1007">
        <f t="shared" ca="1" si="226"/>
        <v>1</v>
      </c>
      <c r="E448" s="1007">
        <f t="shared" ca="1" si="227"/>
        <v>1</v>
      </c>
      <c r="F448" s="209"/>
    </row>
    <row r="449" spans="1:6" ht="14.1" customHeight="1" x14ac:dyDescent="0.2">
      <c r="A449" s="1006">
        <f ca="1">IF($H449="UNIDADE CONSTRUTIVA",OFFSET(A449,-1,0)+1,LARGE(A$3:A446,1))</f>
        <v>0</v>
      </c>
      <c r="B449" s="1006">
        <f t="shared" ca="1" si="224"/>
        <v>23</v>
      </c>
      <c r="C449" s="1006">
        <f t="shared" ca="1" si="225"/>
        <v>1</v>
      </c>
      <c r="D449" s="1007">
        <f t="shared" ca="1" si="226"/>
        <v>1</v>
      </c>
      <c r="E449" s="1007">
        <f t="shared" ca="1" si="227"/>
        <v>1</v>
      </c>
      <c r="F449" s="209"/>
    </row>
    <row r="450" spans="1:6" ht="14.1" customHeight="1" x14ac:dyDescent="0.2">
      <c r="A450" s="1006">
        <f ca="1">IF($H450="UNIDADE CONSTRUTIVA",OFFSET(A450,-1,0)+1,LARGE(A$3:A447,1))</f>
        <v>0</v>
      </c>
      <c r="B450" s="1006">
        <f t="shared" ca="1" si="224"/>
        <v>23</v>
      </c>
      <c r="C450" s="1006">
        <f t="shared" ca="1" si="225"/>
        <v>1</v>
      </c>
      <c r="D450" s="1007">
        <f t="shared" ca="1" si="226"/>
        <v>1</v>
      </c>
      <c r="E450" s="1007">
        <f t="shared" ca="1" si="227"/>
        <v>1</v>
      </c>
      <c r="F450" s="209"/>
    </row>
    <row r="451" spans="1:6" ht="14.1" customHeight="1" x14ac:dyDescent="0.2">
      <c r="A451" s="1006">
        <f ca="1">IF($H451="UNIDADE CONSTRUTIVA",OFFSET(A451,-1,0)+1,LARGE(A$3:A448,1))</f>
        <v>0</v>
      </c>
      <c r="B451" s="1006">
        <f t="shared" ca="1" si="224"/>
        <v>23</v>
      </c>
      <c r="C451" s="1006">
        <f t="shared" ca="1" si="225"/>
        <v>1</v>
      </c>
      <c r="D451" s="1007">
        <f t="shared" ca="1" si="226"/>
        <v>1</v>
      </c>
      <c r="E451" s="1007">
        <f t="shared" ca="1" si="227"/>
        <v>1</v>
      </c>
      <c r="F451" s="209"/>
    </row>
    <row r="452" spans="1:6" ht="14.1" customHeight="1" x14ac:dyDescent="0.2">
      <c r="A452" s="1006">
        <f ca="1">IF($H452="UNIDADE CONSTRUTIVA",OFFSET(A452,-1,0)+1,LARGE(A$3:A449,1))</f>
        <v>0</v>
      </c>
      <c r="B452" s="1006">
        <f t="shared" ca="1" si="224"/>
        <v>23</v>
      </c>
      <c r="C452" s="1006">
        <f t="shared" ca="1" si="225"/>
        <v>1</v>
      </c>
      <c r="D452" s="1007">
        <f t="shared" ca="1" si="226"/>
        <v>1</v>
      </c>
      <c r="E452" s="1007">
        <f t="shared" ca="1" si="227"/>
        <v>1</v>
      </c>
      <c r="F452" s="209"/>
    </row>
    <row r="453" spans="1:6" ht="14.1" customHeight="1" x14ac:dyDescent="0.2">
      <c r="A453" s="1006">
        <f ca="1">IF($H453="UNIDADE CONSTRUTIVA",OFFSET(A453,-1,0)+1,LARGE(A$3:A450,1))</f>
        <v>0</v>
      </c>
      <c r="B453" s="1006">
        <f t="shared" ca="1" si="224"/>
        <v>23</v>
      </c>
      <c r="C453" s="1006">
        <f t="shared" ca="1" si="225"/>
        <v>1</v>
      </c>
      <c r="D453" s="1007">
        <f t="shared" ca="1" si="226"/>
        <v>1</v>
      </c>
      <c r="E453" s="1007">
        <f t="shared" ca="1" si="227"/>
        <v>1</v>
      </c>
      <c r="F453" s="209"/>
    </row>
    <row r="454" spans="1:6" ht="14.1" customHeight="1" x14ac:dyDescent="0.2">
      <c r="A454" s="1006">
        <f ca="1">IF($H454="UNIDADE CONSTRUTIVA",OFFSET(A454,-1,0)+1,LARGE(A$3:A451,1))</f>
        <v>0</v>
      </c>
      <c r="B454" s="1006">
        <f t="shared" ca="1" si="224"/>
        <v>23</v>
      </c>
      <c r="C454" s="1006">
        <f t="shared" ca="1" si="225"/>
        <v>1</v>
      </c>
      <c r="D454" s="1007">
        <f t="shared" ca="1" si="226"/>
        <v>1</v>
      </c>
      <c r="E454" s="1007">
        <f t="shared" ca="1" si="227"/>
        <v>1</v>
      </c>
      <c r="F454" s="209"/>
    </row>
    <row r="455" spans="1:6" ht="14.1" customHeight="1" x14ac:dyDescent="0.2">
      <c r="A455" s="1006">
        <f ca="1">IF($H455="UNIDADE CONSTRUTIVA",OFFSET(A455,-1,0)+1,LARGE(A$3:A452,1))</f>
        <v>0</v>
      </c>
      <c r="B455" s="1006">
        <f t="shared" ca="1" si="224"/>
        <v>23</v>
      </c>
      <c r="C455" s="1006">
        <f t="shared" ca="1" si="225"/>
        <v>1</v>
      </c>
      <c r="D455" s="1007">
        <f t="shared" ca="1" si="226"/>
        <v>1</v>
      </c>
      <c r="E455" s="1007">
        <f t="shared" ca="1" si="227"/>
        <v>1</v>
      </c>
      <c r="F455" s="209"/>
    </row>
    <row r="456" spans="1:6" ht="14.1" customHeight="1" x14ac:dyDescent="0.2">
      <c r="A456" s="1006">
        <f ca="1">IF($H456="UNIDADE CONSTRUTIVA",OFFSET(A456,-1,0)+1,LARGE(A$3:A453,1))</f>
        <v>0</v>
      </c>
      <c r="B456" s="1006">
        <f t="shared" ca="1" si="224"/>
        <v>23</v>
      </c>
      <c r="C456" s="1006">
        <f t="shared" ca="1" si="225"/>
        <v>1</v>
      </c>
      <c r="D456" s="1007">
        <f t="shared" ca="1" si="226"/>
        <v>1</v>
      </c>
      <c r="E456" s="1007">
        <f t="shared" ca="1" si="227"/>
        <v>1</v>
      </c>
      <c r="F456" s="209"/>
    </row>
    <row r="457" spans="1:6" ht="14.1" customHeight="1" x14ac:dyDescent="0.2">
      <c r="A457" s="1006">
        <f ca="1">IF($H457="UNIDADE CONSTRUTIVA",OFFSET(A457,-1,0)+1,LARGE(A$3:A454,1))</f>
        <v>0</v>
      </c>
      <c r="B457" s="1006">
        <f t="shared" ca="1" si="224"/>
        <v>23</v>
      </c>
      <c r="C457" s="1006">
        <f t="shared" ca="1" si="225"/>
        <v>1</v>
      </c>
      <c r="D457" s="1007">
        <f t="shared" ca="1" si="226"/>
        <v>1</v>
      </c>
      <c r="E457" s="1007">
        <f t="shared" ca="1" si="227"/>
        <v>1</v>
      </c>
      <c r="F457" s="209"/>
    </row>
    <row r="458" spans="1:6" ht="14.1" customHeight="1" x14ac:dyDescent="0.2">
      <c r="A458" s="1006">
        <f ca="1">IF($H458="UNIDADE CONSTRUTIVA",OFFSET(A458,-1,0)+1,LARGE(A$3:A455,1))</f>
        <v>0</v>
      </c>
      <c r="B458" s="1006">
        <f t="shared" ca="1" si="224"/>
        <v>23</v>
      </c>
      <c r="C458" s="1006">
        <f t="shared" ca="1" si="225"/>
        <v>1</v>
      </c>
      <c r="D458" s="1007">
        <f t="shared" ca="1" si="226"/>
        <v>1</v>
      </c>
      <c r="E458" s="1007">
        <f t="shared" ca="1" si="227"/>
        <v>1</v>
      </c>
      <c r="F458" s="209"/>
    </row>
    <row r="459" spans="1:6" ht="14.1" customHeight="1" x14ac:dyDescent="0.2">
      <c r="A459" s="1006">
        <f ca="1">IF($H459="UNIDADE CONSTRUTIVA",OFFSET(A459,-1,0)+1,LARGE(A$3:A456,1))</f>
        <v>0</v>
      </c>
      <c r="B459" s="1006">
        <f t="shared" ca="1" si="224"/>
        <v>23</v>
      </c>
      <c r="C459" s="1006">
        <f t="shared" ca="1" si="225"/>
        <v>1</v>
      </c>
      <c r="D459" s="1007">
        <f t="shared" ca="1" si="226"/>
        <v>1</v>
      </c>
      <c r="E459" s="1007">
        <f t="shared" ca="1" si="227"/>
        <v>1</v>
      </c>
      <c r="F459" s="209"/>
    </row>
    <row r="460" spans="1:6" ht="14.1" customHeight="1" x14ac:dyDescent="0.2">
      <c r="A460" s="1006">
        <f ca="1">IF($H460="UNIDADE CONSTRUTIVA",OFFSET(A460,-1,0)+1,LARGE(A$3:A457,1))</f>
        <v>0</v>
      </c>
      <c r="B460" s="1006">
        <f t="shared" ca="1" si="224"/>
        <v>23</v>
      </c>
      <c r="C460" s="1006">
        <f t="shared" ca="1" si="225"/>
        <v>1</v>
      </c>
      <c r="D460" s="1007">
        <f t="shared" ca="1" si="226"/>
        <v>1</v>
      </c>
      <c r="E460" s="1007">
        <f t="shared" ca="1" si="227"/>
        <v>1</v>
      </c>
      <c r="F460" s="209"/>
    </row>
    <row r="461" spans="1:6" ht="14.1" customHeight="1" x14ac:dyDescent="0.2">
      <c r="A461" s="1006">
        <f ca="1">IF($H461="UNIDADE CONSTRUTIVA",OFFSET(A461,-1,0)+1,LARGE(A$3:A458,1))</f>
        <v>0</v>
      </c>
      <c r="B461" s="1006">
        <f t="shared" ca="1" si="224"/>
        <v>23</v>
      </c>
      <c r="C461" s="1006">
        <f t="shared" ca="1" si="225"/>
        <v>1</v>
      </c>
      <c r="D461" s="1007">
        <f t="shared" ca="1" si="226"/>
        <v>1</v>
      </c>
      <c r="E461" s="1007">
        <f t="shared" ca="1" si="227"/>
        <v>1</v>
      </c>
      <c r="F461" s="209"/>
    </row>
    <row r="462" spans="1:6" ht="14.1" customHeight="1" x14ac:dyDescent="0.2">
      <c r="A462" s="1006">
        <f ca="1">IF($H462="UNIDADE CONSTRUTIVA",OFFSET(A462,-1,0)+1,LARGE(A$3:A459,1))</f>
        <v>0</v>
      </c>
      <c r="B462" s="1006">
        <f t="shared" ca="1" si="224"/>
        <v>23</v>
      </c>
      <c r="C462" s="1006">
        <f t="shared" ca="1" si="225"/>
        <v>1</v>
      </c>
      <c r="D462" s="1007">
        <f t="shared" ca="1" si="226"/>
        <v>1</v>
      </c>
      <c r="E462" s="1007">
        <f t="shared" ca="1" si="227"/>
        <v>1</v>
      </c>
      <c r="F462" s="209"/>
    </row>
    <row r="463" spans="1:6" ht="14.1" customHeight="1" x14ac:dyDescent="0.2">
      <c r="A463" s="1006">
        <f ca="1">IF($H463="UNIDADE CONSTRUTIVA",OFFSET(A463,-1,0)+1,LARGE(A$3:A460,1))</f>
        <v>0</v>
      </c>
      <c r="B463" s="1006">
        <f t="shared" ca="1" si="224"/>
        <v>23</v>
      </c>
      <c r="C463" s="1006">
        <f t="shared" ca="1" si="225"/>
        <v>1</v>
      </c>
      <c r="D463" s="1007">
        <f t="shared" ca="1" si="226"/>
        <v>1</v>
      </c>
      <c r="E463" s="1007">
        <f t="shared" ca="1" si="227"/>
        <v>1</v>
      </c>
      <c r="F463" s="209"/>
    </row>
    <row r="464" spans="1:6" ht="14.1" customHeight="1" x14ac:dyDescent="0.2">
      <c r="A464" s="1006">
        <f ca="1">IF($H464="UNIDADE CONSTRUTIVA",OFFSET(A464,-1,0)+1,LARGE(A$3:A461,1))</f>
        <v>0</v>
      </c>
      <c r="B464" s="1006">
        <f t="shared" ca="1" si="224"/>
        <v>23</v>
      </c>
      <c r="C464" s="1006">
        <f t="shared" ca="1" si="225"/>
        <v>1</v>
      </c>
      <c r="D464" s="1007">
        <f t="shared" ca="1" si="226"/>
        <v>1</v>
      </c>
      <c r="E464" s="1007">
        <f t="shared" ca="1" si="227"/>
        <v>1</v>
      </c>
      <c r="F464" s="209"/>
    </row>
    <row r="465" spans="1:6" ht="14.1" customHeight="1" x14ac:dyDescent="0.2">
      <c r="A465" s="1006">
        <f ca="1">IF($H465="UNIDADE CONSTRUTIVA",OFFSET(A465,-1,0)+1,LARGE(A$3:A462,1))</f>
        <v>0</v>
      </c>
      <c r="B465" s="1006">
        <f t="shared" ca="1" si="224"/>
        <v>23</v>
      </c>
      <c r="C465" s="1006">
        <f t="shared" ca="1" si="225"/>
        <v>1</v>
      </c>
      <c r="D465" s="1007">
        <f t="shared" ca="1" si="226"/>
        <v>1</v>
      </c>
      <c r="E465" s="1007">
        <f t="shared" ca="1" si="227"/>
        <v>1</v>
      </c>
      <c r="F465" s="209"/>
    </row>
    <row r="466" spans="1:6" ht="14.1" customHeight="1" x14ac:dyDescent="0.2">
      <c r="A466" s="1006">
        <f ca="1">IF($H466="UNIDADE CONSTRUTIVA",OFFSET(A466,-1,0)+1,LARGE(A$3:A463,1))</f>
        <v>0</v>
      </c>
      <c r="B466" s="1006">
        <f t="shared" ca="1" si="224"/>
        <v>23</v>
      </c>
      <c r="C466" s="1006">
        <f t="shared" ca="1" si="225"/>
        <v>1</v>
      </c>
      <c r="D466" s="1007">
        <f t="shared" ca="1" si="226"/>
        <v>1</v>
      </c>
      <c r="E466" s="1007">
        <f t="shared" ca="1" si="227"/>
        <v>1</v>
      </c>
      <c r="F466" s="209"/>
    </row>
    <row r="467" spans="1:6" ht="14.1" customHeight="1" x14ac:dyDescent="0.2">
      <c r="A467" s="1006">
        <f ca="1">IF($H467="UNIDADE CONSTRUTIVA",OFFSET(A467,-1,0)+1,LARGE(A$3:A464,1))</f>
        <v>0</v>
      </c>
      <c r="B467" s="1006">
        <f t="shared" ca="1" si="224"/>
        <v>23</v>
      </c>
      <c r="C467" s="1006">
        <f t="shared" ca="1" si="225"/>
        <v>1</v>
      </c>
      <c r="D467" s="1007">
        <f t="shared" ca="1" si="226"/>
        <v>1</v>
      </c>
      <c r="E467" s="1007">
        <f t="shared" ca="1" si="227"/>
        <v>1</v>
      </c>
      <c r="F467" s="209"/>
    </row>
    <row r="468" spans="1:6" ht="14.1" customHeight="1" x14ac:dyDescent="0.2">
      <c r="A468" s="1006">
        <f ca="1">IF($H468="UNIDADE CONSTRUTIVA",OFFSET(A468,-1,0)+1,LARGE(A$3:A465,1))</f>
        <v>0</v>
      </c>
      <c r="B468" s="1006">
        <f t="shared" ca="1" si="224"/>
        <v>23</v>
      </c>
      <c r="C468" s="1006">
        <f t="shared" ca="1" si="225"/>
        <v>1</v>
      </c>
      <c r="D468" s="1007">
        <f t="shared" ca="1" si="226"/>
        <v>1</v>
      </c>
      <c r="E468" s="1007">
        <f t="shared" ca="1" si="227"/>
        <v>1</v>
      </c>
      <c r="F468" s="209"/>
    </row>
    <row r="469" spans="1:6" ht="14.1" customHeight="1" x14ac:dyDescent="0.2">
      <c r="A469" s="1006">
        <f ca="1">IF($H469="UNIDADE CONSTRUTIVA",OFFSET(A469,-1,0)+1,LARGE(A$3:A466,1))</f>
        <v>0</v>
      </c>
      <c r="B469" s="1006">
        <f t="shared" ca="1" si="224"/>
        <v>23</v>
      </c>
      <c r="C469" s="1006">
        <f t="shared" ca="1" si="225"/>
        <v>1</v>
      </c>
      <c r="D469" s="1007">
        <f t="shared" ca="1" si="226"/>
        <v>1</v>
      </c>
      <c r="E469" s="1007">
        <f t="shared" ca="1" si="227"/>
        <v>1</v>
      </c>
      <c r="F469" s="209"/>
    </row>
    <row r="470" spans="1:6" ht="14.1" customHeight="1" x14ac:dyDescent="0.2">
      <c r="A470" s="1006">
        <f ca="1">IF($H470="UNIDADE CONSTRUTIVA",OFFSET(A470,-1,0)+1,LARGE(A$3:A467,1))</f>
        <v>0</v>
      </c>
      <c r="B470" s="1006">
        <f t="shared" ca="1" si="224"/>
        <v>23</v>
      </c>
      <c r="C470" s="1006">
        <f t="shared" ca="1" si="225"/>
        <v>1</v>
      </c>
      <c r="D470" s="1007">
        <f t="shared" ca="1" si="226"/>
        <v>1</v>
      </c>
      <c r="E470" s="1007">
        <f t="shared" ca="1" si="227"/>
        <v>1</v>
      </c>
      <c r="F470" s="209"/>
    </row>
    <row r="471" spans="1:6" ht="14.1" customHeight="1" x14ac:dyDescent="0.2">
      <c r="A471" s="1006">
        <f ca="1">IF($H471="UNIDADE CONSTRUTIVA",OFFSET(A471,-1,0)+1,LARGE(A$3:A468,1))</f>
        <v>0</v>
      </c>
      <c r="B471" s="1006">
        <f t="shared" ca="1" si="224"/>
        <v>23</v>
      </c>
      <c r="C471" s="1006">
        <f t="shared" ca="1" si="225"/>
        <v>1</v>
      </c>
      <c r="D471" s="1007">
        <f t="shared" ca="1" si="226"/>
        <v>1</v>
      </c>
      <c r="E471" s="1007">
        <f t="shared" ca="1" si="227"/>
        <v>1</v>
      </c>
      <c r="F471" s="209"/>
    </row>
    <row r="472" spans="1:6" ht="14.1" customHeight="1" x14ac:dyDescent="0.2">
      <c r="A472" s="1006">
        <f ca="1">IF($H472="UNIDADE CONSTRUTIVA",OFFSET(A472,-1,0)+1,LARGE(A$3:A469,1))</f>
        <v>0</v>
      </c>
      <c r="B472" s="1006">
        <f t="shared" ca="1" si="224"/>
        <v>23</v>
      </c>
      <c r="C472" s="1006">
        <f t="shared" ca="1" si="225"/>
        <v>1</v>
      </c>
      <c r="D472" s="1007">
        <f t="shared" ca="1" si="226"/>
        <v>1</v>
      </c>
      <c r="E472" s="1007">
        <f t="shared" ca="1" si="227"/>
        <v>1</v>
      </c>
      <c r="F472" s="209"/>
    </row>
    <row r="473" spans="1:6" ht="14.1" customHeight="1" x14ac:dyDescent="0.2">
      <c r="A473" s="1006">
        <f ca="1">IF($H473="UNIDADE CONSTRUTIVA",OFFSET(A473,-1,0)+1,LARGE(A$3:A470,1))</f>
        <v>0</v>
      </c>
      <c r="B473" s="1006">
        <f t="shared" ca="1" si="224"/>
        <v>23</v>
      </c>
      <c r="C473" s="1006">
        <f t="shared" ca="1" si="225"/>
        <v>1</v>
      </c>
      <c r="D473" s="1007">
        <f t="shared" ca="1" si="226"/>
        <v>1</v>
      </c>
      <c r="E473" s="1007">
        <f t="shared" ca="1" si="227"/>
        <v>1</v>
      </c>
      <c r="F473" s="209"/>
    </row>
    <row r="474" spans="1:6" ht="14.1" customHeight="1" x14ac:dyDescent="0.2">
      <c r="A474" s="1006">
        <f ca="1">IF($H474="UNIDADE CONSTRUTIVA",OFFSET(A474,-1,0)+1,LARGE(A$3:A471,1))</f>
        <v>0</v>
      </c>
      <c r="B474" s="1006">
        <f t="shared" ca="1" si="224"/>
        <v>23</v>
      </c>
      <c r="C474" s="1006">
        <f t="shared" ca="1" si="225"/>
        <v>1</v>
      </c>
      <c r="D474" s="1007">
        <f t="shared" ca="1" si="226"/>
        <v>1</v>
      </c>
      <c r="E474" s="1007">
        <f t="shared" ca="1" si="227"/>
        <v>1</v>
      </c>
      <c r="F474" s="209"/>
    </row>
    <row r="475" spans="1:6" ht="14.1" customHeight="1" x14ac:dyDescent="0.2">
      <c r="A475" s="1006">
        <f ca="1">IF($H475="UNIDADE CONSTRUTIVA",OFFSET(A475,-1,0)+1,LARGE(A$3:A472,1))</f>
        <v>0</v>
      </c>
      <c r="B475" s="1006">
        <f t="shared" ca="1" si="224"/>
        <v>23</v>
      </c>
      <c r="C475" s="1006">
        <f t="shared" ca="1" si="225"/>
        <v>1</v>
      </c>
      <c r="D475" s="1007">
        <f t="shared" ca="1" si="226"/>
        <v>1</v>
      </c>
      <c r="E475" s="1007">
        <f t="shared" ca="1" si="227"/>
        <v>1</v>
      </c>
      <c r="F475" s="209"/>
    </row>
    <row r="476" spans="1:6" ht="14.1" customHeight="1" x14ac:dyDescent="0.2">
      <c r="A476" s="1006">
        <f ca="1">IF($H476="UNIDADE CONSTRUTIVA",OFFSET(A476,-1,0)+1,LARGE(A$3:A473,1))</f>
        <v>0</v>
      </c>
      <c r="B476" s="1006">
        <f t="shared" ca="1" si="224"/>
        <v>23</v>
      </c>
      <c r="C476" s="1006">
        <f t="shared" ca="1" si="225"/>
        <v>1</v>
      </c>
      <c r="D476" s="1007">
        <f t="shared" ca="1" si="226"/>
        <v>1</v>
      </c>
      <c r="E476" s="1007">
        <f t="shared" ca="1" si="227"/>
        <v>1</v>
      </c>
      <c r="F476" s="209"/>
    </row>
    <row r="477" spans="1:6" ht="14.1" customHeight="1" x14ac:dyDescent="0.2">
      <c r="A477" s="1006">
        <f ca="1">IF($H477="UNIDADE CONSTRUTIVA",OFFSET(A477,-1,0)+1,LARGE(A$3:A474,1))</f>
        <v>0</v>
      </c>
      <c r="B477" s="1006">
        <f t="shared" ca="1" si="224"/>
        <v>23</v>
      </c>
      <c r="C477" s="1006">
        <f t="shared" ca="1" si="225"/>
        <v>1</v>
      </c>
      <c r="D477" s="1007">
        <f t="shared" ca="1" si="226"/>
        <v>1</v>
      </c>
      <c r="E477" s="1007">
        <f t="shared" ca="1" si="227"/>
        <v>1</v>
      </c>
      <c r="F477" s="209"/>
    </row>
    <row r="478" spans="1:6" ht="14.1" customHeight="1" x14ac:dyDescent="0.2">
      <c r="A478" s="1006">
        <f ca="1">IF($H478="UNIDADE CONSTRUTIVA",OFFSET(A478,-1,0)+1,LARGE(A$3:A475,1))</f>
        <v>0</v>
      </c>
      <c r="B478" s="1006">
        <f t="shared" ca="1" si="224"/>
        <v>23</v>
      </c>
      <c r="C478" s="1006">
        <f t="shared" ca="1" si="225"/>
        <v>1</v>
      </c>
      <c r="D478" s="1007">
        <f t="shared" ca="1" si="226"/>
        <v>1</v>
      </c>
      <c r="E478" s="1007">
        <f t="shared" ca="1" si="227"/>
        <v>1</v>
      </c>
      <c r="F478" s="209"/>
    </row>
    <row r="479" spans="1:6" ht="14.1" customHeight="1" x14ac:dyDescent="0.2">
      <c r="A479" s="1006">
        <f ca="1">IF($H479="UNIDADE CONSTRUTIVA",OFFSET(A479,-1,0)+1,LARGE(A$3:A476,1))</f>
        <v>0</v>
      </c>
      <c r="B479" s="1006">
        <f t="shared" ca="1" si="224"/>
        <v>23</v>
      </c>
      <c r="C479" s="1006">
        <f t="shared" ca="1" si="225"/>
        <v>1</v>
      </c>
      <c r="D479" s="1007">
        <f t="shared" ca="1" si="226"/>
        <v>1</v>
      </c>
      <c r="E479" s="1007">
        <f t="shared" ca="1" si="227"/>
        <v>1</v>
      </c>
      <c r="F479" s="209"/>
    </row>
    <row r="480" spans="1:6" ht="14.1" customHeight="1" x14ac:dyDescent="0.2">
      <c r="A480" s="1006">
        <f ca="1">IF($H480="UNIDADE CONSTRUTIVA",OFFSET(A480,-1,0)+1,LARGE(A$3:A477,1))</f>
        <v>0</v>
      </c>
      <c r="B480" s="1006">
        <f t="shared" ca="1" si="224"/>
        <v>23</v>
      </c>
      <c r="C480" s="1006">
        <f t="shared" ca="1" si="225"/>
        <v>1</v>
      </c>
      <c r="D480" s="1007">
        <f t="shared" ca="1" si="226"/>
        <v>1</v>
      </c>
      <c r="E480" s="1007">
        <f t="shared" ca="1" si="227"/>
        <v>1</v>
      </c>
      <c r="F480" s="209"/>
    </row>
    <row r="481" spans="1:6" ht="14.1" customHeight="1" x14ac:dyDescent="0.2">
      <c r="A481" s="1006">
        <f ca="1">IF($H481="UNIDADE CONSTRUTIVA",OFFSET(A481,-1,0)+1,LARGE(A$3:A478,1))</f>
        <v>0</v>
      </c>
      <c r="B481" s="1006">
        <f t="shared" ca="1" si="224"/>
        <v>23</v>
      </c>
      <c r="C481" s="1006">
        <f t="shared" ca="1" si="225"/>
        <v>1</v>
      </c>
      <c r="D481" s="1007">
        <f t="shared" ca="1" si="226"/>
        <v>1</v>
      </c>
      <c r="E481" s="1007">
        <f t="shared" ca="1" si="227"/>
        <v>1</v>
      </c>
      <c r="F481" s="209"/>
    </row>
    <row r="482" spans="1:6" ht="14.1" customHeight="1" x14ac:dyDescent="0.2">
      <c r="A482" s="1006">
        <f ca="1">IF($H482="UNIDADE CONSTRUTIVA",OFFSET(A482,-1,0)+1,LARGE(A$3:A479,1))</f>
        <v>0</v>
      </c>
      <c r="B482" s="1006">
        <f t="shared" ca="1" si="224"/>
        <v>23</v>
      </c>
      <c r="C482" s="1006">
        <f t="shared" ca="1" si="225"/>
        <v>1</v>
      </c>
      <c r="D482" s="1007">
        <f t="shared" ca="1" si="226"/>
        <v>1</v>
      </c>
      <c r="E482" s="1007">
        <f t="shared" ca="1" si="227"/>
        <v>1</v>
      </c>
      <c r="F482" s="209"/>
    </row>
    <row r="483" spans="1:6" ht="14.1" customHeight="1" x14ac:dyDescent="0.2">
      <c r="A483" s="1006">
        <f ca="1">IF($H483="UNIDADE CONSTRUTIVA",OFFSET(A483,-1,0)+1,LARGE(A$3:A480,1))</f>
        <v>0</v>
      </c>
      <c r="B483" s="1006">
        <f t="shared" ca="1" si="224"/>
        <v>23</v>
      </c>
      <c r="C483" s="1006">
        <f t="shared" ca="1" si="225"/>
        <v>1</v>
      </c>
      <c r="D483" s="1007">
        <f t="shared" ca="1" si="226"/>
        <v>1</v>
      </c>
      <c r="E483" s="1007">
        <f t="shared" ca="1" si="227"/>
        <v>1</v>
      </c>
      <c r="F483" s="209"/>
    </row>
    <row r="484" spans="1:6" ht="14.1" customHeight="1" x14ac:dyDescent="0.2">
      <c r="A484" s="1006">
        <f ca="1">IF($H484="UNIDADE CONSTRUTIVA",OFFSET(A484,-1,0)+1,LARGE(A$3:A481,1))</f>
        <v>0</v>
      </c>
      <c r="B484" s="1006">
        <f t="shared" ca="1" si="224"/>
        <v>23</v>
      </c>
      <c r="C484" s="1006">
        <f t="shared" ca="1" si="225"/>
        <v>1</v>
      </c>
      <c r="D484" s="1007">
        <f t="shared" ca="1" si="226"/>
        <v>1</v>
      </c>
      <c r="E484" s="1007">
        <f t="shared" ca="1" si="227"/>
        <v>1</v>
      </c>
      <c r="F484" s="209"/>
    </row>
    <row r="485" spans="1:6" ht="14.1" customHeight="1" x14ac:dyDescent="0.2">
      <c r="A485" s="1006">
        <f ca="1">IF($H485="UNIDADE CONSTRUTIVA",OFFSET(A485,-1,0)+1,LARGE(A$3:A482,1))</f>
        <v>0</v>
      </c>
      <c r="B485" s="1006">
        <f t="shared" ca="1" si="224"/>
        <v>23</v>
      </c>
      <c r="C485" s="1006">
        <f t="shared" ca="1" si="225"/>
        <v>1</v>
      </c>
      <c r="D485" s="1007">
        <f t="shared" ca="1" si="226"/>
        <v>1</v>
      </c>
      <c r="E485" s="1007">
        <f t="shared" ca="1" si="227"/>
        <v>1</v>
      </c>
      <c r="F485" s="209"/>
    </row>
    <row r="486" spans="1:6" ht="14.1" customHeight="1" x14ac:dyDescent="0.2">
      <c r="A486" s="1006">
        <f ca="1">IF($H486="UNIDADE CONSTRUTIVA",OFFSET(A486,-1,0)+1,LARGE(A$3:A483,1))</f>
        <v>0</v>
      </c>
      <c r="B486" s="1006">
        <f t="shared" ca="1" si="224"/>
        <v>23</v>
      </c>
      <c r="C486" s="1006">
        <f t="shared" ca="1" si="225"/>
        <v>1</v>
      </c>
      <c r="D486" s="1007">
        <f t="shared" ca="1" si="226"/>
        <v>1</v>
      </c>
      <c r="E486" s="1007">
        <f t="shared" ca="1" si="227"/>
        <v>1</v>
      </c>
      <c r="F486" s="209"/>
    </row>
    <row r="487" spans="1:6" ht="14.1" customHeight="1" x14ac:dyDescent="0.2">
      <c r="A487" s="1006">
        <f ca="1">IF($H487="UNIDADE CONSTRUTIVA",OFFSET(A487,-1,0)+1,LARGE(A$3:A484,1))</f>
        <v>0</v>
      </c>
      <c r="B487" s="1006">
        <f t="shared" ca="1" si="224"/>
        <v>23</v>
      </c>
      <c r="C487" s="1006">
        <f t="shared" ca="1" si="225"/>
        <v>1</v>
      </c>
      <c r="D487" s="1007">
        <f t="shared" ca="1" si="226"/>
        <v>1</v>
      </c>
      <c r="E487" s="1007">
        <f t="shared" ca="1" si="227"/>
        <v>1</v>
      </c>
      <c r="F487" s="209"/>
    </row>
    <row r="488" spans="1:6" ht="14.1" customHeight="1" x14ac:dyDescent="0.2">
      <c r="A488" s="1006">
        <f ca="1">IF($H488="UNIDADE CONSTRUTIVA",OFFSET(A488,-1,0)+1,LARGE(A$3:A485,1))</f>
        <v>0</v>
      </c>
      <c r="B488" s="1006">
        <f t="shared" ca="1" si="224"/>
        <v>23</v>
      </c>
      <c r="C488" s="1006">
        <f t="shared" ca="1" si="225"/>
        <v>1</v>
      </c>
      <c r="D488" s="1007">
        <f t="shared" ca="1" si="226"/>
        <v>1</v>
      </c>
      <c r="E488" s="1007">
        <f t="shared" ca="1" si="227"/>
        <v>1</v>
      </c>
      <c r="F488" s="209"/>
    </row>
    <row r="489" spans="1:6" ht="14.1" customHeight="1" x14ac:dyDescent="0.2">
      <c r="A489" s="1006">
        <f ca="1">IF($H489="UNIDADE CONSTRUTIVA",OFFSET(A489,-1,0)+1,LARGE(A$3:A486,1))</f>
        <v>0</v>
      </c>
      <c r="B489" s="1006">
        <f t="shared" ca="1" si="224"/>
        <v>23</v>
      </c>
      <c r="C489" s="1006">
        <f t="shared" ca="1" si="225"/>
        <v>1</v>
      </c>
      <c r="D489" s="1007">
        <f t="shared" ca="1" si="226"/>
        <v>1</v>
      </c>
      <c r="E489" s="1007">
        <f t="shared" ca="1" si="227"/>
        <v>1</v>
      </c>
      <c r="F489" s="209"/>
    </row>
    <row r="490" spans="1:6" ht="14.1" customHeight="1" x14ac:dyDescent="0.2">
      <c r="A490" s="1006">
        <f ca="1">IF($H490="UNIDADE CONSTRUTIVA",OFFSET(A490,-1,0)+1,LARGE(A$3:A487,1))</f>
        <v>0</v>
      </c>
      <c r="B490" s="1006">
        <f t="shared" ca="1" si="224"/>
        <v>23</v>
      </c>
      <c r="C490" s="1006">
        <f t="shared" ca="1" si="225"/>
        <v>1</v>
      </c>
      <c r="D490" s="1007">
        <f t="shared" ca="1" si="226"/>
        <v>1</v>
      </c>
      <c r="E490" s="1007">
        <f t="shared" ca="1" si="227"/>
        <v>1</v>
      </c>
      <c r="F490" s="209"/>
    </row>
    <row r="491" spans="1:6" ht="14.1" customHeight="1" x14ac:dyDescent="0.2">
      <c r="A491" s="1006">
        <f ca="1">IF($H491="UNIDADE CONSTRUTIVA",OFFSET(A491,-1,0)+1,LARGE(A$3:A488,1))</f>
        <v>0</v>
      </c>
      <c r="B491" s="1006">
        <f t="shared" ca="1" si="224"/>
        <v>23</v>
      </c>
      <c r="C491" s="1006">
        <f t="shared" ca="1" si="225"/>
        <v>1</v>
      </c>
      <c r="D491" s="1007">
        <f t="shared" ca="1" si="226"/>
        <v>1</v>
      </c>
      <c r="E491" s="1007">
        <f t="shared" ca="1" si="227"/>
        <v>1</v>
      </c>
      <c r="F491" s="209"/>
    </row>
    <row r="492" spans="1:6" ht="14.1" customHeight="1" x14ac:dyDescent="0.2">
      <c r="A492" s="1006">
        <f ca="1">IF($H492="UNIDADE CONSTRUTIVA",OFFSET(A492,-1,0)+1,LARGE(A$3:A489,1))</f>
        <v>0</v>
      </c>
      <c r="B492" s="1006">
        <f t="shared" ca="1" si="224"/>
        <v>23</v>
      </c>
      <c r="C492" s="1006">
        <f t="shared" ca="1" si="225"/>
        <v>1</v>
      </c>
      <c r="D492" s="1007">
        <f t="shared" ca="1" si="226"/>
        <v>1</v>
      </c>
      <c r="E492" s="1007">
        <f t="shared" ca="1" si="227"/>
        <v>1</v>
      </c>
      <c r="F492" s="209"/>
    </row>
    <row r="493" spans="1:6" ht="14.1" customHeight="1" x14ac:dyDescent="0.2">
      <c r="A493" s="1006">
        <f ca="1">IF($H493="UNIDADE CONSTRUTIVA",OFFSET(A493,-1,0)+1,LARGE(A$3:A490,1))</f>
        <v>0</v>
      </c>
      <c r="B493" s="1006">
        <f t="shared" ca="1" si="224"/>
        <v>23</v>
      </c>
      <c r="C493" s="1006">
        <f t="shared" ca="1" si="225"/>
        <v>1</v>
      </c>
      <c r="D493" s="1007">
        <f t="shared" ca="1" si="226"/>
        <v>1</v>
      </c>
      <c r="E493" s="1007">
        <f t="shared" ca="1" si="227"/>
        <v>1</v>
      </c>
      <c r="F493" s="209"/>
    </row>
    <row r="494" spans="1:6" ht="14.1" customHeight="1" x14ac:dyDescent="0.2">
      <c r="A494" s="1006">
        <f ca="1">IF($H494="UNIDADE CONSTRUTIVA",OFFSET(A494,-1,0)+1,LARGE(A$3:A491,1))</f>
        <v>0</v>
      </c>
      <c r="B494" s="1006">
        <f t="shared" ca="1" si="224"/>
        <v>23</v>
      </c>
      <c r="C494" s="1006">
        <f t="shared" ca="1" si="225"/>
        <v>1</v>
      </c>
      <c r="D494" s="1007">
        <f t="shared" ca="1" si="226"/>
        <v>1</v>
      </c>
      <c r="E494" s="1007">
        <f t="shared" ca="1" si="227"/>
        <v>1</v>
      </c>
      <c r="F494" s="209"/>
    </row>
    <row r="495" spans="1:6" ht="14.1" customHeight="1" x14ac:dyDescent="0.2">
      <c r="A495" s="1006">
        <f ca="1">IF($H495="UNIDADE CONSTRUTIVA",OFFSET(A495,-1,0)+1,LARGE(A$3:A492,1))</f>
        <v>0</v>
      </c>
      <c r="B495" s="1006">
        <f t="shared" ca="1" si="224"/>
        <v>23</v>
      </c>
      <c r="C495" s="1006">
        <f t="shared" ca="1" si="225"/>
        <v>1</v>
      </c>
      <c r="D495" s="1007">
        <f t="shared" ca="1" si="226"/>
        <v>1</v>
      </c>
      <c r="E495" s="1007">
        <f t="shared" ca="1" si="227"/>
        <v>1</v>
      </c>
      <c r="F495" s="209"/>
    </row>
    <row r="496" spans="1:6" ht="14.1" customHeight="1" x14ac:dyDescent="0.2">
      <c r="A496" s="1006">
        <f ca="1">IF($H496="UNIDADE CONSTRUTIVA",OFFSET(A496,-1,0)+1,LARGE(A$3:A493,1))</f>
        <v>0</v>
      </c>
      <c r="B496" s="1006">
        <f t="shared" ca="1" si="224"/>
        <v>23</v>
      </c>
      <c r="C496" s="1006">
        <f t="shared" ca="1" si="225"/>
        <v>1</v>
      </c>
      <c r="D496" s="1007">
        <f t="shared" ca="1" si="226"/>
        <v>1</v>
      </c>
      <c r="E496" s="1007">
        <f t="shared" ca="1" si="227"/>
        <v>1</v>
      </c>
      <c r="F496" s="209"/>
    </row>
    <row r="497" spans="1:6" ht="14.1" customHeight="1" x14ac:dyDescent="0.2">
      <c r="A497" s="1006">
        <f ca="1">IF($H497="UNIDADE CONSTRUTIVA",OFFSET(A497,-1,0)+1,LARGE(A$3:A494,1))</f>
        <v>0</v>
      </c>
      <c r="B497" s="1006">
        <f t="shared" ca="1" si="224"/>
        <v>23</v>
      </c>
      <c r="C497" s="1006">
        <f t="shared" ca="1" si="225"/>
        <v>1</v>
      </c>
      <c r="D497" s="1007">
        <f t="shared" ca="1" si="226"/>
        <v>1</v>
      </c>
      <c r="E497" s="1007">
        <f t="shared" ca="1" si="227"/>
        <v>1</v>
      </c>
      <c r="F497" s="209"/>
    </row>
    <row r="498" spans="1:6" ht="14.1" customHeight="1" x14ac:dyDescent="0.2">
      <c r="A498" s="1006">
        <f ca="1">IF($H498="UNIDADE CONSTRUTIVA",OFFSET(A498,-1,0)+1,LARGE(A$3:A495,1))</f>
        <v>0</v>
      </c>
      <c r="B498" s="1006">
        <f t="shared" ca="1" si="224"/>
        <v>23</v>
      </c>
      <c r="C498" s="1006">
        <f t="shared" ca="1" si="225"/>
        <v>1</v>
      </c>
      <c r="D498" s="1007">
        <f t="shared" ca="1" si="226"/>
        <v>1</v>
      </c>
      <c r="E498" s="1007">
        <f t="shared" ca="1" si="227"/>
        <v>1</v>
      </c>
      <c r="F498" s="209"/>
    </row>
    <row r="499" spans="1:6" ht="14.1" customHeight="1" x14ac:dyDescent="0.2">
      <c r="A499" s="1006">
        <f ca="1">IF($H499="UNIDADE CONSTRUTIVA",OFFSET(A499,-1,0)+1,LARGE(A$3:A496,1))</f>
        <v>0</v>
      </c>
      <c r="B499" s="1006">
        <f t="shared" ca="1" si="224"/>
        <v>23</v>
      </c>
      <c r="C499" s="1006">
        <f t="shared" ca="1" si="225"/>
        <v>1</v>
      </c>
      <c r="D499" s="1007">
        <f t="shared" ca="1" si="226"/>
        <v>1</v>
      </c>
      <c r="E499" s="1007">
        <f t="shared" ca="1" si="227"/>
        <v>1</v>
      </c>
      <c r="F499" s="209"/>
    </row>
    <row r="500" spans="1:6" ht="14.1" customHeight="1" x14ac:dyDescent="0.2">
      <c r="A500" s="1006">
        <f ca="1">IF($H500="UNIDADE CONSTRUTIVA",OFFSET(A500,-1,0)+1,LARGE(A$3:A497,1))</f>
        <v>0</v>
      </c>
      <c r="B500" s="1006">
        <f t="shared" ca="1" si="224"/>
        <v>23</v>
      </c>
      <c r="C500" s="1006">
        <f t="shared" ca="1" si="225"/>
        <v>1</v>
      </c>
      <c r="D500" s="1007">
        <f t="shared" ca="1" si="226"/>
        <v>1</v>
      </c>
      <c r="E500" s="1007">
        <f t="shared" ca="1" si="227"/>
        <v>1</v>
      </c>
      <c r="F500" s="209"/>
    </row>
    <row r="501" spans="1:6" ht="14.1" customHeight="1" x14ac:dyDescent="0.2">
      <c r="A501" s="1006">
        <f ca="1">IF($H501="UNIDADE CONSTRUTIVA",OFFSET(A501,-1,0)+1,LARGE(A$3:A498,1))</f>
        <v>0</v>
      </c>
      <c r="B501" s="1006">
        <f t="shared" ca="1" si="224"/>
        <v>23</v>
      </c>
      <c r="C501" s="1006">
        <f t="shared" ca="1" si="225"/>
        <v>1</v>
      </c>
      <c r="D501" s="1007">
        <f t="shared" ca="1" si="226"/>
        <v>1</v>
      </c>
      <c r="E501" s="1007">
        <f t="shared" ca="1" si="227"/>
        <v>1</v>
      </c>
      <c r="F501" s="209"/>
    </row>
    <row r="502" spans="1:6" ht="14.1" customHeight="1" x14ac:dyDescent="0.2">
      <c r="A502" s="1006">
        <f ca="1">IF($H502="UNIDADE CONSTRUTIVA",OFFSET(A502,-1,0)+1,LARGE(A$3:A499,1))</f>
        <v>0</v>
      </c>
      <c r="B502" s="1006">
        <f t="shared" ca="1" si="224"/>
        <v>23</v>
      </c>
      <c r="C502" s="1006">
        <f t="shared" ca="1" si="225"/>
        <v>1</v>
      </c>
      <c r="D502" s="1007">
        <f t="shared" ca="1" si="226"/>
        <v>1</v>
      </c>
      <c r="E502" s="1007">
        <f t="shared" ca="1" si="227"/>
        <v>1</v>
      </c>
      <c r="F502" s="209"/>
    </row>
    <row r="503" spans="1:6" ht="14.1" customHeight="1" x14ac:dyDescent="0.2">
      <c r="A503" s="1006">
        <f ca="1">IF($H503="UNIDADE CONSTRUTIVA",OFFSET(A503,-1,0)+1,LARGE(A$3:A500,1))</f>
        <v>0</v>
      </c>
      <c r="B503" s="1006">
        <f t="shared" ca="1" si="224"/>
        <v>23</v>
      </c>
      <c r="C503" s="1006">
        <f t="shared" ca="1" si="225"/>
        <v>1</v>
      </c>
      <c r="D503" s="1007">
        <f t="shared" ca="1" si="226"/>
        <v>1</v>
      </c>
      <c r="E503" s="1007">
        <f t="shared" ca="1" si="227"/>
        <v>1</v>
      </c>
      <c r="F503" s="209"/>
    </row>
    <row r="504" spans="1:6" ht="14.1" customHeight="1" x14ac:dyDescent="0.2">
      <c r="A504" s="1006">
        <f ca="1">IF($H504="UNIDADE CONSTRUTIVA",OFFSET(A504,-1,0)+1,LARGE(A$3:A501,1))</f>
        <v>0</v>
      </c>
      <c r="B504" s="1006">
        <f t="shared" ca="1" si="224"/>
        <v>23</v>
      </c>
      <c r="C504" s="1006">
        <f t="shared" ca="1" si="225"/>
        <v>1</v>
      </c>
      <c r="D504" s="1007">
        <f t="shared" ca="1" si="226"/>
        <v>1</v>
      </c>
      <c r="E504" s="1007">
        <f t="shared" ca="1" si="227"/>
        <v>1</v>
      </c>
      <c r="F504" s="209"/>
    </row>
    <row r="505" spans="1:6" ht="14.1" customHeight="1" x14ac:dyDescent="0.2">
      <c r="A505" s="1006">
        <f ca="1">IF($H505="UNIDADE CONSTRUTIVA",OFFSET(A505,-1,0)+1,LARGE(A$3:A502,1))</f>
        <v>0</v>
      </c>
      <c r="B505" s="1006">
        <f t="shared" ref="B505:B568" ca="1" si="228">IF(H505="UNIDADE CONSTRUTIVA",0,IF(H505="CÉLULA CONSTRUTIVA",OFFSET(B505,-1,0)+1,OFFSET(B505,-1,0)))</f>
        <v>23</v>
      </c>
      <c r="C505" s="1006">
        <f t="shared" ref="C505:C568" ca="1" si="229">IF(H505="CÉLULA CONSTRUTIVA",0,IF(H505="ETAPA",OFFSET(C505,-1,0)+1,OFFSET(C505,-1,0)))</f>
        <v>1</v>
      </c>
      <c r="D505" s="1007">
        <f t="shared" ref="D505:D568" ca="1" si="230">IF(H505="ETAPA",0,IF(H505="SUBETAPA",OFFSET(D505,-1,0)+1,OFFSET(D505,-1,0)))</f>
        <v>1</v>
      </c>
      <c r="E505" s="1007">
        <f t="shared" ref="E505:E568" ca="1" si="231">IF(H505="Subetapa",0,IF(H505="serviço",OFFSET(E505,-1,0)+1,OFFSET(E505,-1,0)))</f>
        <v>1</v>
      </c>
      <c r="F505" s="209"/>
    </row>
    <row r="506" spans="1:6" ht="14.1" customHeight="1" x14ac:dyDescent="0.2">
      <c r="A506" s="1006">
        <f ca="1">IF($H506="UNIDADE CONSTRUTIVA",OFFSET(A506,-1,0)+1,LARGE(A$3:A503,1))</f>
        <v>0</v>
      </c>
      <c r="B506" s="1006">
        <f t="shared" ca="1" si="228"/>
        <v>23</v>
      </c>
      <c r="C506" s="1006">
        <f t="shared" ca="1" si="229"/>
        <v>1</v>
      </c>
      <c r="D506" s="1007">
        <f t="shared" ca="1" si="230"/>
        <v>1</v>
      </c>
      <c r="E506" s="1007">
        <f t="shared" ca="1" si="231"/>
        <v>1</v>
      </c>
      <c r="F506" s="209"/>
    </row>
    <row r="507" spans="1:6" ht="14.1" customHeight="1" x14ac:dyDescent="0.2">
      <c r="A507" s="1006">
        <f ca="1">IF($H507="UNIDADE CONSTRUTIVA",OFFSET(A507,-1,0)+1,LARGE(A$3:A504,1))</f>
        <v>0</v>
      </c>
      <c r="B507" s="1006">
        <f t="shared" ca="1" si="228"/>
        <v>23</v>
      </c>
      <c r="C507" s="1006">
        <f t="shared" ca="1" si="229"/>
        <v>1</v>
      </c>
      <c r="D507" s="1007">
        <f t="shared" ca="1" si="230"/>
        <v>1</v>
      </c>
      <c r="E507" s="1007">
        <f t="shared" ca="1" si="231"/>
        <v>1</v>
      </c>
      <c r="F507" s="209"/>
    </row>
    <row r="508" spans="1:6" ht="14.1" customHeight="1" x14ac:dyDescent="0.2">
      <c r="A508" s="1006">
        <f ca="1">IF($H508="UNIDADE CONSTRUTIVA",OFFSET(A508,-1,0)+1,LARGE(A$3:A505,1))</f>
        <v>0</v>
      </c>
      <c r="B508" s="1006">
        <f t="shared" ca="1" si="228"/>
        <v>23</v>
      </c>
      <c r="C508" s="1006">
        <f t="shared" ca="1" si="229"/>
        <v>1</v>
      </c>
      <c r="D508" s="1007">
        <f t="shared" ca="1" si="230"/>
        <v>1</v>
      </c>
      <c r="E508" s="1007">
        <f t="shared" ca="1" si="231"/>
        <v>1</v>
      </c>
      <c r="F508" s="209"/>
    </row>
    <row r="509" spans="1:6" ht="14.1" customHeight="1" x14ac:dyDescent="0.2">
      <c r="A509" s="1006">
        <f ca="1">IF($H509="UNIDADE CONSTRUTIVA",OFFSET(A509,-1,0)+1,LARGE(A$3:A506,1))</f>
        <v>0</v>
      </c>
      <c r="B509" s="1006">
        <f t="shared" ca="1" si="228"/>
        <v>23</v>
      </c>
      <c r="C509" s="1006">
        <f t="shared" ca="1" si="229"/>
        <v>1</v>
      </c>
      <c r="D509" s="1007">
        <f t="shared" ca="1" si="230"/>
        <v>1</v>
      </c>
      <c r="E509" s="1007">
        <f t="shared" ca="1" si="231"/>
        <v>1</v>
      </c>
      <c r="F509" s="209"/>
    </row>
    <row r="510" spans="1:6" ht="14.1" customHeight="1" x14ac:dyDescent="0.2">
      <c r="A510" s="1006">
        <f ca="1">IF($H510="UNIDADE CONSTRUTIVA",OFFSET(A510,-1,0)+1,LARGE(A$3:A507,1))</f>
        <v>0</v>
      </c>
      <c r="B510" s="1006">
        <f t="shared" ca="1" si="228"/>
        <v>23</v>
      </c>
      <c r="C510" s="1006">
        <f t="shared" ca="1" si="229"/>
        <v>1</v>
      </c>
      <c r="D510" s="1007">
        <f t="shared" ca="1" si="230"/>
        <v>1</v>
      </c>
      <c r="E510" s="1007">
        <f t="shared" ca="1" si="231"/>
        <v>1</v>
      </c>
      <c r="F510" s="209"/>
    </row>
    <row r="511" spans="1:6" ht="14.1" customHeight="1" x14ac:dyDescent="0.2">
      <c r="A511" s="1006">
        <f ca="1">IF($H511="UNIDADE CONSTRUTIVA",OFFSET(A511,-1,0)+1,LARGE(A$3:A508,1))</f>
        <v>0</v>
      </c>
      <c r="B511" s="1006">
        <f t="shared" ca="1" si="228"/>
        <v>23</v>
      </c>
      <c r="C511" s="1006">
        <f t="shared" ca="1" si="229"/>
        <v>1</v>
      </c>
      <c r="D511" s="1007">
        <f t="shared" ca="1" si="230"/>
        <v>1</v>
      </c>
      <c r="E511" s="1007">
        <f t="shared" ca="1" si="231"/>
        <v>1</v>
      </c>
      <c r="F511" s="209"/>
    </row>
    <row r="512" spans="1:6" ht="14.1" customHeight="1" x14ac:dyDescent="0.2">
      <c r="A512" s="1006">
        <f ca="1">IF($H512="UNIDADE CONSTRUTIVA",OFFSET(A512,-1,0)+1,LARGE(A$3:A509,1))</f>
        <v>0</v>
      </c>
      <c r="B512" s="1006">
        <f t="shared" ca="1" si="228"/>
        <v>23</v>
      </c>
      <c r="C512" s="1006">
        <f t="shared" ca="1" si="229"/>
        <v>1</v>
      </c>
      <c r="D512" s="1007">
        <f t="shared" ca="1" si="230"/>
        <v>1</v>
      </c>
      <c r="E512" s="1007">
        <f t="shared" ca="1" si="231"/>
        <v>1</v>
      </c>
      <c r="F512" s="209"/>
    </row>
    <row r="513" spans="1:6" ht="14.1" customHeight="1" x14ac:dyDescent="0.2">
      <c r="A513" s="1006">
        <f ca="1">IF($H513="UNIDADE CONSTRUTIVA",OFFSET(A513,-1,0)+1,LARGE(A$3:A510,1))</f>
        <v>0</v>
      </c>
      <c r="B513" s="1006">
        <f t="shared" ca="1" si="228"/>
        <v>23</v>
      </c>
      <c r="C513" s="1006">
        <f t="shared" ca="1" si="229"/>
        <v>1</v>
      </c>
      <c r="D513" s="1007">
        <f t="shared" ca="1" si="230"/>
        <v>1</v>
      </c>
      <c r="E513" s="1007">
        <f t="shared" ca="1" si="231"/>
        <v>1</v>
      </c>
      <c r="F513" s="209"/>
    </row>
    <row r="514" spans="1:6" ht="14.1" customHeight="1" x14ac:dyDescent="0.2">
      <c r="A514" s="1006">
        <f ca="1">IF($H514="UNIDADE CONSTRUTIVA",OFFSET(A514,-1,0)+1,LARGE(A$3:A511,1))</f>
        <v>0</v>
      </c>
      <c r="B514" s="1006">
        <f t="shared" ca="1" si="228"/>
        <v>23</v>
      </c>
      <c r="C514" s="1006">
        <f t="shared" ca="1" si="229"/>
        <v>1</v>
      </c>
      <c r="D514" s="1007">
        <f t="shared" ca="1" si="230"/>
        <v>1</v>
      </c>
      <c r="E514" s="1007">
        <f t="shared" ca="1" si="231"/>
        <v>1</v>
      </c>
      <c r="F514" s="209"/>
    </row>
    <row r="515" spans="1:6" ht="14.1" customHeight="1" x14ac:dyDescent="0.2">
      <c r="A515" s="1006">
        <f ca="1">IF($H515="UNIDADE CONSTRUTIVA",OFFSET(A515,-1,0)+1,LARGE(A$3:A512,1))</f>
        <v>0</v>
      </c>
      <c r="B515" s="1006">
        <f t="shared" ca="1" si="228"/>
        <v>23</v>
      </c>
      <c r="C515" s="1006">
        <f t="shared" ca="1" si="229"/>
        <v>1</v>
      </c>
      <c r="D515" s="1007">
        <f t="shared" ca="1" si="230"/>
        <v>1</v>
      </c>
      <c r="E515" s="1007">
        <f t="shared" ca="1" si="231"/>
        <v>1</v>
      </c>
      <c r="F515" s="209"/>
    </row>
    <row r="516" spans="1:6" ht="14.1" customHeight="1" x14ac:dyDescent="0.2">
      <c r="A516" s="1006">
        <f ca="1">IF($H516="UNIDADE CONSTRUTIVA",OFFSET(A516,-1,0)+1,LARGE(A$3:A513,1))</f>
        <v>0</v>
      </c>
      <c r="B516" s="1006">
        <f t="shared" ca="1" si="228"/>
        <v>23</v>
      </c>
      <c r="C516" s="1006">
        <f t="shared" ca="1" si="229"/>
        <v>1</v>
      </c>
      <c r="D516" s="1007">
        <f t="shared" ca="1" si="230"/>
        <v>1</v>
      </c>
      <c r="E516" s="1007">
        <f t="shared" ca="1" si="231"/>
        <v>1</v>
      </c>
      <c r="F516" s="209"/>
    </row>
    <row r="517" spans="1:6" ht="14.1" customHeight="1" x14ac:dyDescent="0.2">
      <c r="A517" s="1006">
        <f ca="1">IF($H517="UNIDADE CONSTRUTIVA",OFFSET(A517,-1,0)+1,LARGE(A$3:A514,1))</f>
        <v>0</v>
      </c>
      <c r="B517" s="1006">
        <f t="shared" ca="1" si="228"/>
        <v>23</v>
      </c>
      <c r="C517" s="1006">
        <f t="shared" ca="1" si="229"/>
        <v>1</v>
      </c>
      <c r="D517" s="1007">
        <f t="shared" ca="1" si="230"/>
        <v>1</v>
      </c>
      <c r="E517" s="1007">
        <f t="shared" ca="1" si="231"/>
        <v>1</v>
      </c>
      <c r="F517" s="209"/>
    </row>
    <row r="518" spans="1:6" ht="14.1" customHeight="1" x14ac:dyDescent="0.2">
      <c r="A518" s="1006">
        <f ca="1">IF($H518="UNIDADE CONSTRUTIVA",OFFSET(A518,-1,0)+1,LARGE(A$3:A515,1))</f>
        <v>0</v>
      </c>
      <c r="B518" s="1006">
        <f t="shared" ca="1" si="228"/>
        <v>23</v>
      </c>
      <c r="C518" s="1006">
        <f t="shared" ca="1" si="229"/>
        <v>1</v>
      </c>
      <c r="D518" s="1007">
        <f t="shared" ca="1" si="230"/>
        <v>1</v>
      </c>
      <c r="E518" s="1007">
        <f t="shared" ca="1" si="231"/>
        <v>1</v>
      </c>
      <c r="F518" s="209"/>
    </row>
    <row r="519" spans="1:6" ht="14.1" customHeight="1" x14ac:dyDescent="0.2">
      <c r="A519" s="1006">
        <f ca="1">IF($H519="UNIDADE CONSTRUTIVA",OFFSET(A519,-1,0)+1,LARGE(A$3:A516,1))</f>
        <v>0</v>
      </c>
      <c r="B519" s="1006">
        <f t="shared" ca="1" si="228"/>
        <v>23</v>
      </c>
      <c r="C519" s="1006">
        <f t="shared" ca="1" si="229"/>
        <v>1</v>
      </c>
      <c r="D519" s="1007">
        <f t="shared" ca="1" si="230"/>
        <v>1</v>
      </c>
      <c r="E519" s="1007">
        <f t="shared" ca="1" si="231"/>
        <v>1</v>
      </c>
      <c r="F519" s="209"/>
    </row>
    <row r="520" spans="1:6" ht="14.1" customHeight="1" x14ac:dyDescent="0.2">
      <c r="A520" s="1006">
        <f ca="1">IF($H520="UNIDADE CONSTRUTIVA",OFFSET(A520,-1,0)+1,LARGE(A$3:A517,1))</f>
        <v>0</v>
      </c>
      <c r="B520" s="1006">
        <f t="shared" ca="1" si="228"/>
        <v>23</v>
      </c>
      <c r="C520" s="1006">
        <f t="shared" ca="1" si="229"/>
        <v>1</v>
      </c>
      <c r="D520" s="1007">
        <f t="shared" ca="1" si="230"/>
        <v>1</v>
      </c>
      <c r="E520" s="1007">
        <f t="shared" ca="1" si="231"/>
        <v>1</v>
      </c>
      <c r="F520" s="209"/>
    </row>
    <row r="521" spans="1:6" ht="14.1" customHeight="1" x14ac:dyDescent="0.2">
      <c r="A521" s="1006">
        <f ca="1">IF($H521="UNIDADE CONSTRUTIVA",OFFSET(A521,-1,0)+1,LARGE(A$3:A518,1))</f>
        <v>0</v>
      </c>
      <c r="B521" s="1006">
        <f t="shared" ca="1" si="228"/>
        <v>23</v>
      </c>
      <c r="C521" s="1006">
        <f t="shared" ca="1" si="229"/>
        <v>1</v>
      </c>
      <c r="D521" s="1007">
        <f t="shared" ca="1" si="230"/>
        <v>1</v>
      </c>
      <c r="E521" s="1007">
        <f t="shared" ca="1" si="231"/>
        <v>1</v>
      </c>
      <c r="F521" s="209"/>
    </row>
    <row r="522" spans="1:6" ht="14.1" customHeight="1" x14ac:dyDescent="0.2">
      <c r="A522" s="1006">
        <f ca="1">IF($H522="UNIDADE CONSTRUTIVA",OFFSET(A522,-1,0)+1,LARGE(A$3:A519,1))</f>
        <v>0</v>
      </c>
      <c r="B522" s="1006">
        <f t="shared" ca="1" si="228"/>
        <v>23</v>
      </c>
      <c r="C522" s="1006">
        <f t="shared" ca="1" si="229"/>
        <v>1</v>
      </c>
      <c r="D522" s="1007">
        <f t="shared" ca="1" si="230"/>
        <v>1</v>
      </c>
      <c r="E522" s="1007">
        <f t="shared" ca="1" si="231"/>
        <v>1</v>
      </c>
      <c r="F522" s="209"/>
    </row>
    <row r="523" spans="1:6" ht="14.1" customHeight="1" x14ac:dyDescent="0.2">
      <c r="A523" s="1006">
        <f ca="1">IF($H523="UNIDADE CONSTRUTIVA",OFFSET(A523,-1,0)+1,LARGE(A$3:A520,1))</f>
        <v>0</v>
      </c>
      <c r="B523" s="1006">
        <f t="shared" ca="1" si="228"/>
        <v>23</v>
      </c>
      <c r="C523" s="1006">
        <f t="shared" ca="1" si="229"/>
        <v>1</v>
      </c>
      <c r="D523" s="1007">
        <f t="shared" ca="1" si="230"/>
        <v>1</v>
      </c>
      <c r="E523" s="1007">
        <f t="shared" ca="1" si="231"/>
        <v>1</v>
      </c>
      <c r="F523" s="209"/>
    </row>
    <row r="524" spans="1:6" ht="14.1" customHeight="1" x14ac:dyDescent="0.2">
      <c r="A524" s="1006">
        <f ca="1">IF($H524="UNIDADE CONSTRUTIVA",OFFSET(A524,-1,0)+1,LARGE(A$3:A521,1))</f>
        <v>0</v>
      </c>
      <c r="B524" s="1006">
        <f t="shared" ca="1" si="228"/>
        <v>23</v>
      </c>
      <c r="C524" s="1006">
        <f t="shared" ca="1" si="229"/>
        <v>1</v>
      </c>
      <c r="D524" s="1007">
        <f t="shared" ca="1" si="230"/>
        <v>1</v>
      </c>
      <c r="E524" s="1007">
        <f t="shared" ca="1" si="231"/>
        <v>1</v>
      </c>
      <c r="F524" s="209"/>
    </row>
    <row r="525" spans="1:6" ht="14.1" customHeight="1" x14ac:dyDescent="0.2">
      <c r="A525" s="1006">
        <f ca="1">IF($H525="UNIDADE CONSTRUTIVA",OFFSET(A525,-1,0)+1,LARGE(A$3:A522,1))</f>
        <v>0</v>
      </c>
      <c r="B525" s="1006">
        <f t="shared" ca="1" si="228"/>
        <v>23</v>
      </c>
      <c r="C525" s="1006">
        <f t="shared" ca="1" si="229"/>
        <v>1</v>
      </c>
      <c r="D525" s="1007">
        <f t="shared" ca="1" si="230"/>
        <v>1</v>
      </c>
      <c r="E525" s="1007">
        <f t="shared" ca="1" si="231"/>
        <v>1</v>
      </c>
      <c r="F525" s="209"/>
    </row>
    <row r="526" spans="1:6" ht="14.1" customHeight="1" x14ac:dyDescent="0.2">
      <c r="A526" s="1006">
        <f ca="1">IF($H526="UNIDADE CONSTRUTIVA",OFFSET(A526,-1,0)+1,LARGE(A$3:A523,1))</f>
        <v>0</v>
      </c>
      <c r="B526" s="1006">
        <f t="shared" ca="1" si="228"/>
        <v>23</v>
      </c>
      <c r="C526" s="1006">
        <f t="shared" ca="1" si="229"/>
        <v>1</v>
      </c>
      <c r="D526" s="1007">
        <f t="shared" ca="1" si="230"/>
        <v>1</v>
      </c>
      <c r="E526" s="1007">
        <f t="shared" ca="1" si="231"/>
        <v>1</v>
      </c>
      <c r="F526" s="209"/>
    </row>
    <row r="527" spans="1:6" ht="14.1" customHeight="1" x14ac:dyDescent="0.2">
      <c r="A527" s="1006">
        <f ca="1">IF($H527="UNIDADE CONSTRUTIVA",OFFSET(A527,-1,0)+1,LARGE(A$3:A524,1))</f>
        <v>0</v>
      </c>
      <c r="B527" s="1006">
        <f t="shared" ca="1" si="228"/>
        <v>23</v>
      </c>
      <c r="C527" s="1006">
        <f t="shared" ca="1" si="229"/>
        <v>1</v>
      </c>
      <c r="D527" s="1007">
        <f t="shared" ca="1" si="230"/>
        <v>1</v>
      </c>
      <c r="E527" s="1007">
        <f t="shared" ca="1" si="231"/>
        <v>1</v>
      </c>
      <c r="F527" s="209"/>
    </row>
    <row r="528" spans="1:6" ht="14.1" customHeight="1" x14ac:dyDescent="0.2">
      <c r="A528" s="1006">
        <f ca="1">IF($H528="UNIDADE CONSTRUTIVA",OFFSET(A528,-1,0)+1,LARGE(A$3:A525,1))</f>
        <v>0</v>
      </c>
      <c r="B528" s="1006">
        <f t="shared" ca="1" si="228"/>
        <v>23</v>
      </c>
      <c r="C528" s="1006">
        <f t="shared" ca="1" si="229"/>
        <v>1</v>
      </c>
      <c r="D528" s="1007">
        <f t="shared" ca="1" si="230"/>
        <v>1</v>
      </c>
      <c r="E528" s="1007">
        <f t="shared" ca="1" si="231"/>
        <v>1</v>
      </c>
      <c r="F528" s="209"/>
    </row>
    <row r="529" spans="1:6" ht="14.1" customHeight="1" x14ac:dyDescent="0.2">
      <c r="A529" s="1006">
        <f ca="1">IF($H529="UNIDADE CONSTRUTIVA",OFFSET(A529,-1,0)+1,LARGE(A$3:A526,1))</f>
        <v>0</v>
      </c>
      <c r="B529" s="1006">
        <f t="shared" ca="1" si="228"/>
        <v>23</v>
      </c>
      <c r="C529" s="1006">
        <f t="shared" ca="1" si="229"/>
        <v>1</v>
      </c>
      <c r="D529" s="1007">
        <f t="shared" ca="1" si="230"/>
        <v>1</v>
      </c>
      <c r="E529" s="1007">
        <f t="shared" ca="1" si="231"/>
        <v>1</v>
      </c>
      <c r="F529" s="209"/>
    </row>
    <row r="530" spans="1:6" ht="14.1" customHeight="1" x14ac:dyDescent="0.2">
      <c r="A530" s="1006">
        <f ca="1">IF($H530="UNIDADE CONSTRUTIVA",OFFSET(A530,-1,0)+1,LARGE(A$3:A527,1))</f>
        <v>0</v>
      </c>
      <c r="B530" s="1006">
        <f t="shared" ca="1" si="228"/>
        <v>23</v>
      </c>
      <c r="C530" s="1006">
        <f t="shared" ca="1" si="229"/>
        <v>1</v>
      </c>
      <c r="D530" s="1007">
        <f t="shared" ca="1" si="230"/>
        <v>1</v>
      </c>
      <c r="E530" s="1007">
        <f t="shared" ca="1" si="231"/>
        <v>1</v>
      </c>
      <c r="F530" s="209"/>
    </row>
    <row r="531" spans="1:6" ht="14.1" customHeight="1" x14ac:dyDescent="0.2">
      <c r="A531" s="1006">
        <f ca="1">IF($H531="UNIDADE CONSTRUTIVA",OFFSET(A531,-1,0)+1,LARGE(A$3:A528,1))</f>
        <v>0</v>
      </c>
      <c r="B531" s="1006">
        <f t="shared" ca="1" si="228"/>
        <v>23</v>
      </c>
      <c r="C531" s="1006">
        <f t="shared" ca="1" si="229"/>
        <v>1</v>
      </c>
      <c r="D531" s="1007">
        <f t="shared" ca="1" si="230"/>
        <v>1</v>
      </c>
      <c r="E531" s="1007">
        <f t="shared" ca="1" si="231"/>
        <v>1</v>
      </c>
      <c r="F531" s="209"/>
    </row>
    <row r="532" spans="1:6" ht="14.1" customHeight="1" x14ac:dyDescent="0.2">
      <c r="A532" s="1006">
        <f ca="1">IF($H532="UNIDADE CONSTRUTIVA",OFFSET(A532,-1,0)+1,LARGE(A$3:A529,1))</f>
        <v>0</v>
      </c>
      <c r="B532" s="1006">
        <f t="shared" ca="1" si="228"/>
        <v>23</v>
      </c>
      <c r="C532" s="1006">
        <f t="shared" ca="1" si="229"/>
        <v>1</v>
      </c>
      <c r="D532" s="1007">
        <f t="shared" ca="1" si="230"/>
        <v>1</v>
      </c>
      <c r="E532" s="1007">
        <f t="shared" ca="1" si="231"/>
        <v>1</v>
      </c>
      <c r="F532" s="209"/>
    </row>
    <row r="533" spans="1:6" ht="14.1" customHeight="1" x14ac:dyDescent="0.2">
      <c r="A533" s="1006">
        <f ca="1">IF($H533="UNIDADE CONSTRUTIVA",OFFSET(A533,-1,0)+1,LARGE(A$3:A530,1))</f>
        <v>0</v>
      </c>
      <c r="B533" s="1006">
        <f t="shared" ca="1" si="228"/>
        <v>23</v>
      </c>
      <c r="C533" s="1006">
        <f t="shared" ca="1" si="229"/>
        <v>1</v>
      </c>
      <c r="D533" s="1007">
        <f t="shared" ca="1" si="230"/>
        <v>1</v>
      </c>
      <c r="E533" s="1007">
        <f t="shared" ca="1" si="231"/>
        <v>1</v>
      </c>
      <c r="F533" s="209"/>
    </row>
    <row r="534" spans="1:6" ht="14.1" customHeight="1" x14ac:dyDescent="0.2">
      <c r="A534" s="1006">
        <f ca="1">IF($H534="UNIDADE CONSTRUTIVA",OFFSET(A534,-1,0)+1,LARGE(A$3:A531,1))</f>
        <v>0</v>
      </c>
      <c r="B534" s="1006">
        <f t="shared" ca="1" si="228"/>
        <v>23</v>
      </c>
      <c r="C534" s="1006">
        <f t="shared" ca="1" si="229"/>
        <v>1</v>
      </c>
      <c r="D534" s="1007">
        <f t="shared" ca="1" si="230"/>
        <v>1</v>
      </c>
      <c r="E534" s="1007">
        <f t="shared" ca="1" si="231"/>
        <v>1</v>
      </c>
      <c r="F534" s="209"/>
    </row>
    <row r="535" spans="1:6" ht="14.1" customHeight="1" x14ac:dyDescent="0.2">
      <c r="A535" s="1006">
        <f ca="1">IF($H535="UNIDADE CONSTRUTIVA",OFFSET(A535,-1,0)+1,LARGE(A$3:A532,1))</f>
        <v>0</v>
      </c>
      <c r="B535" s="1006">
        <f t="shared" ca="1" si="228"/>
        <v>23</v>
      </c>
      <c r="C535" s="1006">
        <f t="shared" ca="1" si="229"/>
        <v>1</v>
      </c>
      <c r="D535" s="1007">
        <f t="shared" ca="1" si="230"/>
        <v>1</v>
      </c>
      <c r="E535" s="1007">
        <f t="shared" ca="1" si="231"/>
        <v>1</v>
      </c>
      <c r="F535" s="209"/>
    </row>
    <row r="536" spans="1:6" ht="14.1" customHeight="1" x14ac:dyDescent="0.2">
      <c r="A536" s="1006">
        <f ca="1">IF($H536="UNIDADE CONSTRUTIVA",OFFSET(A536,-1,0)+1,LARGE(A$3:A533,1))</f>
        <v>0</v>
      </c>
      <c r="B536" s="1006">
        <f t="shared" ca="1" si="228"/>
        <v>23</v>
      </c>
      <c r="C536" s="1006">
        <f t="shared" ca="1" si="229"/>
        <v>1</v>
      </c>
      <c r="D536" s="1007">
        <f t="shared" ca="1" si="230"/>
        <v>1</v>
      </c>
      <c r="E536" s="1007">
        <f t="shared" ca="1" si="231"/>
        <v>1</v>
      </c>
      <c r="F536" s="209"/>
    </row>
    <row r="537" spans="1:6" ht="14.1" customHeight="1" x14ac:dyDescent="0.2">
      <c r="A537" s="1006">
        <f ca="1">IF($H537="UNIDADE CONSTRUTIVA",OFFSET(A537,-1,0)+1,LARGE(A$3:A534,1))</f>
        <v>0</v>
      </c>
      <c r="B537" s="1006">
        <f t="shared" ca="1" si="228"/>
        <v>23</v>
      </c>
      <c r="C537" s="1006">
        <f t="shared" ca="1" si="229"/>
        <v>1</v>
      </c>
      <c r="D537" s="1007">
        <f t="shared" ca="1" si="230"/>
        <v>1</v>
      </c>
      <c r="E537" s="1007">
        <f t="shared" ca="1" si="231"/>
        <v>1</v>
      </c>
      <c r="F537" s="209"/>
    </row>
    <row r="538" spans="1:6" ht="14.1" customHeight="1" x14ac:dyDescent="0.2">
      <c r="A538" s="1006">
        <f ca="1">IF($H538="UNIDADE CONSTRUTIVA",OFFSET(A538,-1,0)+1,LARGE(A$3:A535,1))</f>
        <v>0</v>
      </c>
      <c r="B538" s="1006">
        <f t="shared" ca="1" si="228"/>
        <v>23</v>
      </c>
      <c r="C538" s="1006">
        <f t="shared" ca="1" si="229"/>
        <v>1</v>
      </c>
      <c r="D538" s="1007">
        <f t="shared" ca="1" si="230"/>
        <v>1</v>
      </c>
      <c r="E538" s="1007">
        <f t="shared" ca="1" si="231"/>
        <v>1</v>
      </c>
      <c r="F538" s="209"/>
    </row>
    <row r="539" spans="1:6" ht="14.1" customHeight="1" x14ac:dyDescent="0.2">
      <c r="A539" s="1006">
        <f ca="1">IF($H539="UNIDADE CONSTRUTIVA",OFFSET(A539,-1,0)+1,LARGE(A$3:A536,1))</f>
        <v>0</v>
      </c>
      <c r="B539" s="1006">
        <f t="shared" ca="1" si="228"/>
        <v>23</v>
      </c>
      <c r="C539" s="1006">
        <f t="shared" ca="1" si="229"/>
        <v>1</v>
      </c>
      <c r="D539" s="1007">
        <f t="shared" ca="1" si="230"/>
        <v>1</v>
      </c>
      <c r="E539" s="1007">
        <f t="shared" ca="1" si="231"/>
        <v>1</v>
      </c>
      <c r="F539" s="209"/>
    </row>
    <row r="540" spans="1:6" ht="14.1" customHeight="1" x14ac:dyDescent="0.2">
      <c r="A540" s="1006">
        <f ca="1">IF($H540="UNIDADE CONSTRUTIVA",OFFSET(A540,-1,0)+1,LARGE(A$3:A537,1))</f>
        <v>0</v>
      </c>
      <c r="B540" s="1006">
        <f t="shared" ca="1" si="228"/>
        <v>23</v>
      </c>
      <c r="C540" s="1006">
        <f t="shared" ca="1" si="229"/>
        <v>1</v>
      </c>
      <c r="D540" s="1007">
        <f t="shared" ca="1" si="230"/>
        <v>1</v>
      </c>
      <c r="E540" s="1007">
        <f t="shared" ca="1" si="231"/>
        <v>1</v>
      </c>
      <c r="F540" s="209"/>
    </row>
    <row r="541" spans="1:6" ht="14.1" customHeight="1" x14ac:dyDescent="0.2">
      <c r="A541" s="1006">
        <f ca="1">IF($H541="UNIDADE CONSTRUTIVA",OFFSET(A541,-1,0)+1,LARGE(A$3:A538,1))</f>
        <v>0</v>
      </c>
      <c r="B541" s="1006">
        <f t="shared" ca="1" si="228"/>
        <v>23</v>
      </c>
      <c r="C541" s="1006">
        <f t="shared" ca="1" si="229"/>
        <v>1</v>
      </c>
      <c r="D541" s="1007">
        <f t="shared" ca="1" si="230"/>
        <v>1</v>
      </c>
      <c r="E541" s="1007">
        <f t="shared" ca="1" si="231"/>
        <v>1</v>
      </c>
      <c r="F541" s="209"/>
    </row>
    <row r="542" spans="1:6" ht="14.1" customHeight="1" x14ac:dyDescent="0.2">
      <c r="A542" s="1006">
        <f ca="1">IF($H542="UNIDADE CONSTRUTIVA",OFFSET(A542,-1,0)+1,LARGE(A$3:A539,1))</f>
        <v>0</v>
      </c>
      <c r="B542" s="1006">
        <f t="shared" ca="1" si="228"/>
        <v>23</v>
      </c>
      <c r="C542" s="1006">
        <f t="shared" ca="1" si="229"/>
        <v>1</v>
      </c>
      <c r="D542" s="1007">
        <f t="shared" ca="1" si="230"/>
        <v>1</v>
      </c>
      <c r="E542" s="1007">
        <f t="shared" ca="1" si="231"/>
        <v>1</v>
      </c>
      <c r="F542" s="209"/>
    </row>
    <row r="543" spans="1:6" ht="14.1" customHeight="1" x14ac:dyDescent="0.2">
      <c r="A543" s="1006">
        <f ca="1">IF($H543="UNIDADE CONSTRUTIVA",OFFSET(A543,-1,0)+1,LARGE(A$3:A540,1))</f>
        <v>0</v>
      </c>
      <c r="B543" s="1006">
        <f t="shared" ca="1" si="228"/>
        <v>23</v>
      </c>
      <c r="C543" s="1006">
        <f t="shared" ca="1" si="229"/>
        <v>1</v>
      </c>
      <c r="D543" s="1007">
        <f t="shared" ca="1" si="230"/>
        <v>1</v>
      </c>
      <c r="E543" s="1007">
        <f t="shared" ca="1" si="231"/>
        <v>1</v>
      </c>
      <c r="F543" s="209"/>
    </row>
    <row r="544" spans="1:6" ht="14.1" customHeight="1" x14ac:dyDescent="0.2">
      <c r="A544" s="1006">
        <f ca="1">IF($H544="UNIDADE CONSTRUTIVA",OFFSET(A544,-1,0)+1,LARGE(A$3:A541,1))</f>
        <v>0</v>
      </c>
      <c r="B544" s="1006">
        <f t="shared" ca="1" si="228"/>
        <v>23</v>
      </c>
      <c r="C544" s="1006">
        <f t="shared" ca="1" si="229"/>
        <v>1</v>
      </c>
      <c r="D544" s="1007">
        <f t="shared" ca="1" si="230"/>
        <v>1</v>
      </c>
      <c r="E544" s="1007">
        <f t="shared" ca="1" si="231"/>
        <v>1</v>
      </c>
      <c r="F544" s="209"/>
    </row>
    <row r="545" spans="1:6" ht="14.1" customHeight="1" x14ac:dyDescent="0.2">
      <c r="A545" s="1006">
        <f ca="1">IF($H545="UNIDADE CONSTRUTIVA",OFFSET(A545,-1,0)+1,LARGE(A$3:A542,1))</f>
        <v>0</v>
      </c>
      <c r="B545" s="1006">
        <f t="shared" ca="1" si="228"/>
        <v>23</v>
      </c>
      <c r="C545" s="1006">
        <f t="shared" ca="1" si="229"/>
        <v>1</v>
      </c>
      <c r="D545" s="1007">
        <f t="shared" ca="1" si="230"/>
        <v>1</v>
      </c>
      <c r="E545" s="1007">
        <f t="shared" ca="1" si="231"/>
        <v>1</v>
      </c>
      <c r="F545" s="209"/>
    </row>
    <row r="546" spans="1:6" ht="14.1" customHeight="1" x14ac:dyDescent="0.2">
      <c r="A546" s="1006">
        <f ca="1">IF($H546="UNIDADE CONSTRUTIVA",OFFSET(A546,-1,0)+1,LARGE(A$3:A543,1))</f>
        <v>0</v>
      </c>
      <c r="B546" s="1006">
        <f t="shared" ca="1" si="228"/>
        <v>23</v>
      </c>
      <c r="C546" s="1006">
        <f t="shared" ca="1" si="229"/>
        <v>1</v>
      </c>
      <c r="D546" s="1007">
        <f t="shared" ca="1" si="230"/>
        <v>1</v>
      </c>
      <c r="E546" s="1007">
        <f t="shared" ca="1" si="231"/>
        <v>1</v>
      </c>
      <c r="F546" s="209"/>
    </row>
    <row r="547" spans="1:6" ht="14.1" customHeight="1" x14ac:dyDescent="0.2">
      <c r="A547" s="1006">
        <f ca="1">IF($H547="UNIDADE CONSTRUTIVA",OFFSET(A547,-1,0)+1,LARGE(A$3:A544,1))</f>
        <v>0</v>
      </c>
      <c r="B547" s="1006">
        <f t="shared" ca="1" si="228"/>
        <v>23</v>
      </c>
      <c r="C547" s="1006">
        <f t="shared" ca="1" si="229"/>
        <v>1</v>
      </c>
      <c r="D547" s="1007">
        <f t="shared" ca="1" si="230"/>
        <v>1</v>
      </c>
      <c r="E547" s="1007">
        <f t="shared" ca="1" si="231"/>
        <v>1</v>
      </c>
      <c r="F547" s="209"/>
    </row>
    <row r="548" spans="1:6" ht="14.1" customHeight="1" x14ac:dyDescent="0.2">
      <c r="A548" s="1006">
        <f ca="1">IF($H548="UNIDADE CONSTRUTIVA",OFFSET(A548,-1,0)+1,LARGE(A$3:A545,1))</f>
        <v>0</v>
      </c>
      <c r="B548" s="1006">
        <f t="shared" ca="1" si="228"/>
        <v>23</v>
      </c>
      <c r="C548" s="1006">
        <f t="shared" ca="1" si="229"/>
        <v>1</v>
      </c>
      <c r="D548" s="1007">
        <f t="shared" ca="1" si="230"/>
        <v>1</v>
      </c>
      <c r="E548" s="1007">
        <f t="shared" ca="1" si="231"/>
        <v>1</v>
      </c>
      <c r="F548" s="209"/>
    </row>
    <row r="549" spans="1:6" ht="14.1" customHeight="1" x14ac:dyDescent="0.2">
      <c r="A549" s="1006">
        <f ca="1">IF($H549="UNIDADE CONSTRUTIVA",OFFSET(A549,-1,0)+1,LARGE(A$3:A546,1))</f>
        <v>0</v>
      </c>
      <c r="B549" s="1006">
        <f t="shared" ca="1" si="228"/>
        <v>23</v>
      </c>
      <c r="C549" s="1006">
        <f t="shared" ca="1" si="229"/>
        <v>1</v>
      </c>
      <c r="D549" s="1007">
        <f t="shared" ca="1" si="230"/>
        <v>1</v>
      </c>
      <c r="E549" s="1007">
        <f t="shared" ca="1" si="231"/>
        <v>1</v>
      </c>
      <c r="F549" s="209"/>
    </row>
    <row r="550" spans="1:6" ht="14.1" customHeight="1" x14ac:dyDescent="0.2">
      <c r="A550" s="1006">
        <f ca="1">IF($H550="UNIDADE CONSTRUTIVA",OFFSET(A550,-1,0)+1,LARGE(A$3:A547,1))</f>
        <v>0</v>
      </c>
      <c r="B550" s="1006">
        <f t="shared" ca="1" si="228"/>
        <v>23</v>
      </c>
      <c r="C550" s="1006">
        <f t="shared" ca="1" si="229"/>
        <v>1</v>
      </c>
      <c r="D550" s="1007">
        <f t="shared" ca="1" si="230"/>
        <v>1</v>
      </c>
      <c r="E550" s="1007">
        <f t="shared" ca="1" si="231"/>
        <v>1</v>
      </c>
      <c r="F550" s="209"/>
    </row>
    <row r="551" spans="1:6" ht="14.1" customHeight="1" x14ac:dyDescent="0.2">
      <c r="A551" s="1006">
        <f ca="1">IF($H551="UNIDADE CONSTRUTIVA",OFFSET(A551,-1,0)+1,LARGE(A$3:A548,1))</f>
        <v>0</v>
      </c>
      <c r="B551" s="1006">
        <f t="shared" ca="1" si="228"/>
        <v>23</v>
      </c>
      <c r="C551" s="1006">
        <f t="shared" ca="1" si="229"/>
        <v>1</v>
      </c>
      <c r="D551" s="1007">
        <f t="shared" ca="1" si="230"/>
        <v>1</v>
      </c>
      <c r="E551" s="1007">
        <f t="shared" ca="1" si="231"/>
        <v>1</v>
      </c>
      <c r="F551" s="209"/>
    </row>
    <row r="552" spans="1:6" ht="14.1" customHeight="1" x14ac:dyDescent="0.2">
      <c r="A552" s="1006">
        <f ca="1">IF($H552="UNIDADE CONSTRUTIVA",OFFSET(A552,-1,0)+1,LARGE(A$3:A549,1))</f>
        <v>0</v>
      </c>
      <c r="B552" s="1006">
        <f t="shared" ca="1" si="228"/>
        <v>23</v>
      </c>
      <c r="C552" s="1006">
        <f t="shared" ca="1" si="229"/>
        <v>1</v>
      </c>
      <c r="D552" s="1007">
        <f t="shared" ca="1" si="230"/>
        <v>1</v>
      </c>
      <c r="E552" s="1007">
        <f t="shared" ca="1" si="231"/>
        <v>1</v>
      </c>
      <c r="F552" s="209"/>
    </row>
    <row r="553" spans="1:6" ht="14.1" customHeight="1" x14ac:dyDescent="0.2">
      <c r="A553" s="1006">
        <f ca="1">IF($H553="UNIDADE CONSTRUTIVA",OFFSET(A553,-1,0)+1,LARGE(A$3:A550,1))</f>
        <v>0</v>
      </c>
      <c r="B553" s="1006">
        <f t="shared" ca="1" si="228"/>
        <v>23</v>
      </c>
      <c r="C553" s="1006">
        <f t="shared" ca="1" si="229"/>
        <v>1</v>
      </c>
      <c r="D553" s="1007">
        <f t="shared" ca="1" si="230"/>
        <v>1</v>
      </c>
      <c r="E553" s="1007">
        <f t="shared" ca="1" si="231"/>
        <v>1</v>
      </c>
      <c r="F553" s="209"/>
    </row>
    <row r="554" spans="1:6" ht="14.1" customHeight="1" x14ac:dyDescent="0.2">
      <c r="A554" s="1006">
        <f ca="1">IF($H554="UNIDADE CONSTRUTIVA",OFFSET(A554,-1,0)+1,LARGE(A$3:A551,1))</f>
        <v>0</v>
      </c>
      <c r="B554" s="1006">
        <f t="shared" ca="1" si="228"/>
        <v>23</v>
      </c>
      <c r="C554" s="1006">
        <f t="shared" ca="1" si="229"/>
        <v>1</v>
      </c>
      <c r="D554" s="1007">
        <f t="shared" ca="1" si="230"/>
        <v>1</v>
      </c>
      <c r="E554" s="1007">
        <f t="shared" ca="1" si="231"/>
        <v>1</v>
      </c>
      <c r="F554" s="209"/>
    </row>
    <row r="555" spans="1:6" ht="14.1" customHeight="1" x14ac:dyDescent="0.2">
      <c r="A555" s="1006">
        <f ca="1">IF($H555="UNIDADE CONSTRUTIVA",OFFSET(A555,-1,0)+1,LARGE(A$3:A552,1))</f>
        <v>0</v>
      </c>
      <c r="B555" s="1006">
        <f t="shared" ca="1" si="228"/>
        <v>23</v>
      </c>
      <c r="C555" s="1006">
        <f t="shared" ca="1" si="229"/>
        <v>1</v>
      </c>
      <c r="D555" s="1007">
        <f t="shared" ca="1" si="230"/>
        <v>1</v>
      </c>
      <c r="E555" s="1007">
        <f t="shared" ca="1" si="231"/>
        <v>1</v>
      </c>
      <c r="F555" s="209"/>
    </row>
    <row r="556" spans="1:6" ht="14.1" customHeight="1" x14ac:dyDescent="0.2">
      <c r="A556" s="1006">
        <f ca="1">IF($H556="UNIDADE CONSTRUTIVA",OFFSET(A556,-1,0)+1,LARGE(A$3:A553,1))</f>
        <v>0</v>
      </c>
      <c r="B556" s="1006">
        <f t="shared" ca="1" si="228"/>
        <v>23</v>
      </c>
      <c r="C556" s="1006">
        <f t="shared" ca="1" si="229"/>
        <v>1</v>
      </c>
      <c r="D556" s="1007">
        <f t="shared" ca="1" si="230"/>
        <v>1</v>
      </c>
      <c r="E556" s="1007">
        <f t="shared" ca="1" si="231"/>
        <v>1</v>
      </c>
      <c r="F556" s="209"/>
    </row>
    <row r="557" spans="1:6" ht="14.1" customHeight="1" x14ac:dyDescent="0.2">
      <c r="A557" s="1006">
        <f ca="1">IF($H557="UNIDADE CONSTRUTIVA",OFFSET(A557,-1,0)+1,LARGE(A$3:A554,1))</f>
        <v>0</v>
      </c>
      <c r="B557" s="1006">
        <f t="shared" ca="1" si="228"/>
        <v>23</v>
      </c>
      <c r="C557" s="1006">
        <f t="shared" ca="1" si="229"/>
        <v>1</v>
      </c>
      <c r="D557" s="1007">
        <f t="shared" ca="1" si="230"/>
        <v>1</v>
      </c>
      <c r="E557" s="1007">
        <f t="shared" ca="1" si="231"/>
        <v>1</v>
      </c>
      <c r="F557" s="209"/>
    </row>
    <row r="558" spans="1:6" ht="14.1" customHeight="1" x14ac:dyDescent="0.2">
      <c r="A558" s="1006">
        <f ca="1">IF($H558="UNIDADE CONSTRUTIVA",OFFSET(A558,-1,0)+1,LARGE(A$3:A555,1))</f>
        <v>0</v>
      </c>
      <c r="B558" s="1006">
        <f t="shared" ca="1" si="228"/>
        <v>23</v>
      </c>
      <c r="C558" s="1006">
        <f t="shared" ca="1" si="229"/>
        <v>1</v>
      </c>
      <c r="D558" s="1007">
        <f t="shared" ca="1" si="230"/>
        <v>1</v>
      </c>
      <c r="E558" s="1007">
        <f t="shared" ca="1" si="231"/>
        <v>1</v>
      </c>
      <c r="F558" s="209"/>
    </row>
    <row r="559" spans="1:6" ht="14.1" customHeight="1" x14ac:dyDescent="0.2">
      <c r="A559" s="1006">
        <f ca="1">IF($H559="UNIDADE CONSTRUTIVA",OFFSET(A559,-1,0)+1,LARGE(A$3:A556,1))</f>
        <v>0</v>
      </c>
      <c r="B559" s="1006">
        <f t="shared" ca="1" si="228"/>
        <v>23</v>
      </c>
      <c r="C559" s="1006">
        <f t="shared" ca="1" si="229"/>
        <v>1</v>
      </c>
      <c r="D559" s="1007">
        <f t="shared" ca="1" si="230"/>
        <v>1</v>
      </c>
      <c r="E559" s="1007">
        <f t="shared" ca="1" si="231"/>
        <v>1</v>
      </c>
      <c r="F559" s="209"/>
    </row>
    <row r="560" spans="1:6" ht="14.1" customHeight="1" x14ac:dyDescent="0.2">
      <c r="A560" s="1006">
        <f ca="1">IF($H560="UNIDADE CONSTRUTIVA",OFFSET(A560,-1,0)+1,LARGE(A$3:A557,1))</f>
        <v>0</v>
      </c>
      <c r="B560" s="1006">
        <f t="shared" ca="1" si="228"/>
        <v>23</v>
      </c>
      <c r="C560" s="1006">
        <f t="shared" ca="1" si="229"/>
        <v>1</v>
      </c>
      <c r="D560" s="1007">
        <f t="shared" ca="1" si="230"/>
        <v>1</v>
      </c>
      <c r="E560" s="1007">
        <f t="shared" ca="1" si="231"/>
        <v>1</v>
      </c>
      <c r="F560" s="209"/>
    </row>
    <row r="561" spans="1:6" ht="14.1" customHeight="1" x14ac:dyDescent="0.2">
      <c r="A561" s="1006">
        <f ca="1">IF($H561="UNIDADE CONSTRUTIVA",OFFSET(A561,-1,0)+1,LARGE(A$3:A558,1))</f>
        <v>0</v>
      </c>
      <c r="B561" s="1006">
        <f t="shared" ca="1" si="228"/>
        <v>23</v>
      </c>
      <c r="C561" s="1006">
        <f t="shared" ca="1" si="229"/>
        <v>1</v>
      </c>
      <c r="D561" s="1007">
        <f t="shared" ca="1" si="230"/>
        <v>1</v>
      </c>
      <c r="E561" s="1007">
        <f t="shared" ca="1" si="231"/>
        <v>1</v>
      </c>
      <c r="F561" s="209"/>
    </row>
    <row r="562" spans="1:6" ht="14.1" customHeight="1" x14ac:dyDescent="0.2">
      <c r="A562" s="1006">
        <f ca="1">IF($H562="UNIDADE CONSTRUTIVA",OFFSET(A562,-1,0)+1,LARGE(A$3:A559,1))</f>
        <v>0</v>
      </c>
      <c r="B562" s="1006">
        <f t="shared" ca="1" si="228"/>
        <v>23</v>
      </c>
      <c r="C562" s="1006">
        <f t="shared" ca="1" si="229"/>
        <v>1</v>
      </c>
      <c r="D562" s="1007">
        <f t="shared" ca="1" si="230"/>
        <v>1</v>
      </c>
      <c r="E562" s="1007">
        <f t="shared" ca="1" si="231"/>
        <v>1</v>
      </c>
      <c r="F562" s="209"/>
    </row>
    <row r="563" spans="1:6" ht="14.1" customHeight="1" x14ac:dyDescent="0.2">
      <c r="A563" s="1006">
        <f ca="1">IF($H563="UNIDADE CONSTRUTIVA",OFFSET(A563,-1,0)+1,LARGE(A$3:A560,1))</f>
        <v>0</v>
      </c>
      <c r="B563" s="1006">
        <f t="shared" ca="1" si="228"/>
        <v>23</v>
      </c>
      <c r="C563" s="1006">
        <f t="shared" ca="1" si="229"/>
        <v>1</v>
      </c>
      <c r="D563" s="1007">
        <f t="shared" ca="1" si="230"/>
        <v>1</v>
      </c>
      <c r="E563" s="1007">
        <f t="shared" ca="1" si="231"/>
        <v>1</v>
      </c>
      <c r="F563" s="209"/>
    </row>
    <row r="564" spans="1:6" ht="14.1" customHeight="1" x14ac:dyDescent="0.2">
      <c r="A564" s="1006">
        <f ca="1">IF($H564="UNIDADE CONSTRUTIVA",OFFSET(A564,-1,0)+1,LARGE(A$3:A561,1))</f>
        <v>0</v>
      </c>
      <c r="B564" s="1006">
        <f t="shared" ca="1" si="228"/>
        <v>23</v>
      </c>
      <c r="C564" s="1006">
        <f t="shared" ca="1" si="229"/>
        <v>1</v>
      </c>
      <c r="D564" s="1007">
        <f t="shared" ca="1" si="230"/>
        <v>1</v>
      </c>
      <c r="E564" s="1007">
        <f t="shared" ca="1" si="231"/>
        <v>1</v>
      </c>
      <c r="F564" s="209"/>
    </row>
    <row r="565" spans="1:6" ht="14.1" customHeight="1" x14ac:dyDescent="0.2">
      <c r="A565" s="1006">
        <f ca="1">IF($H565="UNIDADE CONSTRUTIVA",OFFSET(A565,-1,0)+1,LARGE(A$3:A562,1))</f>
        <v>0</v>
      </c>
      <c r="B565" s="1006">
        <f t="shared" ca="1" si="228"/>
        <v>23</v>
      </c>
      <c r="C565" s="1006">
        <f t="shared" ca="1" si="229"/>
        <v>1</v>
      </c>
      <c r="D565" s="1007">
        <f t="shared" ca="1" si="230"/>
        <v>1</v>
      </c>
      <c r="E565" s="1007">
        <f t="shared" ca="1" si="231"/>
        <v>1</v>
      </c>
      <c r="F565" s="209"/>
    </row>
    <row r="566" spans="1:6" ht="14.1" customHeight="1" x14ac:dyDescent="0.2">
      <c r="A566" s="1006">
        <f ca="1">IF($H566="UNIDADE CONSTRUTIVA",OFFSET(A566,-1,0)+1,LARGE(A$3:A563,1))</f>
        <v>0</v>
      </c>
      <c r="B566" s="1006">
        <f t="shared" ca="1" si="228"/>
        <v>23</v>
      </c>
      <c r="C566" s="1006">
        <f t="shared" ca="1" si="229"/>
        <v>1</v>
      </c>
      <c r="D566" s="1007">
        <f t="shared" ca="1" si="230"/>
        <v>1</v>
      </c>
      <c r="E566" s="1007">
        <f t="shared" ca="1" si="231"/>
        <v>1</v>
      </c>
      <c r="F566" s="209"/>
    </row>
    <row r="567" spans="1:6" ht="14.1" customHeight="1" x14ac:dyDescent="0.2">
      <c r="A567" s="1006">
        <f ca="1">IF($H567="UNIDADE CONSTRUTIVA",OFFSET(A567,-1,0)+1,LARGE(A$3:A564,1))</f>
        <v>0</v>
      </c>
      <c r="B567" s="1006">
        <f t="shared" ca="1" si="228"/>
        <v>23</v>
      </c>
      <c r="C567" s="1006">
        <f t="shared" ca="1" si="229"/>
        <v>1</v>
      </c>
      <c r="D567" s="1007">
        <f t="shared" ca="1" si="230"/>
        <v>1</v>
      </c>
      <c r="E567" s="1007">
        <f t="shared" ca="1" si="231"/>
        <v>1</v>
      </c>
      <c r="F567" s="209"/>
    </row>
    <row r="568" spans="1:6" ht="14.1" customHeight="1" x14ac:dyDescent="0.2">
      <c r="A568" s="1006">
        <f ca="1">IF($H568="UNIDADE CONSTRUTIVA",OFFSET(A568,-1,0)+1,LARGE(A$3:A565,1))</f>
        <v>0</v>
      </c>
      <c r="B568" s="1006">
        <f t="shared" ca="1" si="228"/>
        <v>23</v>
      </c>
      <c r="C568" s="1006">
        <f t="shared" ca="1" si="229"/>
        <v>1</v>
      </c>
      <c r="D568" s="1007">
        <f t="shared" ca="1" si="230"/>
        <v>1</v>
      </c>
      <c r="E568" s="1007">
        <f t="shared" ca="1" si="231"/>
        <v>1</v>
      </c>
      <c r="F568" s="209"/>
    </row>
    <row r="569" spans="1:6" ht="14.1" customHeight="1" x14ac:dyDescent="0.2">
      <c r="A569" s="1006">
        <f ca="1">IF($H569="UNIDADE CONSTRUTIVA",OFFSET(A569,-1,0)+1,LARGE(A$3:A566,1))</f>
        <v>0</v>
      </c>
      <c r="B569" s="1006">
        <f t="shared" ref="B569:B632" ca="1" si="232">IF(H569="UNIDADE CONSTRUTIVA",0,IF(H569="CÉLULA CONSTRUTIVA",OFFSET(B569,-1,0)+1,OFFSET(B569,-1,0)))</f>
        <v>23</v>
      </c>
      <c r="C569" s="1006">
        <f t="shared" ref="C569:C632" ca="1" si="233">IF(H569="CÉLULA CONSTRUTIVA",0,IF(H569="ETAPA",OFFSET(C569,-1,0)+1,OFFSET(C569,-1,0)))</f>
        <v>1</v>
      </c>
      <c r="D569" s="1007">
        <f t="shared" ref="D569:D632" ca="1" si="234">IF(H569="ETAPA",0,IF(H569="SUBETAPA",OFFSET(D569,-1,0)+1,OFFSET(D569,-1,0)))</f>
        <v>1</v>
      </c>
      <c r="E569" s="1007">
        <f t="shared" ref="E569:E632" ca="1" si="235">IF(H569="Subetapa",0,IF(H569="serviço",OFFSET(E569,-1,0)+1,OFFSET(E569,-1,0)))</f>
        <v>1</v>
      </c>
      <c r="F569" s="209"/>
    </row>
    <row r="570" spans="1:6" ht="14.1" customHeight="1" x14ac:dyDescent="0.2">
      <c r="A570" s="1006">
        <f ca="1">IF($H570="UNIDADE CONSTRUTIVA",OFFSET(A570,-1,0)+1,LARGE(A$3:A567,1))</f>
        <v>0</v>
      </c>
      <c r="B570" s="1006">
        <f t="shared" ca="1" si="232"/>
        <v>23</v>
      </c>
      <c r="C570" s="1006">
        <f t="shared" ca="1" si="233"/>
        <v>1</v>
      </c>
      <c r="D570" s="1007">
        <f t="shared" ca="1" si="234"/>
        <v>1</v>
      </c>
      <c r="E570" s="1007">
        <f t="shared" ca="1" si="235"/>
        <v>1</v>
      </c>
      <c r="F570" s="209"/>
    </row>
    <row r="571" spans="1:6" ht="14.1" customHeight="1" x14ac:dyDescent="0.2">
      <c r="A571" s="1006">
        <f ca="1">IF($H571="UNIDADE CONSTRUTIVA",OFFSET(A571,-1,0)+1,LARGE(A$3:A568,1))</f>
        <v>0</v>
      </c>
      <c r="B571" s="1006">
        <f t="shared" ca="1" si="232"/>
        <v>23</v>
      </c>
      <c r="C571" s="1006">
        <f t="shared" ca="1" si="233"/>
        <v>1</v>
      </c>
      <c r="D571" s="1007">
        <f t="shared" ca="1" si="234"/>
        <v>1</v>
      </c>
      <c r="E571" s="1007">
        <f t="shared" ca="1" si="235"/>
        <v>1</v>
      </c>
      <c r="F571" s="209"/>
    </row>
    <row r="572" spans="1:6" ht="14.1" customHeight="1" x14ac:dyDescent="0.2">
      <c r="A572" s="1006">
        <f ca="1">IF($H572="UNIDADE CONSTRUTIVA",OFFSET(A572,-1,0)+1,LARGE(A$3:A569,1))</f>
        <v>0</v>
      </c>
      <c r="B572" s="1006">
        <f t="shared" ca="1" si="232"/>
        <v>23</v>
      </c>
      <c r="C572" s="1006">
        <f t="shared" ca="1" si="233"/>
        <v>1</v>
      </c>
      <c r="D572" s="1007">
        <f t="shared" ca="1" si="234"/>
        <v>1</v>
      </c>
      <c r="E572" s="1007">
        <f t="shared" ca="1" si="235"/>
        <v>1</v>
      </c>
      <c r="F572" s="209"/>
    </row>
    <row r="573" spans="1:6" ht="14.1" customHeight="1" x14ac:dyDescent="0.2">
      <c r="A573" s="1006">
        <f ca="1">IF($H573="UNIDADE CONSTRUTIVA",OFFSET(A573,-1,0)+1,LARGE(A$3:A570,1))</f>
        <v>0</v>
      </c>
      <c r="B573" s="1006">
        <f t="shared" ca="1" si="232"/>
        <v>23</v>
      </c>
      <c r="C573" s="1006">
        <f t="shared" ca="1" si="233"/>
        <v>1</v>
      </c>
      <c r="D573" s="1007">
        <f t="shared" ca="1" si="234"/>
        <v>1</v>
      </c>
      <c r="E573" s="1007">
        <f t="shared" ca="1" si="235"/>
        <v>1</v>
      </c>
      <c r="F573" s="209"/>
    </row>
    <row r="574" spans="1:6" ht="14.1" customHeight="1" x14ac:dyDescent="0.2">
      <c r="A574" s="1006">
        <f ca="1">IF($H574="UNIDADE CONSTRUTIVA",OFFSET(A574,-1,0)+1,LARGE(A$3:A571,1))</f>
        <v>0</v>
      </c>
      <c r="B574" s="1006">
        <f t="shared" ca="1" si="232"/>
        <v>23</v>
      </c>
      <c r="C574" s="1006">
        <f t="shared" ca="1" si="233"/>
        <v>1</v>
      </c>
      <c r="D574" s="1007">
        <f t="shared" ca="1" si="234"/>
        <v>1</v>
      </c>
      <c r="E574" s="1007">
        <f t="shared" ca="1" si="235"/>
        <v>1</v>
      </c>
      <c r="F574" s="209"/>
    </row>
    <row r="575" spans="1:6" ht="14.1" customHeight="1" x14ac:dyDescent="0.2">
      <c r="A575" s="1006">
        <f ca="1">IF($H575="UNIDADE CONSTRUTIVA",OFFSET(A575,-1,0)+1,LARGE(A$3:A572,1))</f>
        <v>0</v>
      </c>
      <c r="B575" s="1006">
        <f t="shared" ca="1" si="232"/>
        <v>23</v>
      </c>
      <c r="C575" s="1006">
        <f t="shared" ca="1" si="233"/>
        <v>1</v>
      </c>
      <c r="D575" s="1007">
        <f t="shared" ca="1" si="234"/>
        <v>1</v>
      </c>
      <c r="E575" s="1007">
        <f t="shared" ca="1" si="235"/>
        <v>1</v>
      </c>
      <c r="F575" s="209"/>
    </row>
    <row r="576" spans="1:6" ht="14.1" customHeight="1" x14ac:dyDescent="0.2">
      <c r="A576" s="1006">
        <f ca="1">IF($H576="UNIDADE CONSTRUTIVA",OFFSET(A576,-1,0)+1,LARGE(A$3:A573,1))</f>
        <v>0</v>
      </c>
      <c r="B576" s="1006">
        <f t="shared" ca="1" si="232"/>
        <v>23</v>
      </c>
      <c r="C576" s="1006">
        <f t="shared" ca="1" si="233"/>
        <v>1</v>
      </c>
      <c r="D576" s="1007">
        <f t="shared" ca="1" si="234"/>
        <v>1</v>
      </c>
      <c r="E576" s="1007">
        <f t="shared" ca="1" si="235"/>
        <v>1</v>
      </c>
      <c r="F576" s="209"/>
    </row>
    <row r="577" spans="1:6" ht="14.1" customHeight="1" x14ac:dyDescent="0.2">
      <c r="A577" s="1006">
        <f ca="1">IF($H577="UNIDADE CONSTRUTIVA",OFFSET(A577,-1,0)+1,LARGE(A$3:A574,1))</f>
        <v>0</v>
      </c>
      <c r="B577" s="1006">
        <f t="shared" ca="1" si="232"/>
        <v>23</v>
      </c>
      <c r="C577" s="1006">
        <f t="shared" ca="1" si="233"/>
        <v>1</v>
      </c>
      <c r="D577" s="1007">
        <f t="shared" ca="1" si="234"/>
        <v>1</v>
      </c>
      <c r="E577" s="1007">
        <f t="shared" ca="1" si="235"/>
        <v>1</v>
      </c>
      <c r="F577" s="209"/>
    </row>
    <row r="578" spans="1:6" ht="14.1" customHeight="1" x14ac:dyDescent="0.2">
      <c r="A578" s="1006">
        <f ca="1">IF($H578="UNIDADE CONSTRUTIVA",OFFSET(A578,-1,0)+1,LARGE(A$3:A575,1))</f>
        <v>0</v>
      </c>
      <c r="B578" s="1006">
        <f t="shared" ca="1" si="232"/>
        <v>23</v>
      </c>
      <c r="C578" s="1006">
        <f t="shared" ca="1" si="233"/>
        <v>1</v>
      </c>
      <c r="D578" s="1007">
        <f t="shared" ca="1" si="234"/>
        <v>1</v>
      </c>
      <c r="E578" s="1007">
        <f t="shared" ca="1" si="235"/>
        <v>1</v>
      </c>
      <c r="F578" s="209"/>
    </row>
    <row r="579" spans="1:6" ht="14.1" customHeight="1" x14ac:dyDescent="0.2">
      <c r="A579" s="1006">
        <f ca="1">IF($H579="UNIDADE CONSTRUTIVA",OFFSET(A579,-1,0)+1,LARGE(A$3:A576,1))</f>
        <v>0</v>
      </c>
      <c r="B579" s="1006">
        <f t="shared" ca="1" si="232"/>
        <v>23</v>
      </c>
      <c r="C579" s="1006">
        <f t="shared" ca="1" si="233"/>
        <v>1</v>
      </c>
      <c r="D579" s="1007">
        <f t="shared" ca="1" si="234"/>
        <v>1</v>
      </c>
      <c r="E579" s="1007">
        <f t="shared" ca="1" si="235"/>
        <v>1</v>
      </c>
      <c r="F579" s="209"/>
    </row>
    <row r="580" spans="1:6" ht="14.1" customHeight="1" x14ac:dyDescent="0.2">
      <c r="A580" s="1006">
        <f ca="1">IF($H580="UNIDADE CONSTRUTIVA",OFFSET(A580,-1,0)+1,LARGE(A$3:A577,1))</f>
        <v>0</v>
      </c>
      <c r="B580" s="1006">
        <f t="shared" ca="1" si="232"/>
        <v>23</v>
      </c>
      <c r="C580" s="1006">
        <f t="shared" ca="1" si="233"/>
        <v>1</v>
      </c>
      <c r="D580" s="1007">
        <f t="shared" ca="1" si="234"/>
        <v>1</v>
      </c>
      <c r="E580" s="1007">
        <f t="shared" ca="1" si="235"/>
        <v>1</v>
      </c>
      <c r="F580" s="209"/>
    </row>
    <row r="581" spans="1:6" ht="14.1" customHeight="1" x14ac:dyDescent="0.2">
      <c r="A581" s="1006">
        <f ca="1">IF($H581="UNIDADE CONSTRUTIVA",OFFSET(A581,-1,0)+1,LARGE(A$3:A578,1))</f>
        <v>0</v>
      </c>
      <c r="B581" s="1006">
        <f t="shared" ca="1" si="232"/>
        <v>23</v>
      </c>
      <c r="C581" s="1006">
        <f t="shared" ca="1" si="233"/>
        <v>1</v>
      </c>
      <c r="D581" s="1007">
        <f t="shared" ca="1" si="234"/>
        <v>1</v>
      </c>
      <c r="E581" s="1007">
        <f t="shared" ca="1" si="235"/>
        <v>1</v>
      </c>
      <c r="F581" s="209"/>
    </row>
    <row r="582" spans="1:6" ht="14.1" customHeight="1" x14ac:dyDescent="0.2">
      <c r="A582" s="1006">
        <f ca="1">IF($H582="UNIDADE CONSTRUTIVA",OFFSET(A582,-1,0)+1,LARGE(A$3:A579,1))</f>
        <v>0</v>
      </c>
      <c r="B582" s="1006">
        <f t="shared" ca="1" si="232"/>
        <v>23</v>
      </c>
      <c r="C582" s="1006">
        <f t="shared" ca="1" si="233"/>
        <v>1</v>
      </c>
      <c r="D582" s="1007">
        <f t="shared" ca="1" si="234"/>
        <v>1</v>
      </c>
      <c r="E582" s="1007">
        <f t="shared" ca="1" si="235"/>
        <v>1</v>
      </c>
      <c r="F582" s="209"/>
    </row>
    <row r="583" spans="1:6" ht="14.1" customHeight="1" x14ac:dyDescent="0.2">
      <c r="A583" s="1006">
        <f ca="1">IF($H583="UNIDADE CONSTRUTIVA",OFFSET(A583,-1,0)+1,LARGE(A$3:A580,1))</f>
        <v>0</v>
      </c>
      <c r="B583" s="1006">
        <f t="shared" ca="1" si="232"/>
        <v>23</v>
      </c>
      <c r="C583" s="1006">
        <f t="shared" ca="1" si="233"/>
        <v>1</v>
      </c>
      <c r="D583" s="1007">
        <f t="shared" ca="1" si="234"/>
        <v>1</v>
      </c>
      <c r="E583" s="1007">
        <f t="shared" ca="1" si="235"/>
        <v>1</v>
      </c>
      <c r="F583" s="209"/>
    </row>
    <row r="584" spans="1:6" ht="14.1" customHeight="1" x14ac:dyDescent="0.2">
      <c r="A584" s="1006">
        <f ca="1">IF($H584="UNIDADE CONSTRUTIVA",OFFSET(A584,-1,0)+1,LARGE(A$3:A581,1))</f>
        <v>0</v>
      </c>
      <c r="B584" s="1006">
        <f t="shared" ca="1" si="232"/>
        <v>23</v>
      </c>
      <c r="C584" s="1006">
        <f t="shared" ca="1" si="233"/>
        <v>1</v>
      </c>
      <c r="D584" s="1007">
        <f t="shared" ca="1" si="234"/>
        <v>1</v>
      </c>
      <c r="E584" s="1007">
        <f t="shared" ca="1" si="235"/>
        <v>1</v>
      </c>
      <c r="F584" s="209"/>
    </row>
    <row r="585" spans="1:6" ht="14.1" customHeight="1" x14ac:dyDescent="0.2">
      <c r="A585" s="1006">
        <f ca="1">IF($H585="UNIDADE CONSTRUTIVA",OFFSET(A585,-1,0)+1,LARGE(A$3:A582,1))</f>
        <v>0</v>
      </c>
      <c r="B585" s="1006">
        <f t="shared" ca="1" si="232"/>
        <v>23</v>
      </c>
      <c r="C585" s="1006">
        <f t="shared" ca="1" si="233"/>
        <v>1</v>
      </c>
      <c r="D585" s="1007">
        <f t="shared" ca="1" si="234"/>
        <v>1</v>
      </c>
      <c r="E585" s="1007">
        <f t="shared" ca="1" si="235"/>
        <v>1</v>
      </c>
      <c r="F585" s="209"/>
    </row>
    <row r="586" spans="1:6" ht="14.1" customHeight="1" x14ac:dyDescent="0.2">
      <c r="A586" s="1006">
        <f ca="1">IF($H586="UNIDADE CONSTRUTIVA",OFFSET(A586,-1,0)+1,LARGE(A$3:A583,1))</f>
        <v>0</v>
      </c>
      <c r="B586" s="1006">
        <f t="shared" ca="1" si="232"/>
        <v>23</v>
      </c>
      <c r="C586" s="1006">
        <f t="shared" ca="1" si="233"/>
        <v>1</v>
      </c>
      <c r="D586" s="1007">
        <f t="shared" ca="1" si="234"/>
        <v>1</v>
      </c>
      <c r="E586" s="1007">
        <f t="shared" ca="1" si="235"/>
        <v>1</v>
      </c>
      <c r="F586" s="209"/>
    </row>
    <row r="587" spans="1:6" ht="14.1" customHeight="1" x14ac:dyDescent="0.2">
      <c r="A587" s="1006">
        <f ca="1">IF($H587="UNIDADE CONSTRUTIVA",OFFSET(A587,-1,0)+1,LARGE(A$3:A584,1))</f>
        <v>0</v>
      </c>
      <c r="B587" s="1006">
        <f t="shared" ca="1" si="232"/>
        <v>23</v>
      </c>
      <c r="C587" s="1006">
        <f t="shared" ca="1" si="233"/>
        <v>1</v>
      </c>
      <c r="D587" s="1007">
        <f t="shared" ca="1" si="234"/>
        <v>1</v>
      </c>
      <c r="E587" s="1007">
        <f t="shared" ca="1" si="235"/>
        <v>1</v>
      </c>
      <c r="F587" s="209"/>
    </row>
    <row r="588" spans="1:6" ht="14.1" customHeight="1" x14ac:dyDescent="0.2">
      <c r="A588" s="1006">
        <f ca="1">IF($H588="UNIDADE CONSTRUTIVA",OFFSET(A588,-1,0)+1,LARGE(A$3:A585,1))</f>
        <v>0</v>
      </c>
      <c r="B588" s="1006">
        <f t="shared" ca="1" si="232"/>
        <v>23</v>
      </c>
      <c r="C588" s="1006">
        <f t="shared" ca="1" si="233"/>
        <v>1</v>
      </c>
      <c r="D588" s="1007">
        <f t="shared" ca="1" si="234"/>
        <v>1</v>
      </c>
      <c r="E588" s="1007">
        <f t="shared" ca="1" si="235"/>
        <v>1</v>
      </c>
      <c r="F588" s="209"/>
    </row>
    <row r="589" spans="1:6" ht="14.1" customHeight="1" x14ac:dyDescent="0.2">
      <c r="A589" s="1006">
        <f ca="1">IF($H589="UNIDADE CONSTRUTIVA",OFFSET(A589,-1,0)+1,LARGE(A$3:A586,1))</f>
        <v>0</v>
      </c>
      <c r="B589" s="1006">
        <f t="shared" ca="1" si="232"/>
        <v>23</v>
      </c>
      <c r="C589" s="1006">
        <f t="shared" ca="1" si="233"/>
        <v>1</v>
      </c>
      <c r="D589" s="1007">
        <f t="shared" ca="1" si="234"/>
        <v>1</v>
      </c>
      <c r="E589" s="1007">
        <f t="shared" ca="1" si="235"/>
        <v>1</v>
      </c>
      <c r="F589" s="209"/>
    </row>
    <row r="590" spans="1:6" ht="14.1" customHeight="1" x14ac:dyDescent="0.2">
      <c r="A590" s="1006">
        <f ca="1">IF($H590="UNIDADE CONSTRUTIVA",OFFSET(A590,-1,0)+1,LARGE(A$3:A587,1))</f>
        <v>0</v>
      </c>
      <c r="B590" s="1006">
        <f t="shared" ca="1" si="232"/>
        <v>23</v>
      </c>
      <c r="C590" s="1006">
        <f t="shared" ca="1" si="233"/>
        <v>1</v>
      </c>
      <c r="D590" s="1007">
        <f t="shared" ca="1" si="234"/>
        <v>1</v>
      </c>
      <c r="E590" s="1007">
        <f t="shared" ca="1" si="235"/>
        <v>1</v>
      </c>
      <c r="F590" s="209"/>
    </row>
    <row r="591" spans="1:6" ht="14.1" customHeight="1" x14ac:dyDescent="0.2">
      <c r="A591" s="1006">
        <f ca="1">IF($H591="UNIDADE CONSTRUTIVA",OFFSET(A591,-1,0)+1,LARGE(A$3:A588,1))</f>
        <v>0</v>
      </c>
      <c r="B591" s="1006">
        <f t="shared" ca="1" si="232"/>
        <v>23</v>
      </c>
      <c r="C591" s="1006">
        <f t="shared" ca="1" si="233"/>
        <v>1</v>
      </c>
      <c r="D591" s="1007">
        <f t="shared" ca="1" si="234"/>
        <v>1</v>
      </c>
      <c r="E591" s="1007">
        <f t="shared" ca="1" si="235"/>
        <v>1</v>
      </c>
      <c r="F591" s="209"/>
    </row>
    <row r="592" spans="1:6" ht="14.1" customHeight="1" x14ac:dyDescent="0.2">
      <c r="A592" s="1006">
        <f ca="1">IF($H592="UNIDADE CONSTRUTIVA",OFFSET(A592,-1,0)+1,LARGE(A$3:A589,1))</f>
        <v>0</v>
      </c>
      <c r="B592" s="1006">
        <f t="shared" ca="1" si="232"/>
        <v>23</v>
      </c>
      <c r="C592" s="1006">
        <f t="shared" ca="1" si="233"/>
        <v>1</v>
      </c>
      <c r="D592" s="1007">
        <f t="shared" ca="1" si="234"/>
        <v>1</v>
      </c>
      <c r="E592" s="1007">
        <f t="shared" ca="1" si="235"/>
        <v>1</v>
      </c>
      <c r="F592" s="209"/>
    </row>
    <row r="593" spans="1:6" ht="14.1" customHeight="1" x14ac:dyDescent="0.2">
      <c r="A593" s="1006">
        <f ca="1">IF($H593="UNIDADE CONSTRUTIVA",OFFSET(A593,-1,0)+1,LARGE(A$3:A590,1))</f>
        <v>0</v>
      </c>
      <c r="B593" s="1006">
        <f t="shared" ca="1" si="232"/>
        <v>23</v>
      </c>
      <c r="C593" s="1006">
        <f t="shared" ca="1" si="233"/>
        <v>1</v>
      </c>
      <c r="D593" s="1007">
        <f t="shared" ca="1" si="234"/>
        <v>1</v>
      </c>
      <c r="E593" s="1007">
        <f t="shared" ca="1" si="235"/>
        <v>1</v>
      </c>
      <c r="F593" s="209"/>
    </row>
    <row r="594" spans="1:6" ht="14.1" customHeight="1" x14ac:dyDescent="0.2">
      <c r="A594" s="1006">
        <f ca="1">IF($H594="UNIDADE CONSTRUTIVA",OFFSET(A594,-1,0)+1,LARGE(A$3:A591,1))</f>
        <v>0</v>
      </c>
      <c r="B594" s="1006">
        <f t="shared" ca="1" si="232"/>
        <v>23</v>
      </c>
      <c r="C594" s="1006">
        <f t="shared" ca="1" si="233"/>
        <v>1</v>
      </c>
      <c r="D594" s="1007">
        <f t="shared" ca="1" si="234"/>
        <v>1</v>
      </c>
      <c r="E594" s="1007">
        <f t="shared" ca="1" si="235"/>
        <v>1</v>
      </c>
      <c r="F594" s="209"/>
    </row>
    <row r="595" spans="1:6" ht="14.1" customHeight="1" x14ac:dyDescent="0.2">
      <c r="A595" s="1006">
        <f ca="1">IF($H595="UNIDADE CONSTRUTIVA",OFFSET(A595,-1,0)+1,LARGE(A$3:A592,1))</f>
        <v>0</v>
      </c>
      <c r="B595" s="1006">
        <f t="shared" ca="1" si="232"/>
        <v>23</v>
      </c>
      <c r="C595" s="1006">
        <f t="shared" ca="1" si="233"/>
        <v>1</v>
      </c>
      <c r="D595" s="1007">
        <f t="shared" ca="1" si="234"/>
        <v>1</v>
      </c>
      <c r="E595" s="1007">
        <f t="shared" ca="1" si="235"/>
        <v>1</v>
      </c>
      <c r="F595" s="209"/>
    </row>
    <row r="596" spans="1:6" ht="14.1" customHeight="1" x14ac:dyDescent="0.2">
      <c r="A596" s="1006">
        <f ca="1">IF($H596="UNIDADE CONSTRUTIVA",OFFSET(A596,-1,0)+1,LARGE(A$3:A593,1))</f>
        <v>0</v>
      </c>
      <c r="B596" s="1006">
        <f t="shared" ca="1" si="232"/>
        <v>23</v>
      </c>
      <c r="C596" s="1006">
        <f t="shared" ca="1" si="233"/>
        <v>1</v>
      </c>
      <c r="D596" s="1007">
        <f t="shared" ca="1" si="234"/>
        <v>1</v>
      </c>
      <c r="E596" s="1007">
        <f t="shared" ca="1" si="235"/>
        <v>1</v>
      </c>
      <c r="F596" s="209"/>
    </row>
    <row r="597" spans="1:6" ht="14.1" customHeight="1" x14ac:dyDescent="0.2">
      <c r="A597" s="1006">
        <f ca="1">IF($H597="UNIDADE CONSTRUTIVA",OFFSET(A597,-1,0)+1,LARGE(A$3:A594,1))</f>
        <v>0</v>
      </c>
      <c r="B597" s="1006">
        <f t="shared" ca="1" si="232"/>
        <v>23</v>
      </c>
      <c r="C597" s="1006">
        <f t="shared" ca="1" si="233"/>
        <v>1</v>
      </c>
      <c r="D597" s="1007">
        <f t="shared" ca="1" si="234"/>
        <v>1</v>
      </c>
      <c r="E597" s="1007">
        <f t="shared" ca="1" si="235"/>
        <v>1</v>
      </c>
      <c r="F597" s="209"/>
    </row>
    <row r="598" spans="1:6" ht="14.1" customHeight="1" x14ac:dyDescent="0.2">
      <c r="A598" s="1006">
        <f ca="1">IF($H598="UNIDADE CONSTRUTIVA",OFFSET(A598,-1,0)+1,LARGE(A$3:A595,1))</f>
        <v>0</v>
      </c>
      <c r="B598" s="1006">
        <f t="shared" ca="1" si="232"/>
        <v>23</v>
      </c>
      <c r="C598" s="1006">
        <f t="shared" ca="1" si="233"/>
        <v>1</v>
      </c>
      <c r="D598" s="1007">
        <f t="shared" ca="1" si="234"/>
        <v>1</v>
      </c>
      <c r="E598" s="1007">
        <f t="shared" ca="1" si="235"/>
        <v>1</v>
      </c>
      <c r="F598" s="209"/>
    </row>
    <row r="599" spans="1:6" ht="14.1" customHeight="1" x14ac:dyDescent="0.2">
      <c r="A599" s="1006">
        <f ca="1">IF($H599="UNIDADE CONSTRUTIVA",OFFSET(A599,-1,0)+1,LARGE(A$3:A596,1))</f>
        <v>0</v>
      </c>
      <c r="B599" s="1006">
        <f t="shared" ca="1" si="232"/>
        <v>23</v>
      </c>
      <c r="C599" s="1006">
        <f t="shared" ca="1" si="233"/>
        <v>1</v>
      </c>
      <c r="D599" s="1007">
        <f t="shared" ca="1" si="234"/>
        <v>1</v>
      </c>
      <c r="E599" s="1007">
        <f t="shared" ca="1" si="235"/>
        <v>1</v>
      </c>
      <c r="F599" s="209"/>
    </row>
    <row r="600" spans="1:6" ht="14.1" customHeight="1" x14ac:dyDescent="0.2">
      <c r="A600" s="1006">
        <f ca="1">IF($H600="UNIDADE CONSTRUTIVA",OFFSET(A600,-1,0)+1,LARGE(A$3:A597,1))</f>
        <v>0</v>
      </c>
      <c r="B600" s="1006">
        <f t="shared" ca="1" si="232"/>
        <v>23</v>
      </c>
      <c r="C600" s="1006">
        <f t="shared" ca="1" si="233"/>
        <v>1</v>
      </c>
      <c r="D600" s="1007">
        <f t="shared" ca="1" si="234"/>
        <v>1</v>
      </c>
      <c r="E600" s="1007">
        <f t="shared" ca="1" si="235"/>
        <v>1</v>
      </c>
      <c r="F600" s="209"/>
    </row>
    <row r="601" spans="1:6" ht="14.1" customHeight="1" x14ac:dyDescent="0.2">
      <c r="A601" s="1006">
        <f ca="1">IF($H601="UNIDADE CONSTRUTIVA",OFFSET(A601,-1,0)+1,LARGE(A$3:A598,1))</f>
        <v>0</v>
      </c>
      <c r="B601" s="1006">
        <f t="shared" ca="1" si="232"/>
        <v>23</v>
      </c>
      <c r="C601" s="1006">
        <f t="shared" ca="1" si="233"/>
        <v>1</v>
      </c>
      <c r="D601" s="1007">
        <f t="shared" ca="1" si="234"/>
        <v>1</v>
      </c>
      <c r="E601" s="1007">
        <f t="shared" ca="1" si="235"/>
        <v>1</v>
      </c>
      <c r="F601" s="209"/>
    </row>
    <row r="602" spans="1:6" ht="14.1" customHeight="1" x14ac:dyDescent="0.2">
      <c r="A602" s="1006">
        <f ca="1">IF($H602="UNIDADE CONSTRUTIVA",OFFSET(A602,-1,0)+1,LARGE(A$3:A599,1))</f>
        <v>0</v>
      </c>
      <c r="B602" s="1006">
        <f t="shared" ca="1" si="232"/>
        <v>23</v>
      </c>
      <c r="C602" s="1006">
        <f t="shared" ca="1" si="233"/>
        <v>1</v>
      </c>
      <c r="D602" s="1007">
        <f t="shared" ca="1" si="234"/>
        <v>1</v>
      </c>
      <c r="E602" s="1007">
        <f t="shared" ca="1" si="235"/>
        <v>1</v>
      </c>
      <c r="F602" s="209"/>
    </row>
    <row r="603" spans="1:6" ht="14.1" customHeight="1" x14ac:dyDescent="0.2">
      <c r="A603" s="1006">
        <f ca="1">IF($H603="UNIDADE CONSTRUTIVA",OFFSET(A603,-1,0)+1,LARGE(A$3:A600,1))</f>
        <v>0</v>
      </c>
      <c r="B603" s="1006">
        <f t="shared" ca="1" si="232"/>
        <v>23</v>
      </c>
      <c r="C603" s="1006">
        <f t="shared" ca="1" si="233"/>
        <v>1</v>
      </c>
      <c r="D603" s="1007">
        <f t="shared" ca="1" si="234"/>
        <v>1</v>
      </c>
      <c r="E603" s="1007">
        <f t="shared" ca="1" si="235"/>
        <v>1</v>
      </c>
      <c r="F603" s="209"/>
    </row>
    <row r="604" spans="1:6" ht="14.1" customHeight="1" x14ac:dyDescent="0.2">
      <c r="A604" s="1006">
        <f ca="1">IF($H604="UNIDADE CONSTRUTIVA",OFFSET(A604,-1,0)+1,LARGE(A$3:A601,1))</f>
        <v>0</v>
      </c>
      <c r="B604" s="1006">
        <f t="shared" ca="1" si="232"/>
        <v>23</v>
      </c>
      <c r="C604" s="1006">
        <f t="shared" ca="1" si="233"/>
        <v>1</v>
      </c>
      <c r="D604" s="1007">
        <f t="shared" ca="1" si="234"/>
        <v>1</v>
      </c>
      <c r="E604" s="1007">
        <f t="shared" ca="1" si="235"/>
        <v>1</v>
      </c>
      <c r="F604" s="209"/>
    </row>
    <row r="605" spans="1:6" ht="14.1" customHeight="1" x14ac:dyDescent="0.2">
      <c r="A605" s="1006">
        <f ca="1">IF($H605="UNIDADE CONSTRUTIVA",OFFSET(A605,-1,0)+1,LARGE(A$3:A602,1))</f>
        <v>0</v>
      </c>
      <c r="B605" s="1006">
        <f t="shared" ca="1" si="232"/>
        <v>23</v>
      </c>
      <c r="C605" s="1006">
        <f t="shared" ca="1" si="233"/>
        <v>1</v>
      </c>
      <c r="D605" s="1007">
        <f t="shared" ca="1" si="234"/>
        <v>1</v>
      </c>
      <c r="E605" s="1007">
        <f t="shared" ca="1" si="235"/>
        <v>1</v>
      </c>
      <c r="F605" s="209"/>
    </row>
    <row r="606" spans="1:6" ht="14.1" customHeight="1" x14ac:dyDescent="0.2">
      <c r="A606" s="1006">
        <f ca="1">IF($H606="UNIDADE CONSTRUTIVA",OFFSET(A606,-1,0)+1,LARGE(A$3:A603,1))</f>
        <v>0</v>
      </c>
      <c r="B606" s="1006">
        <f t="shared" ca="1" si="232"/>
        <v>23</v>
      </c>
      <c r="C606" s="1006">
        <f t="shared" ca="1" si="233"/>
        <v>1</v>
      </c>
      <c r="D606" s="1007">
        <f t="shared" ca="1" si="234"/>
        <v>1</v>
      </c>
      <c r="E606" s="1007">
        <f t="shared" ca="1" si="235"/>
        <v>1</v>
      </c>
      <c r="F606" s="209"/>
    </row>
    <row r="607" spans="1:6" ht="14.1" customHeight="1" x14ac:dyDescent="0.2">
      <c r="A607" s="1006">
        <f ca="1">IF($H607="UNIDADE CONSTRUTIVA",OFFSET(A607,-1,0)+1,LARGE(A$3:A604,1))</f>
        <v>0</v>
      </c>
      <c r="B607" s="1006">
        <f t="shared" ca="1" si="232"/>
        <v>23</v>
      </c>
      <c r="C607" s="1006">
        <f t="shared" ca="1" si="233"/>
        <v>1</v>
      </c>
      <c r="D607" s="1007">
        <f t="shared" ca="1" si="234"/>
        <v>1</v>
      </c>
      <c r="E607" s="1007">
        <f t="shared" ca="1" si="235"/>
        <v>1</v>
      </c>
      <c r="F607" s="209"/>
    </row>
    <row r="608" spans="1:6" ht="14.1" customHeight="1" x14ac:dyDescent="0.2">
      <c r="A608" s="1006">
        <f ca="1">IF($H608="UNIDADE CONSTRUTIVA",OFFSET(A608,-1,0)+1,LARGE(A$3:A605,1))</f>
        <v>0</v>
      </c>
      <c r="B608" s="1006">
        <f t="shared" ca="1" si="232"/>
        <v>23</v>
      </c>
      <c r="C608" s="1006">
        <f t="shared" ca="1" si="233"/>
        <v>1</v>
      </c>
      <c r="D608" s="1007">
        <f t="shared" ca="1" si="234"/>
        <v>1</v>
      </c>
      <c r="E608" s="1007">
        <f t="shared" ca="1" si="235"/>
        <v>1</v>
      </c>
      <c r="F608" s="209"/>
    </row>
    <row r="609" spans="1:6" ht="14.1" customHeight="1" x14ac:dyDescent="0.2">
      <c r="A609" s="1006">
        <f ca="1">IF($H609="UNIDADE CONSTRUTIVA",OFFSET(A609,-1,0)+1,LARGE(A$3:A606,1))</f>
        <v>0</v>
      </c>
      <c r="B609" s="1006">
        <f t="shared" ca="1" si="232"/>
        <v>23</v>
      </c>
      <c r="C609" s="1006">
        <f t="shared" ca="1" si="233"/>
        <v>1</v>
      </c>
      <c r="D609" s="1007">
        <f t="shared" ca="1" si="234"/>
        <v>1</v>
      </c>
      <c r="E609" s="1007">
        <f t="shared" ca="1" si="235"/>
        <v>1</v>
      </c>
      <c r="F609" s="209"/>
    </row>
    <row r="610" spans="1:6" ht="14.1" customHeight="1" x14ac:dyDescent="0.2">
      <c r="A610" s="1006">
        <f ca="1">IF($H610="UNIDADE CONSTRUTIVA",OFFSET(A610,-1,0)+1,LARGE(A$3:A607,1))</f>
        <v>0</v>
      </c>
      <c r="B610" s="1006">
        <f t="shared" ca="1" si="232"/>
        <v>23</v>
      </c>
      <c r="C610" s="1006">
        <f t="shared" ca="1" si="233"/>
        <v>1</v>
      </c>
      <c r="D610" s="1007">
        <f t="shared" ca="1" si="234"/>
        <v>1</v>
      </c>
      <c r="E610" s="1007">
        <f t="shared" ca="1" si="235"/>
        <v>1</v>
      </c>
      <c r="F610" s="209"/>
    </row>
    <row r="611" spans="1:6" ht="14.1" customHeight="1" x14ac:dyDescent="0.2">
      <c r="A611" s="1006">
        <f ca="1">IF($H611="UNIDADE CONSTRUTIVA",OFFSET(A611,-1,0)+1,LARGE(A$3:A608,1))</f>
        <v>0</v>
      </c>
      <c r="B611" s="1006">
        <f t="shared" ca="1" si="232"/>
        <v>23</v>
      </c>
      <c r="C611" s="1006">
        <f t="shared" ca="1" si="233"/>
        <v>1</v>
      </c>
      <c r="D611" s="1007">
        <f t="shared" ca="1" si="234"/>
        <v>1</v>
      </c>
      <c r="E611" s="1007">
        <f t="shared" ca="1" si="235"/>
        <v>1</v>
      </c>
      <c r="F611" s="209"/>
    </row>
    <row r="612" spans="1:6" ht="14.1" customHeight="1" x14ac:dyDescent="0.2">
      <c r="A612" s="1006">
        <f ca="1">IF($H612="UNIDADE CONSTRUTIVA",OFFSET(A612,-1,0)+1,LARGE(A$3:A609,1))</f>
        <v>0</v>
      </c>
      <c r="B612" s="1006">
        <f t="shared" ca="1" si="232"/>
        <v>23</v>
      </c>
      <c r="C612" s="1006">
        <f t="shared" ca="1" si="233"/>
        <v>1</v>
      </c>
      <c r="D612" s="1007">
        <f t="shared" ca="1" si="234"/>
        <v>1</v>
      </c>
      <c r="E612" s="1007">
        <f t="shared" ca="1" si="235"/>
        <v>1</v>
      </c>
      <c r="F612" s="209"/>
    </row>
    <row r="613" spans="1:6" ht="14.1" customHeight="1" x14ac:dyDescent="0.2">
      <c r="A613" s="1006">
        <f ca="1">IF($H613="UNIDADE CONSTRUTIVA",OFFSET(A613,-1,0)+1,LARGE(A$3:A610,1))</f>
        <v>0</v>
      </c>
      <c r="B613" s="1006">
        <f t="shared" ca="1" si="232"/>
        <v>23</v>
      </c>
      <c r="C613" s="1006">
        <f t="shared" ca="1" si="233"/>
        <v>1</v>
      </c>
      <c r="D613" s="1007">
        <f t="shared" ca="1" si="234"/>
        <v>1</v>
      </c>
      <c r="E613" s="1007">
        <f t="shared" ca="1" si="235"/>
        <v>1</v>
      </c>
      <c r="F613" s="209"/>
    </row>
    <row r="614" spans="1:6" ht="14.1" customHeight="1" x14ac:dyDescent="0.2">
      <c r="A614" s="1006">
        <f ca="1">IF($H614="UNIDADE CONSTRUTIVA",OFFSET(A614,-1,0)+1,LARGE(A$3:A611,1))</f>
        <v>0</v>
      </c>
      <c r="B614" s="1006">
        <f t="shared" ca="1" si="232"/>
        <v>23</v>
      </c>
      <c r="C614" s="1006">
        <f t="shared" ca="1" si="233"/>
        <v>1</v>
      </c>
      <c r="D614" s="1007">
        <f t="shared" ca="1" si="234"/>
        <v>1</v>
      </c>
      <c r="E614" s="1007">
        <f t="shared" ca="1" si="235"/>
        <v>1</v>
      </c>
      <c r="F614" s="209"/>
    </row>
    <row r="615" spans="1:6" ht="14.1" customHeight="1" x14ac:dyDescent="0.2">
      <c r="A615" s="1006">
        <f ca="1">IF($H615="UNIDADE CONSTRUTIVA",OFFSET(A615,-1,0)+1,LARGE(A$3:A612,1))</f>
        <v>0</v>
      </c>
      <c r="B615" s="1006">
        <f t="shared" ca="1" si="232"/>
        <v>23</v>
      </c>
      <c r="C615" s="1006">
        <f t="shared" ca="1" si="233"/>
        <v>1</v>
      </c>
      <c r="D615" s="1007">
        <f t="shared" ca="1" si="234"/>
        <v>1</v>
      </c>
      <c r="E615" s="1007">
        <f t="shared" ca="1" si="235"/>
        <v>1</v>
      </c>
      <c r="F615" s="209"/>
    </row>
    <row r="616" spans="1:6" ht="14.1" customHeight="1" x14ac:dyDescent="0.2">
      <c r="A616" s="1006">
        <f ca="1">IF($H616="UNIDADE CONSTRUTIVA",OFFSET(A616,-1,0)+1,LARGE(A$3:A613,1))</f>
        <v>0</v>
      </c>
      <c r="B616" s="1006">
        <f t="shared" ca="1" si="232"/>
        <v>23</v>
      </c>
      <c r="C616" s="1006">
        <f t="shared" ca="1" si="233"/>
        <v>1</v>
      </c>
      <c r="D616" s="1007">
        <f t="shared" ca="1" si="234"/>
        <v>1</v>
      </c>
      <c r="E616" s="1007">
        <f t="shared" ca="1" si="235"/>
        <v>1</v>
      </c>
      <c r="F616" s="209"/>
    </row>
    <row r="617" spans="1:6" ht="14.1" customHeight="1" x14ac:dyDescent="0.2">
      <c r="A617" s="1006">
        <f ca="1">IF($H617="UNIDADE CONSTRUTIVA",OFFSET(A617,-1,0)+1,LARGE(A$3:A614,1))</f>
        <v>0</v>
      </c>
      <c r="B617" s="1006">
        <f t="shared" ca="1" si="232"/>
        <v>23</v>
      </c>
      <c r="C617" s="1006">
        <f t="shared" ca="1" si="233"/>
        <v>1</v>
      </c>
      <c r="D617" s="1007">
        <f t="shared" ca="1" si="234"/>
        <v>1</v>
      </c>
      <c r="E617" s="1007">
        <f t="shared" ca="1" si="235"/>
        <v>1</v>
      </c>
      <c r="F617" s="209"/>
    </row>
    <row r="618" spans="1:6" ht="14.1" customHeight="1" x14ac:dyDescent="0.2">
      <c r="A618" s="1006">
        <f ca="1">IF($H618="UNIDADE CONSTRUTIVA",OFFSET(A618,-1,0)+1,LARGE(A$3:A615,1))</f>
        <v>0</v>
      </c>
      <c r="B618" s="1006">
        <f t="shared" ca="1" si="232"/>
        <v>23</v>
      </c>
      <c r="C618" s="1006">
        <f t="shared" ca="1" si="233"/>
        <v>1</v>
      </c>
      <c r="D618" s="1007">
        <f t="shared" ca="1" si="234"/>
        <v>1</v>
      </c>
      <c r="E618" s="1007">
        <f t="shared" ca="1" si="235"/>
        <v>1</v>
      </c>
      <c r="F618" s="209"/>
    </row>
    <row r="619" spans="1:6" ht="14.1" customHeight="1" x14ac:dyDescent="0.2">
      <c r="A619" s="1006">
        <f ca="1">IF($H619="UNIDADE CONSTRUTIVA",OFFSET(A619,-1,0)+1,LARGE(A$3:A616,1))</f>
        <v>0</v>
      </c>
      <c r="B619" s="1006">
        <f t="shared" ca="1" si="232"/>
        <v>23</v>
      </c>
      <c r="C619" s="1006">
        <f t="shared" ca="1" si="233"/>
        <v>1</v>
      </c>
      <c r="D619" s="1007">
        <f t="shared" ca="1" si="234"/>
        <v>1</v>
      </c>
      <c r="E619" s="1007">
        <f t="shared" ca="1" si="235"/>
        <v>1</v>
      </c>
      <c r="F619" s="209"/>
    </row>
    <row r="620" spans="1:6" ht="14.1" customHeight="1" x14ac:dyDescent="0.2">
      <c r="A620" s="1006">
        <f ca="1">IF($H620="UNIDADE CONSTRUTIVA",OFFSET(A620,-1,0)+1,LARGE(A$3:A617,1))</f>
        <v>0</v>
      </c>
      <c r="B620" s="1006">
        <f t="shared" ca="1" si="232"/>
        <v>23</v>
      </c>
      <c r="C620" s="1006">
        <f t="shared" ca="1" si="233"/>
        <v>1</v>
      </c>
      <c r="D620" s="1007">
        <f t="shared" ca="1" si="234"/>
        <v>1</v>
      </c>
      <c r="E620" s="1007">
        <f t="shared" ca="1" si="235"/>
        <v>1</v>
      </c>
      <c r="F620" s="209"/>
    </row>
    <row r="621" spans="1:6" ht="14.1" customHeight="1" x14ac:dyDescent="0.2">
      <c r="A621" s="1006">
        <f ca="1">IF($H621="UNIDADE CONSTRUTIVA",OFFSET(A621,-1,0)+1,LARGE(A$3:A618,1))</f>
        <v>0</v>
      </c>
      <c r="B621" s="1006">
        <f t="shared" ca="1" si="232"/>
        <v>23</v>
      </c>
      <c r="C621" s="1006">
        <f t="shared" ca="1" si="233"/>
        <v>1</v>
      </c>
      <c r="D621" s="1007">
        <f t="shared" ca="1" si="234"/>
        <v>1</v>
      </c>
      <c r="E621" s="1007">
        <f t="shared" ca="1" si="235"/>
        <v>1</v>
      </c>
      <c r="F621" s="209"/>
    </row>
    <row r="622" spans="1:6" ht="14.1" customHeight="1" x14ac:dyDescent="0.2">
      <c r="A622" s="1006">
        <f ca="1">IF($H622="UNIDADE CONSTRUTIVA",OFFSET(A622,-1,0)+1,LARGE(A$3:A619,1))</f>
        <v>0</v>
      </c>
      <c r="B622" s="1006">
        <f t="shared" ca="1" si="232"/>
        <v>23</v>
      </c>
      <c r="C622" s="1006">
        <f t="shared" ca="1" si="233"/>
        <v>1</v>
      </c>
      <c r="D622" s="1007">
        <f t="shared" ca="1" si="234"/>
        <v>1</v>
      </c>
      <c r="E622" s="1007">
        <f t="shared" ca="1" si="235"/>
        <v>1</v>
      </c>
      <c r="F622" s="209"/>
    </row>
    <row r="623" spans="1:6" ht="14.1" customHeight="1" x14ac:dyDescent="0.2">
      <c r="A623" s="1006">
        <f ca="1">IF($H623="UNIDADE CONSTRUTIVA",OFFSET(A623,-1,0)+1,LARGE(A$3:A620,1))</f>
        <v>0</v>
      </c>
      <c r="B623" s="1006">
        <f t="shared" ca="1" si="232"/>
        <v>23</v>
      </c>
      <c r="C623" s="1006">
        <f t="shared" ca="1" si="233"/>
        <v>1</v>
      </c>
      <c r="D623" s="1007">
        <f t="shared" ca="1" si="234"/>
        <v>1</v>
      </c>
      <c r="E623" s="1007">
        <f t="shared" ca="1" si="235"/>
        <v>1</v>
      </c>
      <c r="F623" s="209"/>
    </row>
    <row r="624" spans="1:6" ht="14.1" customHeight="1" x14ac:dyDescent="0.2">
      <c r="A624" s="1006">
        <f ca="1">IF($H624="UNIDADE CONSTRUTIVA",OFFSET(A624,-1,0)+1,LARGE(A$3:A621,1))</f>
        <v>0</v>
      </c>
      <c r="B624" s="1006">
        <f t="shared" ca="1" si="232"/>
        <v>23</v>
      </c>
      <c r="C624" s="1006">
        <f t="shared" ca="1" si="233"/>
        <v>1</v>
      </c>
      <c r="D624" s="1007">
        <f t="shared" ca="1" si="234"/>
        <v>1</v>
      </c>
      <c r="E624" s="1007">
        <f t="shared" ca="1" si="235"/>
        <v>1</v>
      </c>
      <c r="F624" s="209"/>
    </row>
    <row r="625" spans="1:6" ht="14.1" customHeight="1" x14ac:dyDescent="0.2">
      <c r="A625" s="1006">
        <f ca="1">IF($H625="UNIDADE CONSTRUTIVA",OFFSET(A625,-1,0)+1,LARGE(A$3:A622,1))</f>
        <v>0</v>
      </c>
      <c r="B625" s="1006">
        <f t="shared" ca="1" si="232"/>
        <v>23</v>
      </c>
      <c r="C625" s="1006">
        <f t="shared" ca="1" si="233"/>
        <v>1</v>
      </c>
      <c r="D625" s="1007">
        <f t="shared" ca="1" si="234"/>
        <v>1</v>
      </c>
      <c r="E625" s="1007">
        <f t="shared" ca="1" si="235"/>
        <v>1</v>
      </c>
      <c r="F625" s="209"/>
    </row>
    <row r="626" spans="1:6" ht="14.1" customHeight="1" x14ac:dyDescent="0.2">
      <c r="A626" s="1006">
        <f ca="1">IF($H626="UNIDADE CONSTRUTIVA",OFFSET(A626,-1,0)+1,LARGE(A$3:A623,1))</f>
        <v>0</v>
      </c>
      <c r="B626" s="1006">
        <f t="shared" ca="1" si="232"/>
        <v>23</v>
      </c>
      <c r="C626" s="1006">
        <f t="shared" ca="1" si="233"/>
        <v>1</v>
      </c>
      <c r="D626" s="1007">
        <f t="shared" ca="1" si="234"/>
        <v>1</v>
      </c>
      <c r="E626" s="1007">
        <f t="shared" ca="1" si="235"/>
        <v>1</v>
      </c>
      <c r="F626" s="209"/>
    </row>
    <row r="627" spans="1:6" ht="14.1" customHeight="1" x14ac:dyDescent="0.2">
      <c r="A627" s="1006">
        <f ca="1">IF($H627="UNIDADE CONSTRUTIVA",OFFSET(A627,-1,0)+1,LARGE(A$3:A624,1))</f>
        <v>0</v>
      </c>
      <c r="B627" s="1006">
        <f t="shared" ca="1" si="232"/>
        <v>23</v>
      </c>
      <c r="C627" s="1006">
        <f t="shared" ca="1" si="233"/>
        <v>1</v>
      </c>
      <c r="D627" s="1007">
        <f t="shared" ca="1" si="234"/>
        <v>1</v>
      </c>
      <c r="E627" s="1007">
        <f t="shared" ca="1" si="235"/>
        <v>1</v>
      </c>
      <c r="F627" s="209"/>
    </row>
    <row r="628" spans="1:6" ht="14.1" customHeight="1" x14ac:dyDescent="0.2">
      <c r="A628" s="1006">
        <f ca="1">IF($H628="UNIDADE CONSTRUTIVA",OFFSET(A628,-1,0)+1,LARGE(A$3:A625,1))</f>
        <v>0</v>
      </c>
      <c r="B628" s="1006">
        <f t="shared" ca="1" si="232"/>
        <v>23</v>
      </c>
      <c r="C628" s="1006">
        <f t="shared" ca="1" si="233"/>
        <v>1</v>
      </c>
      <c r="D628" s="1007">
        <f t="shared" ca="1" si="234"/>
        <v>1</v>
      </c>
      <c r="E628" s="1007">
        <f t="shared" ca="1" si="235"/>
        <v>1</v>
      </c>
      <c r="F628" s="209"/>
    </row>
    <row r="629" spans="1:6" ht="14.1" customHeight="1" x14ac:dyDescent="0.2">
      <c r="A629" s="1006">
        <f ca="1">IF($H629="UNIDADE CONSTRUTIVA",OFFSET(A629,-1,0)+1,LARGE(A$3:A626,1))</f>
        <v>0</v>
      </c>
      <c r="B629" s="1006">
        <f t="shared" ca="1" si="232"/>
        <v>23</v>
      </c>
      <c r="C629" s="1006">
        <f t="shared" ca="1" si="233"/>
        <v>1</v>
      </c>
      <c r="D629" s="1007">
        <f t="shared" ca="1" si="234"/>
        <v>1</v>
      </c>
      <c r="E629" s="1007">
        <f t="shared" ca="1" si="235"/>
        <v>1</v>
      </c>
      <c r="F629" s="209"/>
    </row>
    <row r="630" spans="1:6" ht="14.1" customHeight="1" x14ac:dyDescent="0.2">
      <c r="A630" s="1006">
        <f ca="1">IF($H630="UNIDADE CONSTRUTIVA",OFFSET(A630,-1,0)+1,LARGE(A$3:A627,1))</f>
        <v>0</v>
      </c>
      <c r="B630" s="1006">
        <f t="shared" ca="1" si="232"/>
        <v>23</v>
      </c>
      <c r="C630" s="1006">
        <f t="shared" ca="1" si="233"/>
        <v>1</v>
      </c>
      <c r="D630" s="1007">
        <f t="shared" ca="1" si="234"/>
        <v>1</v>
      </c>
      <c r="E630" s="1007">
        <f t="shared" ca="1" si="235"/>
        <v>1</v>
      </c>
      <c r="F630" s="209"/>
    </row>
    <row r="631" spans="1:6" ht="14.1" customHeight="1" x14ac:dyDescent="0.2">
      <c r="A631" s="1006">
        <f ca="1">IF($H631="UNIDADE CONSTRUTIVA",OFFSET(A631,-1,0)+1,LARGE(A$3:A628,1))</f>
        <v>0</v>
      </c>
      <c r="B631" s="1006">
        <f t="shared" ca="1" si="232"/>
        <v>23</v>
      </c>
      <c r="C631" s="1006">
        <f t="shared" ca="1" si="233"/>
        <v>1</v>
      </c>
      <c r="D631" s="1007">
        <f t="shared" ca="1" si="234"/>
        <v>1</v>
      </c>
      <c r="E631" s="1007">
        <f t="shared" ca="1" si="235"/>
        <v>1</v>
      </c>
      <c r="F631" s="209"/>
    </row>
    <row r="632" spans="1:6" ht="14.1" customHeight="1" x14ac:dyDescent="0.2">
      <c r="A632" s="1006">
        <f ca="1">IF($H632="UNIDADE CONSTRUTIVA",OFFSET(A632,-1,0)+1,LARGE(A$3:A629,1))</f>
        <v>0</v>
      </c>
      <c r="B632" s="1006">
        <f t="shared" ca="1" si="232"/>
        <v>23</v>
      </c>
      <c r="C632" s="1006">
        <f t="shared" ca="1" si="233"/>
        <v>1</v>
      </c>
      <c r="D632" s="1007">
        <f t="shared" ca="1" si="234"/>
        <v>1</v>
      </c>
      <c r="E632" s="1007">
        <f t="shared" ca="1" si="235"/>
        <v>1</v>
      </c>
      <c r="F632" s="209"/>
    </row>
    <row r="633" spans="1:6" ht="14.1" customHeight="1" x14ac:dyDescent="0.2">
      <c r="A633" s="1006">
        <f ca="1">IF($H633="UNIDADE CONSTRUTIVA",OFFSET(A633,-1,0)+1,LARGE(A$3:A630,1))</f>
        <v>0</v>
      </c>
      <c r="B633" s="1006">
        <f t="shared" ref="B633:B696" ca="1" si="236">IF(H633="UNIDADE CONSTRUTIVA",0,IF(H633="CÉLULA CONSTRUTIVA",OFFSET(B633,-1,0)+1,OFFSET(B633,-1,0)))</f>
        <v>23</v>
      </c>
      <c r="C633" s="1006">
        <f t="shared" ref="C633:C696" ca="1" si="237">IF(H633="CÉLULA CONSTRUTIVA",0,IF(H633="ETAPA",OFFSET(C633,-1,0)+1,OFFSET(C633,-1,0)))</f>
        <v>1</v>
      </c>
      <c r="D633" s="1007">
        <f t="shared" ref="D633:D696" ca="1" si="238">IF(H633="ETAPA",0,IF(H633="SUBETAPA",OFFSET(D633,-1,0)+1,OFFSET(D633,-1,0)))</f>
        <v>1</v>
      </c>
      <c r="E633" s="1007">
        <f t="shared" ref="E633:E696" ca="1" si="239">IF(H633="Subetapa",0,IF(H633="serviço",OFFSET(E633,-1,0)+1,OFFSET(E633,-1,0)))</f>
        <v>1</v>
      </c>
      <c r="F633" s="209"/>
    </row>
    <row r="634" spans="1:6" ht="14.1" customHeight="1" x14ac:dyDescent="0.2">
      <c r="A634" s="1006">
        <f ca="1">IF($H634="UNIDADE CONSTRUTIVA",OFFSET(A634,-1,0)+1,LARGE(A$3:A631,1))</f>
        <v>0</v>
      </c>
      <c r="B634" s="1006">
        <f t="shared" ca="1" si="236"/>
        <v>23</v>
      </c>
      <c r="C634" s="1006">
        <f t="shared" ca="1" si="237"/>
        <v>1</v>
      </c>
      <c r="D634" s="1007">
        <f t="shared" ca="1" si="238"/>
        <v>1</v>
      </c>
      <c r="E634" s="1007">
        <f t="shared" ca="1" si="239"/>
        <v>1</v>
      </c>
      <c r="F634" s="209"/>
    </row>
    <row r="635" spans="1:6" ht="14.1" customHeight="1" x14ac:dyDescent="0.2">
      <c r="A635" s="1006">
        <f ca="1">IF($H635="UNIDADE CONSTRUTIVA",OFFSET(A635,-1,0)+1,LARGE(A$3:A632,1))</f>
        <v>0</v>
      </c>
      <c r="B635" s="1006">
        <f t="shared" ca="1" si="236"/>
        <v>23</v>
      </c>
      <c r="C635" s="1006">
        <f t="shared" ca="1" si="237"/>
        <v>1</v>
      </c>
      <c r="D635" s="1007">
        <f t="shared" ca="1" si="238"/>
        <v>1</v>
      </c>
      <c r="E635" s="1007">
        <f t="shared" ca="1" si="239"/>
        <v>1</v>
      </c>
      <c r="F635" s="209"/>
    </row>
    <row r="636" spans="1:6" ht="14.1" customHeight="1" x14ac:dyDescent="0.2">
      <c r="A636" s="1006">
        <f ca="1">IF($H636="UNIDADE CONSTRUTIVA",OFFSET(A636,-1,0)+1,LARGE(A$3:A633,1))</f>
        <v>0</v>
      </c>
      <c r="B636" s="1006">
        <f t="shared" ca="1" si="236"/>
        <v>23</v>
      </c>
      <c r="C636" s="1006">
        <f t="shared" ca="1" si="237"/>
        <v>1</v>
      </c>
      <c r="D636" s="1007">
        <f t="shared" ca="1" si="238"/>
        <v>1</v>
      </c>
      <c r="E636" s="1007">
        <f t="shared" ca="1" si="239"/>
        <v>1</v>
      </c>
      <c r="F636" s="209"/>
    </row>
    <row r="637" spans="1:6" ht="14.1" customHeight="1" x14ac:dyDescent="0.2">
      <c r="A637" s="1006">
        <f ca="1">IF($H637="UNIDADE CONSTRUTIVA",OFFSET(A637,-1,0)+1,LARGE(A$3:A634,1))</f>
        <v>0</v>
      </c>
      <c r="B637" s="1006">
        <f t="shared" ca="1" si="236"/>
        <v>23</v>
      </c>
      <c r="C637" s="1006">
        <f t="shared" ca="1" si="237"/>
        <v>1</v>
      </c>
      <c r="D637" s="1007">
        <f t="shared" ca="1" si="238"/>
        <v>1</v>
      </c>
      <c r="E637" s="1007">
        <f t="shared" ca="1" si="239"/>
        <v>1</v>
      </c>
      <c r="F637" s="209"/>
    </row>
    <row r="638" spans="1:6" ht="14.1" customHeight="1" x14ac:dyDescent="0.2">
      <c r="A638" s="1006">
        <f ca="1">IF($H638="UNIDADE CONSTRUTIVA",OFFSET(A638,-1,0)+1,LARGE(A$3:A635,1))</f>
        <v>0</v>
      </c>
      <c r="B638" s="1006">
        <f t="shared" ca="1" si="236"/>
        <v>23</v>
      </c>
      <c r="C638" s="1006">
        <f t="shared" ca="1" si="237"/>
        <v>1</v>
      </c>
      <c r="D638" s="1007">
        <f t="shared" ca="1" si="238"/>
        <v>1</v>
      </c>
      <c r="E638" s="1007">
        <f t="shared" ca="1" si="239"/>
        <v>1</v>
      </c>
      <c r="F638" s="209"/>
    </row>
    <row r="639" spans="1:6" ht="14.1" customHeight="1" x14ac:dyDescent="0.2">
      <c r="A639" s="1006">
        <f ca="1">IF($H639="UNIDADE CONSTRUTIVA",OFFSET(A639,-1,0)+1,LARGE(A$3:A636,1))</f>
        <v>0</v>
      </c>
      <c r="B639" s="1006">
        <f t="shared" ca="1" si="236"/>
        <v>23</v>
      </c>
      <c r="C639" s="1006">
        <f t="shared" ca="1" si="237"/>
        <v>1</v>
      </c>
      <c r="D639" s="1007">
        <f t="shared" ca="1" si="238"/>
        <v>1</v>
      </c>
      <c r="E639" s="1007">
        <f t="shared" ca="1" si="239"/>
        <v>1</v>
      </c>
      <c r="F639" s="209"/>
    </row>
    <row r="640" spans="1:6" ht="14.1" customHeight="1" x14ac:dyDescent="0.2">
      <c r="A640" s="1006">
        <f ca="1">IF($H640="UNIDADE CONSTRUTIVA",OFFSET(A640,-1,0)+1,LARGE(A$3:A637,1))</f>
        <v>0</v>
      </c>
      <c r="B640" s="1006">
        <f t="shared" ca="1" si="236"/>
        <v>23</v>
      </c>
      <c r="C640" s="1006">
        <f t="shared" ca="1" si="237"/>
        <v>1</v>
      </c>
      <c r="D640" s="1007">
        <f t="shared" ca="1" si="238"/>
        <v>1</v>
      </c>
      <c r="E640" s="1007">
        <f t="shared" ca="1" si="239"/>
        <v>1</v>
      </c>
      <c r="F640" s="209"/>
    </row>
    <row r="641" spans="1:6" ht="14.1" customHeight="1" x14ac:dyDescent="0.2">
      <c r="A641" s="1006">
        <f ca="1">IF($H641="UNIDADE CONSTRUTIVA",OFFSET(A641,-1,0)+1,LARGE(A$3:A638,1))</f>
        <v>0</v>
      </c>
      <c r="B641" s="1006">
        <f t="shared" ca="1" si="236"/>
        <v>23</v>
      </c>
      <c r="C641" s="1006">
        <f t="shared" ca="1" si="237"/>
        <v>1</v>
      </c>
      <c r="D641" s="1007">
        <f t="shared" ca="1" si="238"/>
        <v>1</v>
      </c>
      <c r="E641" s="1007">
        <f t="shared" ca="1" si="239"/>
        <v>1</v>
      </c>
      <c r="F641" s="209"/>
    </row>
    <row r="642" spans="1:6" ht="14.1" customHeight="1" x14ac:dyDescent="0.2">
      <c r="A642" s="1006">
        <f ca="1">IF($H642="UNIDADE CONSTRUTIVA",OFFSET(A642,-1,0)+1,LARGE(A$3:A639,1))</f>
        <v>0</v>
      </c>
      <c r="B642" s="1006">
        <f t="shared" ca="1" si="236"/>
        <v>23</v>
      </c>
      <c r="C642" s="1006">
        <f t="shared" ca="1" si="237"/>
        <v>1</v>
      </c>
      <c r="D642" s="1007">
        <f t="shared" ca="1" si="238"/>
        <v>1</v>
      </c>
      <c r="E642" s="1007">
        <f t="shared" ca="1" si="239"/>
        <v>1</v>
      </c>
      <c r="F642" s="209"/>
    </row>
    <row r="643" spans="1:6" ht="14.1" customHeight="1" x14ac:dyDescent="0.2">
      <c r="A643" s="1006">
        <f ca="1">IF($H643="UNIDADE CONSTRUTIVA",OFFSET(A643,-1,0)+1,LARGE(A$3:A640,1))</f>
        <v>0</v>
      </c>
      <c r="B643" s="1006">
        <f t="shared" ca="1" si="236"/>
        <v>23</v>
      </c>
      <c r="C643" s="1006">
        <f t="shared" ca="1" si="237"/>
        <v>1</v>
      </c>
      <c r="D643" s="1007">
        <f t="shared" ca="1" si="238"/>
        <v>1</v>
      </c>
      <c r="E643" s="1007">
        <f t="shared" ca="1" si="239"/>
        <v>1</v>
      </c>
      <c r="F643" s="209"/>
    </row>
    <row r="644" spans="1:6" ht="14.1" customHeight="1" x14ac:dyDescent="0.2">
      <c r="A644" s="1006">
        <f ca="1">IF($H644="UNIDADE CONSTRUTIVA",OFFSET(A644,-1,0)+1,LARGE(A$3:A641,1))</f>
        <v>0</v>
      </c>
      <c r="B644" s="1006">
        <f t="shared" ca="1" si="236"/>
        <v>23</v>
      </c>
      <c r="C644" s="1006">
        <f t="shared" ca="1" si="237"/>
        <v>1</v>
      </c>
      <c r="D644" s="1007">
        <f t="shared" ca="1" si="238"/>
        <v>1</v>
      </c>
      <c r="E644" s="1007">
        <f t="shared" ca="1" si="239"/>
        <v>1</v>
      </c>
      <c r="F644" s="209"/>
    </row>
    <row r="645" spans="1:6" ht="14.1" customHeight="1" x14ac:dyDescent="0.2">
      <c r="A645" s="1006">
        <f ca="1">IF($H645="UNIDADE CONSTRUTIVA",OFFSET(A645,-1,0)+1,LARGE(A$3:A642,1))</f>
        <v>0</v>
      </c>
      <c r="B645" s="1006">
        <f t="shared" ca="1" si="236"/>
        <v>23</v>
      </c>
      <c r="C645" s="1006">
        <f t="shared" ca="1" si="237"/>
        <v>1</v>
      </c>
      <c r="D645" s="1007">
        <f t="shared" ca="1" si="238"/>
        <v>1</v>
      </c>
      <c r="E645" s="1007">
        <f t="shared" ca="1" si="239"/>
        <v>1</v>
      </c>
      <c r="F645" s="209"/>
    </row>
    <row r="646" spans="1:6" ht="14.1" customHeight="1" x14ac:dyDescent="0.2">
      <c r="A646" s="1006">
        <f ca="1">IF($H646="UNIDADE CONSTRUTIVA",OFFSET(A646,-1,0)+1,LARGE(A$3:A643,1))</f>
        <v>0</v>
      </c>
      <c r="B646" s="1006">
        <f t="shared" ca="1" si="236"/>
        <v>23</v>
      </c>
      <c r="C646" s="1006">
        <f t="shared" ca="1" si="237"/>
        <v>1</v>
      </c>
      <c r="D646" s="1007">
        <f t="shared" ca="1" si="238"/>
        <v>1</v>
      </c>
      <c r="E646" s="1007">
        <f t="shared" ca="1" si="239"/>
        <v>1</v>
      </c>
      <c r="F646" s="209"/>
    </row>
    <row r="647" spans="1:6" ht="14.1" customHeight="1" x14ac:dyDescent="0.2">
      <c r="A647" s="1006">
        <f ca="1">IF($H647="UNIDADE CONSTRUTIVA",OFFSET(A647,-1,0)+1,LARGE(A$3:A644,1))</f>
        <v>0</v>
      </c>
      <c r="B647" s="1006">
        <f t="shared" ca="1" si="236"/>
        <v>23</v>
      </c>
      <c r="C647" s="1006">
        <f t="shared" ca="1" si="237"/>
        <v>1</v>
      </c>
      <c r="D647" s="1007">
        <f t="shared" ca="1" si="238"/>
        <v>1</v>
      </c>
      <c r="E647" s="1007">
        <f t="shared" ca="1" si="239"/>
        <v>1</v>
      </c>
      <c r="F647" s="209"/>
    </row>
    <row r="648" spans="1:6" ht="14.1" customHeight="1" x14ac:dyDescent="0.2">
      <c r="A648" s="1006">
        <f ca="1">IF($H648="UNIDADE CONSTRUTIVA",OFFSET(A648,-1,0)+1,LARGE(A$3:A645,1))</f>
        <v>0</v>
      </c>
      <c r="B648" s="1006">
        <f t="shared" ca="1" si="236"/>
        <v>23</v>
      </c>
      <c r="C648" s="1006">
        <f t="shared" ca="1" si="237"/>
        <v>1</v>
      </c>
      <c r="D648" s="1007">
        <f t="shared" ca="1" si="238"/>
        <v>1</v>
      </c>
      <c r="E648" s="1007">
        <f t="shared" ca="1" si="239"/>
        <v>1</v>
      </c>
      <c r="F648" s="209"/>
    </row>
    <row r="649" spans="1:6" ht="14.1" customHeight="1" x14ac:dyDescent="0.2">
      <c r="A649" s="1006">
        <f ca="1">IF($H649="UNIDADE CONSTRUTIVA",OFFSET(A649,-1,0)+1,LARGE(A$3:A646,1))</f>
        <v>0</v>
      </c>
      <c r="B649" s="1006">
        <f t="shared" ca="1" si="236"/>
        <v>23</v>
      </c>
      <c r="C649" s="1006">
        <f t="shared" ca="1" si="237"/>
        <v>1</v>
      </c>
      <c r="D649" s="1007">
        <f t="shared" ca="1" si="238"/>
        <v>1</v>
      </c>
      <c r="E649" s="1007">
        <f t="shared" ca="1" si="239"/>
        <v>1</v>
      </c>
      <c r="F649" s="209"/>
    </row>
    <row r="650" spans="1:6" ht="14.1" customHeight="1" x14ac:dyDescent="0.2">
      <c r="A650" s="1006">
        <f ca="1">IF($H650="UNIDADE CONSTRUTIVA",OFFSET(A650,-1,0)+1,LARGE(A$3:A647,1))</f>
        <v>0</v>
      </c>
      <c r="B650" s="1006">
        <f t="shared" ca="1" si="236"/>
        <v>23</v>
      </c>
      <c r="C650" s="1006">
        <f t="shared" ca="1" si="237"/>
        <v>1</v>
      </c>
      <c r="D650" s="1007">
        <f t="shared" ca="1" si="238"/>
        <v>1</v>
      </c>
      <c r="E650" s="1007">
        <f t="shared" ca="1" si="239"/>
        <v>1</v>
      </c>
      <c r="F650" s="209"/>
    </row>
    <row r="651" spans="1:6" ht="14.1" customHeight="1" x14ac:dyDescent="0.2">
      <c r="A651" s="1006">
        <f ca="1">IF($H651="UNIDADE CONSTRUTIVA",OFFSET(A651,-1,0)+1,LARGE(A$3:A648,1))</f>
        <v>0</v>
      </c>
      <c r="B651" s="1006">
        <f t="shared" ca="1" si="236"/>
        <v>23</v>
      </c>
      <c r="C651" s="1006">
        <f t="shared" ca="1" si="237"/>
        <v>1</v>
      </c>
      <c r="D651" s="1007">
        <f t="shared" ca="1" si="238"/>
        <v>1</v>
      </c>
      <c r="E651" s="1007">
        <f t="shared" ca="1" si="239"/>
        <v>1</v>
      </c>
      <c r="F651" s="209"/>
    </row>
    <row r="652" spans="1:6" ht="14.1" customHeight="1" x14ac:dyDescent="0.2">
      <c r="A652" s="1006">
        <f ca="1">IF($H652="UNIDADE CONSTRUTIVA",OFFSET(A652,-1,0)+1,LARGE(A$3:A649,1))</f>
        <v>0</v>
      </c>
      <c r="B652" s="1006">
        <f t="shared" ca="1" si="236"/>
        <v>23</v>
      </c>
      <c r="C652" s="1006">
        <f t="shared" ca="1" si="237"/>
        <v>1</v>
      </c>
      <c r="D652" s="1007">
        <f t="shared" ca="1" si="238"/>
        <v>1</v>
      </c>
      <c r="E652" s="1007">
        <f t="shared" ca="1" si="239"/>
        <v>1</v>
      </c>
      <c r="F652" s="209"/>
    </row>
    <row r="653" spans="1:6" ht="14.1" customHeight="1" x14ac:dyDescent="0.2">
      <c r="A653" s="1006">
        <f ca="1">IF($H653="UNIDADE CONSTRUTIVA",OFFSET(A653,-1,0)+1,LARGE(A$3:A650,1))</f>
        <v>0</v>
      </c>
      <c r="B653" s="1006">
        <f t="shared" ca="1" si="236"/>
        <v>23</v>
      </c>
      <c r="C653" s="1006">
        <f t="shared" ca="1" si="237"/>
        <v>1</v>
      </c>
      <c r="D653" s="1007">
        <f t="shared" ca="1" si="238"/>
        <v>1</v>
      </c>
      <c r="E653" s="1007">
        <f t="shared" ca="1" si="239"/>
        <v>1</v>
      </c>
      <c r="F653" s="209"/>
    </row>
    <row r="654" spans="1:6" ht="14.1" customHeight="1" x14ac:dyDescent="0.2">
      <c r="A654" s="1006">
        <f ca="1">IF($H654="UNIDADE CONSTRUTIVA",OFFSET(A654,-1,0)+1,LARGE(A$3:A651,1))</f>
        <v>0</v>
      </c>
      <c r="B654" s="1006">
        <f t="shared" ca="1" si="236"/>
        <v>23</v>
      </c>
      <c r="C654" s="1006">
        <f t="shared" ca="1" si="237"/>
        <v>1</v>
      </c>
      <c r="D654" s="1007">
        <f t="shared" ca="1" si="238"/>
        <v>1</v>
      </c>
      <c r="E654" s="1007">
        <f t="shared" ca="1" si="239"/>
        <v>1</v>
      </c>
      <c r="F654" s="209"/>
    </row>
    <row r="655" spans="1:6" ht="14.1" customHeight="1" x14ac:dyDescent="0.2">
      <c r="A655" s="1006">
        <f ca="1">IF($H655="UNIDADE CONSTRUTIVA",OFFSET(A655,-1,0)+1,LARGE(A$3:A652,1))</f>
        <v>0</v>
      </c>
      <c r="B655" s="1006">
        <f t="shared" ca="1" si="236"/>
        <v>23</v>
      </c>
      <c r="C655" s="1006">
        <f t="shared" ca="1" si="237"/>
        <v>1</v>
      </c>
      <c r="D655" s="1007">
        <f t="shared" ca="1" si="238"/>
        <v>1</v>
      </c>
      <c r="E655" s="1007">
        <f t="shared" ca="1" si="239"/>
        <v>1</v>
      </c>
      <c r="F655" s="209"/>
    </row>
    <row r="656" spans="1:6" ht="14.1" customHeight="1" x14ac:dyDescent="0.2">
      <c r="A656" s="1006">
        <f ca="1">IF($H656="UNIDADE CONSTRUTIVA",OFFSET(A656,-1,0)+1,LARGE(A$3:A653,1))</f>
        <v>0</v>
      </c>
      <c r="B656" s="1006">
        <f t="shared" ca="1" si="236"/>
        <v>23</v>
      </c>
      <c r="C656" s="1006">
        <f t="shared" ca="1" si="237"/>
        <v>1</v>
      </c>
      <c r="D656" s="1007">
        <f t="shared" ca="1" si="238"/>
        <v>1</v>
      </c>
      <c r="E656" s="1007">
        <f t="shared" ca="1" si="239"/>
        <v>1</v>
      </c>
      <c r="F656" s="209"/>
    </row>
    <row r="657" spans="1:6" ht="14.1" customHeight="1" x14ac:dyDescent="0.2">
      <c r="A657" s="1006">
        <f ca="1">IF($H657="UNIDADE CONSTRUTIVA",OFFSET(A657,-1,0)+1,LARGE(A$3:A654,1))</f>
        <v>0</v>
      </c>
      <c r="B657" s="1006">
        <f t="shared" ca="1" si="236"/>
        <v>23</v>
      </c>
      <c r="C657" s="1006">
        <f t="shared" ca="1" si="237"/>
        <v>1</v>
      </c>
      <c r="D657" s="1007">
        <f t="shared" ca="1" si="238"/>
        <v>1</v>
      </c>
      <c r="E657" s="1007">
        <f t="shared" ca="1" si="239"/>
        <v>1</v>
      </c>
      <c r="F657" s="209"/>
    </row>
    <row r="658" spans="1:6" ht="14.1" customHeight="1" x14ac:dyDescent="0.2">
      <c r="A658" s="1006">
        <f ca="1">IF($H658="UNIDADE CONSTRUTIVA",OFFSET(A658,-1,0)+1,LARGE(A$3:A655,1))</f>
        <v>0</v>
      </c>
      <c r="B658" s="1006">
        <f t="shared" ca="1" si="236"/>
        <v>23</v>
      </c>
      <c r="C658" s="1006">
        <f t="shared" ca="1" si="237"/>
        <v>1</v>
      </c>
      <c r="D658" s="1007">
        <f t="shared" ca="1" si="238"/>
        <v>1</v>
      </c>
      <c r="E658" s="1007">
        <f t="shared" ca="1" si="239"/>
        <v>1</v>
      </c>
      <c r="F658" s="209"/>
    </row>
    <row r="659" spans="1:6" ht="14.1" customHeight="1" x14ac:dyDescent="0.2">
      <c r="A659" s="1006">
        <f ca="1">IF($H659="UNIDADE CONSTRUTIVA",OFFSET(A659,-1,0)+1,LARGE(A$3:A656,1))</f>
        <v>0</v>
      </c>
      <c r="B659" s="1006">
        <f t="shared" ca="1" si="236"/>
        <v>23</v>
      </c>
      <c r="C659" s="1006">
        <f t="shared" ca="1" si="237"/>
        <v>1</v>
      </c>
      <c r="D659" s="1007">
        <f t="shared" ca="1" si="238"/>
        <v>1</v>
      </c>
      <c r="E659" s="1007">
        <f t="shared" ca="1" si="239"/>
        <v>1</v>
      </c>
      <c r="F659" s="209"/>
    </row>
    <row r="660" spans="1:6" ht="14.1" customHeight="1" x14ac:dyDescent="0.2">
      <c r="A660" s="1006">
        <f ca="1">IF($H660="UNIDADE CONSTRUTIVA",OFFSET(A660,-1,0)+1,LARGE(A$3:A657,1))</f>
        <v>0</v>
      </c>
      <c r="B660" s="1006">
        <f t="shared" ca="1" si="236"/>
        <v>23</v>
      </c>
      <c r="C660" s="1006">
        <f t="shared" ca="1" si="237"/>
        <v>1</v>
      </c>
      <c r="D660" s="1007">
        <f t="shared" ca="1" si="238"/>
        <v>1</v>
      </c>
      <c r="E660" s="1007">
        <f t="shared" ca="1" si="239"/>
        <v>1</v>
      </c>
      <c r="F660" s="209"/>
    </row>
    <row r="661" spans="1:6" ht="14.1" customHeight="1" x14ac:dyDescent="0.2">
      <c r="A661" s="1006">
        <f ca="1">IF($H661="UNIDADE CONSTRUTIVA",OFFSET(A661,-1,0)+1,LARGE(A$3:A658,1))</f>
        <v>0</v>
      </c>
      <c r="B661" s="1006">
        <f t="shared" ca="1" si="236"/>
        <v>23</v>
      </c>
      <c r="C661" s="1006">
        <f t="shared" ca="1" si="237"/>
        <v>1</v>
      </c>
      <c r="D661" s="1007">
        <f t="shared" ca="1" si="238"/>
        <v>1</v>
      </c>
      <c r="E661" s="1007">
        <f t="shared" ca="1" si="239"/>
        <v>1</v>
      </c>
      <c r="F661" s="209"/>
    </row>
    <row r="662" spans="1:6" ht="14.1" customHeight="1" x14ac:dyDescent="0.2">
      <c r="A662" s="1006">
        <f ca="1">IF($H662="UNIDADE CONSTRUTIVA",OFFSET(A662,-1,0)+1,LARGE(A$3:A659,1))</f>
        <v>0</v>
      </c>
      <c r="B662" s="1006">
        <f t="shared" ca="1" si="236"/>
        <v>23</v>
      </c>
      <c r="C662" s="1006">
        <f t="shared" ca="1" si="237"/>
        <v>1</v>
      </c>
      <c r="D662" s="1007">
        <f t="shared" ca="1" si="238"/>
        <v>1</v>
      </c>
      <c r="E662" s="1007">
        <f t="shared" ca="1" si="239"/>
        <v>1</v>
      </c>
      <c r="F662" s="209"/>
    </row>
    <row r="663" spans="1:6" ht="14.1" customHeight="1" x14ac:dyDescent="0.2">
      <c r="A663" s="1006">
        <f ca="1">IF($H663="UNIDADE CONSTRUTIVA",OFFSET(A663,-1,0)+1,LARGE(A$3:A660,1))</f>
        <v>0</v>
      </c>
      <c r="B663" s="1006">
        <f t="shared" ca="1" si="236"/>
        <v>23</v>
      </c>
      <c r="C663" s="1006">
        <f t="shared" ca="1" si="237"/>
        <v>1</v>
      </c>
      <c r="D663" s="1007">
        <f t="shared" ca="1" si="238"/>
        <v>1</v>
      </c>
      <c r="E663" s="1007">
        <f t="shared" ca="1" si="239"/>
        <v>1</v>
      </c>
      <c r="F663" s="209"/>
    </row>
    <row r="664" spans="1:6" ht="14.1" customHeight="1" x14ac:dyDescent="0.2">
      <c r="A664" s="1006">
        <f ca="1">IF($H664="UNIDADE CONSTRUTIVA",OFFSET(A664,-1,0)+1,LARGE(A$3:A661,1))</f>
        <v>0</v>
      </c>
      <c r="B664" s="1006">
        <f t="shared" ca="1" si="236"/>
        <v>23</v>
      </c>
      <c r="C664" s="1006">
        <f t="shared" ca="1" si="237"/>
        <v>1</v>
      </c>
      <c r="D664" s="1007">
        <f t="shared" ca="1" si="238"/>
        <v>1</v>
      </c>
      <c r="E664" s="1007">
        <f t="shared" ca="1" si="239"/>
        <v>1</v>
      </c>
      <c r="F664" s="209"/>
    </row>
    <row r="665" spans="1:6" ht="14.1" customHeight="1" x14ac:dyDescent="0.2">
      <c r="A665" s="1006">
        <f ca="1">IF($H665="UNIDADE CONSTRUTIVA",OFFSET(A665,-1,0)+1,LARGE(A$3:A662,1))</f>
        <v>0</v>
      </c>
      <c r="B665" s="1006">
        <f t="shared" ca="1" si="236"/>
        <v>23</v>
      </c>
      <c r="C665" s="1006">
        <f t="shared" ca="1" si="237"/>
        <v>1</v>
      </c>
      <c r="D665" s="1007">
        <f t="shared" ca="1" si="238"/>
        <v>1</v>
      </c>
      <c r="E665" s="1007">
        <f t="shared" ca="1" si="239"/>
        <v>1</v>
      </c>
      <c r="F665" s="209"/>
    </row>
    <row r="666" spans="1:6" ht="14.1" customHeight="1" x14ac:dyDescent="0.2">
      <c r="A666" s="1006">
        <f ca="1">IF($H666="UNIDADE CONSTRUTIVA",OFFSET(A666,-1,0)+1,LARGE(A$3:A663,1))</f>
        <v>0</v>
      </c>
      <c r="B666" s="1006">
        <f t="shared" ca="1" si="236"/>
        <v>23</v>
      </c>
      <c r="C666" s="1006">
        <f t="shared" ca="1" si="237"/>
        <v>1</v>
      </c>
      <c r="D666" s="1007">
        <f t="shared" ca="1" si="238"/>
        <v>1</v>
      </c>
      <c r="E666" s="1007">
        <f t="shared" ca="1" si="239"/>
        <v>1</v>
      </c>
      <c r="F666" s="209"/>
    </row>
    <row r="667" spans="1:6" ht="14.1" customHeight="1" x14ac:dyDescent="0.2">
      <c r="A667" s="1006">
        <f ca="1">IF($H667="UNIDADE CONSTRUTIVA",OFFSET(A667,-1,0)+1,LARGE(A$3:A664,1))</f>
        <v>0</v>
      </c>
      <c r="B667" s="1006">
        <f t="shared" ca="1" si="236"/>
        <v>23</v>
      </c>
      <c r="C667" s="1006">
        <f t="shared" ca="1" si="237"/>
        <v>1</v>
      </c>
      <c r="D667" s="1007">
        <f t="shared" ca="1" si="238"/>
        <v>1</v>
      </c>
      <c r="E667" s="1007">
        <f t="shared" ca="1" si="239"/>
        <v>1</v>
      </c>
      <c r="F667" s="209"/>
    </row>
    <row r="668" spans="1:6" ht="14.1" customHeight="1" x14ac:dyDescent="0.2">
      <c r="A668" s="1006">
        <f ca="1">IF($H668="UNIDADE CONSTRUTIVA",OFFSET(A668,-1,0)+1,LARGE(A$3:A665,1))</f>
        <v>0</v>
      </c>
      <c r="B668" s="1006">
        <f t="shared" ca="1" si="236"/>
        <v>23</v>
      </c>
      <c r="C668" s="1006">
        <f t="shared" ca="1" si="237"/>
        <v>1</v>
      </c>
      <c r="D668" s="1007">
        <f t="shared" ca="1" si="238"/>
        <v>1</v>
      </c>
      <c r="E668" s="1007">
        <f t="shared" ca="1" si="239"/>
        <v>1</v>
      </c>
      <c r="F668" s="209"/>
    </row>
    <row r="669" spans="1:6" ht="14.1" customHeight="1" x14ac:dyDescent="0.2">
      <c r="A669" s="1006">
        <f ca="1">IF($H669="UNIDADE CONSTRUTIVA",OFFSET(A669,-1,0)+1,LARGE(A$3:A666,1))</f>
        <v>0</v>
      </c>
      <c r="B669" s="1006">
        <f t="shared" ca="1" si="236"/>
        <v>23</v>
      </c>
      <c r="C669" s="1006">
        <f t="shared" ca="1" si="237"/>
        <v>1</v>
      </c>
      <c r="D669" s="1007">
        <f t="shared" ca="1" si="238"/>
        <v>1</v>
      </c>
      <c r="E669" s="1007">
        <f t="shared" ca="1" si="239"/>
        <v>1</v>
      </c>
      <c r="F669" s="209"/>
    </row>
    <row r="670" spans="1:6" ht="14.1" customHeight="1" x14ac:dyDescent="0.2">
      <c r="A670" s="1006">
        <f ca="1">IF($H670="UNIDADE CONSTRUTIVA",OFFSET(A670,-1,0)+1,LARGE(A$3:A667,1))</f>
        <v>0</v>
      </c>
      <c r="B670" s="1006">
        <f t="shared" ca="1" si="236"/>
        <v>23</v>
      </c>
      <c r="C670" s="1006">
        <f t="shared" ca="1" si="237"/>
        <v>1</v>
      </c>
      <c r="D670" s="1007">
        <f t="shared" ca="1" si="238"/>
        <v>1</v>
      </c>
      <c r="E670" s="1007">
        <f t="shared" ca="1" si="239"/>
        <v>1</v>
      </c>
      <c r="F670" s="209"/>
    </row>
    <row r="671" spans="1:6" ht="14.1" customHeight="1" x14ac:dyDescent="0.2">
      <c r="A671" s="1006">
        <f ca="1">IF($H671="UNIDADE CONSTRUTIVA",OFFSET(A671,-1,0)+1,LARGE(A$3:A668,1))</f>
        <v>0</v>
      </c>
      <c r="B671" s="1006">
        <f t="shared" ca="1" si="236"/>
        <v>23</v>
      </c>
      <c r="C671" s="1006">
        <f t="shared" ca="1" si="237"/>
        <v>1</v>
      </c>
      <c r="D671" s="1007">
        <f t="shared" ca="1" si="238"/>
        <v>1</v>
      </c>
      <c r="E671" s="1007">
        <f t="shared" ca="1" si="239"/>
        <v>1</v>
      </c>
      <c r="F671" s="209"/>
    </row>
    <row r="672" spans="1:6" ht="14.1" customHeight="1" x14ac:dyDescent="0.2">
      <c r="A672" s="1006">
        <f ca="1">IF($H672="UNIDADE CONSTRUTIVA",OFFSET(A672,-1,0)+1,LARGE(A$3:A669,1))</f>
        <v>0</v>
      </c>
      <c r="B672" s="1006">
        <f t="shared" ca="1" si="236"/>
        <v>23</v>
      </c>
      <c r="C672" s="1006">
        <f t="shared" ca="1" si="237"/>
        <v>1</v>
      </c>
      <c r="D672" s="1007">
        <f t="shared" ca="1" si="238"/>
        <v>1</v>
      </c>
      <c r="E672" s="1007">
        <f t="shared" ca="1" si="239"/>
        <v>1</v>
      </c>
      <c r="F672" s="209"/>
    </row>
    <row r="673" spans="1:6" ht="14.1" customHeight="1" x14ac:dyDescent="0.2">
      <c r="A673" s="1006">
        <f ca="1">IF($H673="UNIDADE CONSTRUTIVA",OFFSET(A673,-1,0)+1,LARGE(A$3:A670,1))</f>
        <v>0</v>
      </c>
      <c r="B673" s="1006">
        <f t="shared" ca="1" si="236"/>
        <v>23</v>
      </c>
      <c r="C673" s="1006">
        <f t="shared" ca="1" si="237"/>
        <v>1</v>
      </c>
      <c r="D673" s="1007">
        <f t="shared" ca="1" si="238"/>
        <v>1</v>
      </c>
      <c r="E673" s="1007">
        <f t="shared" ca="1" si="239"/>
        <v>1</v>
      </c>
      <c r="F673" s="209"/>
    </row>
    <row r="674" spans="1:6" ht="14.1" customHeight="1" x14ac:dyDescent="0.2">
      <c r="A674" s="1006">
        <f ca="1">IF($H674="UNIDADE CONSTRUTIVA",OFFSET(A674,-1,0)+1,LARGE(A$3:A671,1))</f>
        <v>0</v>
      </c>
      <c r="B674" s="1006">
        <f t="shared" ca="1" si="236"/>
        <v>23</v>
      </c>
      <c r="C674" s="1006">
        <f t="shared" ca="1" si="237"/>
        <v>1</v>
      </c>
      <c r="D674" s="1007">
        <f t="shared" ca="1" si="238"/>
        <v>1</v>
      </c>
      <c r="E674" s="1007">
        <f t="shared" ca="1" si="239"/>
        <v>1</v>
      </c>
      <c r="F674" s="209"/>
    </row>
    <row r="675" spans="1:6" ht="14.1" customHeight="1" x14ac:dyDescent="0.2">
      <c r="A675" s="1006">
        <f ca="1">IF($H675="UNIDADE CONSTRUTIVA",OFFSET(A675,-1,0)+1,LARGE(A$3:A672,1))</f>
        <v>0</v>
      </c>
      <c r="B675" s="1006">
        <f t="shared" ca="1" si="236"/>
        <v>23</v>
      </c>
      <c r="C675" s="1006">
        <f t="shared" ca="1" si="237"/>
        <v>1</v>
      </c>
      <c r="D675" s="1007">
        <f t="shared" ca="1" si="238"/>
        <v>1</v>
      </c>
      <c r="E675" s="1007">
        <f t="shared" ca="1" si="239"/>
        <v>1</v>
      </c>
      <c r="F675" s="209"/>
    </row>
    <row r="676" spans="1:6" ht="14.1" customHeight="1" x14ac:dyDescent="0.2">
      <c r="A676" s="1006">
        <f ca="1">IF($H676="UNIDADE CONSTRUTIVA",OFFSET(A676,-1,0)+1,LARGE(A$3:A673,1))</f>
        <v>0</v>
      </c>
      <c r="B676" s="1006">
        <f t="shared" ca="1" si="236"/>
        <v>23</v>
      </c>
      <c r="C676" s="1006">
        <f t="shared" ca="1" si="237"/>
        <v>1</v>
      </c>
      <c r="D676" s="1007">
        <f t="shared" ca="1" si="238"/>
        <v>1</v>
      </c>
      <c r="E676" s="1007">
        <f t="shared" ca="1" si="239"/>
        <v>1</v>
      </c>
      <c r="F676" s="209"/>
    </row>
    <row r="677" spans="1:6" ht="14.1" customHeight="1" x14ac:dyDescent="0.2">
      <c r="A677" s="1006">
        <f ca="1">IF($H677="UNIDADE CONSTRUTIVA",OFFSET(A677,-1,0)+1,LARGE(A$3:A674,1))</f>
        <v>0</v>
      </c>
      <c r="B677" s="1006">
        <f t="shared" ca="1" si="236"/>
        <v>23</v>
      </c>
      <c r="C677" s="1006">
        <f t="shared" ca="1" si="237"/>
        <v>1</v>
      </c>
      <c r="D677" s="1007">
        <f t="shared" ca="1" si="238"/>
        <v>1</v>
      </c>
      <c r="E677" s="1007">
        <f t="shared" ca="1" si="239"/>
        <v>1</v>
      </c>
      <c r="F677" s="209"/>
    </row>
    <row r="678" spans="1:6" ht="14.1" customHeight="1" x14ac:dyDescent="0.2">
      <c r="A678" s="1006">
        <f ca="1">IF($H678="UNIDADE CONSTRUTIVA",OFFSET(A678,-1,0)+1,LARGE(A$3:A675,1))</f>
        <v>0</v>
      </c>
      <c r="B678" s="1006">
        <f t="shared" ca="1" si="236"/>
        <v>23</v>
      </c>
      <c r="C678" s="1006">
        <f t="shared" ca="1" si="237"/>
        <v>1</v>
      </c>
      <c r="D678" s="1007">
        <f t="shared" ca="1" si="238"/>
        <v>1</v>
      </c>
      <c r="E678" s="1007">
        <f t="shared" ca="1" si="239"/>
        <v>1</v>
      </c>
      <c r="F678" s="209"/>
    </row>
    <row r="679" spans="1:6" ht="14.1" customHeight="1" x14ac:dyDescent="0.2">
      <c r="A679" s="1006">
        <f ca="1">IF($H679="UNIDADE CONSTRUTIVA",OFFSET(A679,-1,0)+1,LARGE(A$3:A676,1))</f>
        <v>0</v>
      </c>
      <c r="B679" s="1006">
        <f t="shared" ca="1" si="236"/>
        <v>23</v>
      </c>
      <c r="C679" s="1006">
        <f t="shared" ca="1" si="237"/>
        <v>1</v>
      </c>
      <c r="D679" s="1007">
        <f t="shared" ca="1" si="238"/>
        <v>1</v>
      </c>
      <c r="E679" s="1007">
        <f t="shared" ca="1" si="239"/>
        <v>1</v>
      </c>
      <c r="F679" s="209"/>
    </row>
    <row r="680" spans="1:6" ht="14.1" customHeight="1" x14ac:dyDescent="0.2">
      <c r="A680" s="1006">
        <f ca="1">IF($H680="UNIDADE CONSTRUTIVA",OFFSET(A680,-1,0)+1,LARGE(A$3:A677,1))</f>
        <v>0</v>
      </c>
      <c r="B680" s="1006">
        <f t="shared" ca="1" si="236"/>
        <v>23</v>
      </c>
      <c r="C680" s="1006">
        <f t="shared" ca="1" si="237"/>
        <v>1</v>
      </c>
      <c r="D680" s="1007">
        <f t="shared" ca="1" si="238"/>
        <v>1</v>
      </c>
      <c r="E680" s="1007">
        <f t="shared" ca="1" si="239"/>
        <v>1</v>
      </c>
      <c r="F680" s="209"/>
    </row>
    <row r="681" spans="1:6" ht="14.1" customHeight="1" x14ac:dyDescent="0.2">
      <c r="A681" s="1006">
        <f ca="1">IF($H681="UNIDADE CONSTRUTIVA",OFFSET(A681,-1,0)+1,LARGE(A$3:A678,1))</f>
        <v>0</v>
      </c>
      <c r="B681" s="1006">
        <f t="shared" ca="1" si="236"/>
        <v>23</v>
      </c>
      <c r="C681" s="1006">
        <f t="shared" ca="1" si="237"/>
        <v>1</v>
      </c>
      <c r="D681" s="1007">
        <f t="shared" ca="1" si="238"/>
        <v>1</v>
      </c>
      <c r="E681" s="1007">
        <f t="shared" ca="1" si="239"/>
        <v>1</v>
      </c>
      <c r="F681" s="209"/>
    </row>
    <row r="682" spans="1:6" ht="14.1" customHeight="1" x14ac:dyDescent="0.2">
      <c r="A682" s="1006">
        <f ca="1">IF($H682="UNIDADE CONSTRUTIVA",OFFSET(A682,-1,0)+1,LARGE(A$3:A679,1))</f>
        <v>0</v>
      </c>
      <c r="B682" s="1006">
        <f t="shared" ca="1" si="236"/>
        <v>23</v>
      </c>
      <c r="C682" s="1006">
        <f t="shared" ca="1" si="237"/>
        <v>1</v>
      </c>
      <c r="D682" s="1007">
        <f t="shared" ca="1" si="238"/>
        <v>1</v>
      </c>
      <c r="E682" s="1007">
        <f t="shared" ca="1" si="239"/>
        <v>1</v>
      </c>
      <c r="F682" s="209"/>
    </row>
    <row r="683" spans="1:6" ht="14.1" customHeight="1" x14ac:dyDescent="0.2">
      <c r="A683" s="1006">
        <f ca="1">IF($H683="UNIDADE CONSTRUTIVA",OFFSET(A683,-1,0)+1,LARGE(A$3:A680,1))</f>
        <v>0</v>
      </c>
      <c r="B683" s="1006">
        <f t="shared" ca="1" si="236"/>
        <v>23</v>
      </c>
      <c r="C683" s="1006">
        <f t="shared" ca="1" si="237"/>
        <v>1</v>
      </c>
      <c r="D683" s="1007">
        <f t="shared" ca="1" si="238"/>
        <v>1</v>
      </c>
      <c r="E683" s="1007">
        <f t="shared" ca="1" si="239"/>
        <v>1</v>
      </c>
      <c r="F683" s="209"/>
    </row>
    <row r="684" spans="1:6" ht="14.1" customHeight="1" x14ac:dyDescent="0.2">
      <c r="A684" s="1006">
        <f ca="1">IF($H684="UNIDADE CONSTRUTIVA",OFFSET(A684,-1,0)+1,LARGE(A$3:A681,1))</f>
        <v>0</v>
      </c>
      <c r="B684" s="1006">
        <f t="shared" ca="1" si="236"/>
        <v>23</v>
      </c>
      <c r="C684" s="1006">
        <f t="shared" ca="1" si="237"/>
        <v>1</v>
      </c>
      <c r="D684" s="1007">
        <f t="shared" ca="1" si="238"/>
        <v>1</v>
      </c>
      <c r="E684" s="1007">
        <f t="shared" ca="1" si="239"/>
        <v>1</v>
      </c>
      <c r="F684" s="209"/>
    </row>
    <row r="685" spans="1:6" ht="14.1" customHeight="1" x14ac:dyDescent="0.2">
      <c r="A685" s="1006">
        <f ca="1">IF($H685="UNIDADE CONSTRUTIVA",OFFSET(A685,-1,0)+1,LARGE(A$3:A682,1))</f>
        <v>0</v>
      </c>
      <c r="B685" s="1006">
        <f t="shared" ca="1" si="236"/>
        <v>23</v>
      </c>
      <c r="C685" s="1006">
        <f t="shared" ca="1" si="237"/>
        <v>1</v>
      </c>
      <c r="D685" s="1007">
        <f t="shared" ca="1" si="238"/>
        <v>1</v>
      </c>
      <c r="E685" s="1007">
        <f t="shared" ca="1" si="239"/>
        <v>1</v>
      </c>
      <c r="F685" s="209"/>
    </row>
    <row r="686" spans="1:6" ht="14.1" customHeight="1" x14ac:dyDescent="0.2">
      <c r="A686" s="1006">
        <f ca="1">IF($H686="UNIDADE CONSTRUTIVA",OFFSET(A686,-1,0)+1,LARGE(A$3:A683,1))</f>
        <v>0</v>
      </c>
      <c r="B686" s="1006">
        <f t="shared" ca="1" si="236"/>
        <v>23</v>
      </c>
      <c r="C686" s="1006">
        <f t="shared" ca="1" si="237"/>
        <v>1</v>
      </c>
      <c r="D686" s="1007">
        <f t="shared" ca="1" si="238"/>
        <v>1</v>
      </c>
      <c r="E686" s="1007">
        <f t="shared" ca="1" si="239"/>
        <v>1</v>
      </c>
      <c r="F686" s="209"/>
    </row>
    <row r="687" spans="1:6" ht="14.1" customHeight="1" x14ac:dyDescent="0.2">
      <c r="A687" s="1006">
        <f ca="1">IF($H687="UNIDADE CONSTRUTIVA",OFFSET(A687,-1,0)+1,LARGE(A$3:A684,1))</f>
        <v>0</v>
      </c>
      <c r="B687" s="1006">
        <f t="shared" ca="1" si="236"/>
        <v>23</v>
      </c>
      <c r="C687" s="1006">
        <f t="shared" ca="1" si="237"/>
        <v>1</v>
      </c>
      <c r="D687" s="1007">
        <f t="shared" ca="1" si="238"/>
        <v>1</v>
      </c>
      <c r="E687" s="1007">
        <f t="shared" ca="1" si="239"/>
        <v>1</v>
      </c>
      <c r="F687" s="209"/>
    </row>
    <row r="688" spans="1:6" ht="14.1" customHeight="1" x14ac:dyDescent="0.2">
      <c r="A688" s="1006">
        <f ca="1">IF($H688="UNIDADE CONSTRUTIVA",OFFSET(A688,-1,0)+1,LARGE(A$3:A685,1))</f>
        <v>0</v>
      </c>
      <c r="B688" s="1006">
        <f t="shared" ca="1" si="236"/>
        <v>23</v>
      </c>
      <c r="C688" s="1006">
        <f t="shared" ca="1" si="237"/>
        <v>1</v>
      </c>
      <c r="D688" s="1007">
        <f t="shared" ca="1" si="238"/>
        <v>1</v>
      </c>
      <c r="E688" s="1007">
        <f t="shared" ca="1" si="239"/>
        <v>1</v>
      </c>
      <c r="F688" s="209"/>
    </row>
    <row r="689" spans="1:6" ht="14.1" customHeight="1" x14ac:dyDescent="0.2">
      <c r="A689" s="1006">
        <f ca="1">IF($H689="UNIDADE CONSTRUTIVA",OFFSET(A689,-1,0)+1,LARGE(A$3:A686,1))</f>
        <v>0</v>
      </c>
      <c r="B689" s="1006">
        <f t="shared" ca="1" si="236"/>
        <v>23</v>
      </c>
      <c r="C689" s="1006">
        <f t="shared" ca="1" si="237"/>
        <v>1</v>
      </c>
      <c r="D689" s="1007">
        <f t="shared" ca="1" si="238"/>
        <v>1</v>
      </c>
      <c r="E689" s="1007">
        <f t="shared" ca="1" si="239"/>
        <v>1</v>
      </c>
      <c r="F689" s="209"/>
    </row>
    <row r="690" spans="1:6" ht="14.1" customHeight="1" x14ac:dyDescent="0.2">
      <c r="A690" s="1006">
        <f ca="1">IF($H690="UNIDADE CONSTRUTIVA",OFFSET(A690,-1,0)+1,LARGE(A$3:A687,1))</f>
        <v>0</v>
      </c>
      <c r="B690" s="1006">
        <f t="shared" ca="1" si="236"/>
        <v>23</v>
      </c>
      <c r="C690" s="1006">
        <f t="shared" ca="1" si="237"/>
        <v>1</v>
      </c>
      <c r="D690" s="1007">
        <f t="shared" ca="1" si="238"/>
        <v>1</v>
      </c>
      <c r="E690" s="1007">
        <f t="shared" ca="1" si="239"/>
        <v>1</v>
      </c>
      <c r="F690" s="209"/>
    </row>
    <row r="691" spans="1:6" ht="14.1" customHeight="1" x14ac:dyDescent="0.2">
      <c r="A691" s="1006">
        <f ca="1">IF($H691="UNIDADE CONSTRUTIVA",OFFSET(A691,-1,0)+1,LARGE(A$3:A688,1))</f>
        <v>0</v>
      </c>
      <c r="B691" s="1006">
        <f t="shared" ca="1" si="236"/>
        <v>23</v>
      </c>
      <c r="C691" s="1006">
        <f t="shared" ca="1" si="237"/>
        <v>1</v>
      </c>
      <c r="D691" s="1007">
        <f t="shared" ca="1" si="238"/>
        <v>1</v>
      </c>
      <c r="E691" s="1007">
        <f t="shared" ca="1" si="239"/>
        <v>1</v>
      </c>
      <c r="F691" s="209"/>
    </row>
    <row r="692" spans="1:6" ht="14.1" customHeight="1" x14ac:dyDescent="0.2">
      <c r="A692" s="1006">
        <f ca="1">IF($H692="UNIDADE CONSTRUTIVA",OFFSET(A692,-1,0)+1,LARGE(A$3:A689,1))</f>
        <v>0</v>
      </c>
      <c r="B692" s="1006">
        <f t="shared" ca="1" si="236"/>
        <v>23</v>
      </c>
      <c r="C692" s="1006">
        <f t="shared" ca="1" si="237"/>
        <v>1</v>
      </c>
      <c r="D692" s="1007">
        <f t="shared" ca="1" si="238"/>
        <v>1</v>
      </c>
      <c r="E692" s="1007">
        <f t="shared" ca="1" si="239"/>
        <v>1</v>
      </c>
      <c r="F692" s="209"/>
    </row>
    <row r="693" spans="1:6" ht="14.1" customHeight="1" x14ac:dyDescent="0.2">
      <c r="A693" s="1006">
        <f ca="1">IF($H693="UNIDADE CONSTRUTIVA",OFFSET(A693,-1,0)+1,LARGE(A$3:A690,1))</f>
        <v>0</v>
      </c>
      <c r="B693" s="1006">
        <f t="shared" ca="1" si="236"/>
        <v>23</v>
      </c>
      <c r="C693" s="1006">
        <f t="shared" ca="1" si="237"/>
        <v>1</v>
      </c>
      <c r="D693" s="1007">
        <f t="shared" ca="1" si="238"/>
        <v>1</v>
      </c>
      <c r="E693" s="1007">
        <f t="shared" ca="1" si="239"/>
        <v>1</v>
      </c>
      <c r="F693" s="209"/>
    </row>
    <row r="694" spans="1:6" ht="14.1" customHeight="1" x14ac:dyDescent="0.2">
      <c r="A694" s="1006">
        <f ca="1">IF($H694="UNIDADE CONSTRUTIVA",OFFSET(A694,-1,0)+1,LARGE(A$3:A691,1))</f>
        <v>0</v>
      </c>
      <c r="B694" s="1006">
        <f t="shared" ca="1" si="236"/>
        <v>23</v>
      </c>
      <c r="C694" s="1006">
        <f t="shared" ca="1" si="237"/>
        <v>1</v>
      </c>
      <c r="D694" s="1007">
        <f t="shared" ca="1" si="238"/>
        <v>1</v>
      </c>
      <c r="E694" s="1007">
        <f t="shared" ca="1" si="239"/>
        <v>1</v>
      </c>
      <c r="F694" s="209"/>
    </row>
    <row r="695" spans="1:6" ht="14.1" customHeight="1" x14ac:dyDescent="0.2">
      <c r="A695" s="1006">
        <f ca="1">IF($H695="UNIDADE CONSTRUTIVA",OFFSET(A695,-1,0)+1,LARGE(A$3:A692,1))</f>
        <v>0</v>
      </c>
      <c r="B695" s="1006">
        <f t="shared" ca="1" si="236"/>
        <v>23</v>
      </c>
      <c r="C695" s="1006">
        <f t="shared" ca="1" si="237"/>
        <v>1</v>
      </c>
      <c r="D695" s="1007">
        <f t="shared" ca="1" si="238"/>
        <v>1</v>
      </c>
      <c r="E695" s="1007">
        <f t="shared" ca="1" si="239"/>
        <v>1</v>
      </c>
      <c r="F695" s="209"/>
    </row>
    <row r="696" spans="1:6" ht="14.1" customHeight="1" x14ac:dyDescent="0.2">
      <c r="A696" s="1006">
        <f ca="1">IF($H696="UNIDADE CONSTRUTIVA",OFFSET(A696,-1,0)+1,LARGE(A$3:A693,1))</f>
        <v>0</v>
      </c>
      <c r="B696" s="1006">
        <f t="shared" ca="1" si="236"/>
        <v>23</v>
      </c>
      <c r="C696" s="1006">
        <f t="shared" ca="1" si="237"/>
        <v>1</v>
      </c>
      <c r="D696" s="1007">
        <f t="shared" ca="1" si="238"/>
        <v>1</v>
      </c>
      <c r="E696" s="1007">
        <f t="shared" ca="1" si="239"/>
        <v>1</v>
      </c>
      <c r="F696" s="209"/>
    </row>
    <row r="697" spans="1:6" ht="14.1" customHeight="1" x14ac:dyDescent="0.2">
      <c r="A697" s="1006">
        <f ca="1">IF($H697="UNIDADE CONSTRUTIVA",OFFSET(A697,-1,0)+1,LARGE(A$3:A694,1))</f>
        <v>0</v>
      </c>
      <c r="B697" s="1006">
        <f t="shared" ref="B697:B760" ca="1" si="240">IF(H697="UNIDADE CONSTRUTIVA",0,IF(H697="CÉLULA CONSTRUTIVA",OFFSET(B697,-1,0)+1,OFFSET(B697,-1,0)))</f>
        <v>23</v>
      </c>
      <c r="C697" s="1006">
        <f t="shared" ref="C697:C760" ca="1" si="241">IF(H697="CÉLULA CONSTRUTIVA",0,IF(H697="ETAPA",OFFSET(C697,-1,0)+1,OFFSET(C697,-1,0)))</f>
        <v>1</v>
      </c>
      <c r="D697" s="1007">
        <f t="shared" ref="D697:D760" ca="1" si="242">IF(H697="ETAPA",0,IF(H697="SUBETAPA",OFFSET(D697,-1,0)+1,OFFSET(D697,-1,0)))</f>
        <v>1</v>
      </c>
      <c r="E697" s="1007">
        <f t="shared" ref="E697:E760" ca="1" si="243">IF(H697="Subetapa",0,IF(H697="serviço",OFFSET(E697,-1,0)+1,OFFSET(E697,-1,0)))</f>
        <v>1</v>
      </c>
      <c r="F697" s="209"/>
    </row>
    <row r="698" spans="1:6" ht="14.1" customHeight="1" x14ac:dyDescent="0.2">
      <c r="A698" s="1006">
        <f ca="1">IF($H698="UNIDADE CONSTRUTIVA",OFFSET(A698,-1,0)+1,LARGE(A$3:A695,1))</f>
        <v>0</v>
      </c>
      <c r="B698" s="1006">
        <f t="shared" ca="1" si="240"/>
        <v>23</v>
      </c>
      <c r="C698" s="1006">
        <f t="shared" ca="1" si="241"/>
        <v>1</v>
      </c>
      <c r="D698" s="1007">
        <f t="shared" ca="1" si="242"/>
        <v>1</v>
      </c>
      <c r="E698" s="1007">
        <f t="shared" ca="1" si="243"/>
        <v>1</v>
      </c>
      <c r="F698" s="209"/>
    </row>
    <row r="699" spans="1:6" ht="14.1" customHeight="1" x14ac:dyDescent="0.2">
      <c r="A699" s="1006">
        <f ca="1">IF($H699="UNIDADE CONSTRUTIVA",OFFSET(A699,-1,0)+1,LARGE(A$3:A696,1))</f>
        <v>0</v>
      </c>
      <c r="B699" s="1006">
        <f t="shared" ca="1" si="240"/>
        <v>23</v>
      </c>
      <c r="C699" s="1006">
        <f t="shared" ca="1" si="241"/>
        <v>1</v>
      </c>
      <c r="D699" s="1007">
        <f t="shared" ca="1" si="242"/>
        <v>1</v>
      </c>
      <c r="E699" s="1007">
        <f t="shared" ca="1" si="243"/>
        <v>1</v>
      </c>
      <c r="F699" s="209"/>
    </row>
    <row r="700" spans="1:6" ht="14.1" customHeight="1" x14ac:dyDescent="0.2">
      <c r="A700" s="1006">
        <f ca="1">IF($H700="UNIDADE CONSTRUTIVA",OFFSET(A700,-1,0)+1,LARGE(A$3:A697,1))</f>
        <v>0</v>
      </c>
      <c r="B700" s="1006">
        <f t="shared" ca="1" si="240"/>
        <v>23</v>
      </c>
      <c r="C700" s="1006">
        <f t="shared" ca="1" si="241"/>
        <v>1</v>
      </c>
      <c r="D700" s="1007">
        <f t="shared" ca="1" si="242"/>
        <v>1</v>
      </c>
      <c r="E700" s="1007">
        <f t="shared" ca="1" si="243"/>
        <v>1</v>
      </c>
      <c r="F700" s="209"/>
    </row>
    <row r="701" spans="1:6" ht="14.1" customHeight="1" x14ac:dyDescent="0.2">
      <c r="A701" s="1006">
        <f ca="1">IF($H701="UNIDADE CONSTRUTIVA",OFFSET(A701,-1,0)+1,LARGE(A$3:A698,1))</f>
        <v>0</v>
      </c>
      <c r="B701" s="1006">
        <f t="shared" ca="1" si="240"/>
        <v>23</v>
      </c>
      <c r="C701" s="1006">
        <f t="shared" ca="1" si="241"/>
        <v>1</v>
      </c>
      <c r="D701" s="1007">
        <f t="shared" ca="1" si="242"/>
        <v>1</v>
      </c>
      <c r="E701" s="1007">
        <f t="shared" ca="1" si="243"/>
        <v>1</v>
      </c>
      <c r="F701" s="209"/>
    </row>
    <row r="702" spans="1:6" ht="14.1" customHeight="1" x14ac:dyDescent="0.2">
      <c r="A702" s="1006">
        <f ca="1">IF($H702="UNIDADE CONSTRUTIVA",OFFSET(A702,-1,0)+1,LARGE(A$3:A699,1))</f>
        <v>0</v>
      </c>
      <c r="B702" s="1006">
        <f t="shared" ca="1" si="240"/>
        <v>23</v>
      </c>
      <c r="C702" s="1006">
        <f t="shared" ca="1" si="241"/>
        <v>1</v>
      </c>
      <c r="D702" s="1007">
        <f t="shared" ca="1" si="242"/>
        <v>1</v>
      </c>
      <c r="E702" s="1007">
        <f t="shared" ca="1" si="243"/>
        <v>1</v>
      </c>
      <c r="F702" s="209"/>
    </row>
    <row r="703" spans="1:6" ht="14.1" customHeight="1" x14ac:dyDescent="0.2">
      <c r="A703" s="1006">
        <f ca="1">IF($H703="UNIDADE CONSTRUTIVA",OFFSET(A703,-1,0)+1,LARGE(A$3:A700,1))</f>
        <v>0</v>
      </c>
      <c r="B703" s="1006">
        <f t="shared" ca="1" si="240"/>
        <v>23</v>
      </c>
      <c r="C703" s="1006">
        <f t="shared" ca="1" si="241"/>
        <v>1</v>
      </c>
      <c r="D703" s="1007">
        <f t="shared" ca="1" si="242"/>
        <v>1</v>
      </c>
      <c r="E703" s="1007">
        <f t="shared" ca="1" si="243"/>
        <v>1</v>
      </c>
      <c r="F703" s="209"/>
    </row>
    <row r="704" spans="1:6" ht="14.1" customHeight="1" x14ac:dyDescent="0.2">
      <c r="A704" s="1006">
        <f ca="1">IF($H704="UNIDADE CONSTRUTIVA",OFFSET(A704,-1,0)+1,LARGE(A$3:A701,1))</f>
        <v>0</v>
      </c>
      <c r="B704" s="1006">
        <f t="shared" ca="1" si="240"/>
        <v>23</v>
      </c>
      <c r="C704" s="1006">
        <f t="shared" ca="1" si="241"/>
        <v>1</v>
      </c>
      <c r="D704" s="1007">
        <f t="shared" ca="1" si="242"/>
        <v>1</v>
      </c>
      <c r="E704" s="1007">
        <f t="shared" ca="1" si="243"/>
        <v>1</v>
      </c>
      <c r="F704" s="209"/>
    </row>
    <row r="705" spans="1:6" ht="14.1" customHeight="1" x14ac:dyDescent="0.2">
      <c r="A705" s="1006">
        <f ca="1">IF($H705="UNIDADE CONSTRUTIVA",OFFSET(A705,-1,0)+1,LARGE(A$3:A702,1))</f>
        <v>0</v>
      </c>
      <c r="B705" s="1006">
        <f t="shared" ca="1" si="240"/>
        <v>23</v>
      </c>
      <c r="C705" s="1006">
        <f t="shared" ca="1" si="241"/>
        <v>1</v>
      </c>
      <c r="D705" s="1007">
        <f t="shared" ca="1" si="242"/>
        <v>1</v>
      </c>
      <c r="E705" s="1007">
        <f t="shared" ca="1" si="243"/>
        <v>1</v>
      </c>
      <c r="F705" s="209"/>
    </row>
    <row r="706" spans="1:6" ht="14.1" customHeight="1" x14ac:dyDescent="0.2">
      <c r="A706" s="1006">
        <f ca="1">IF($H706="UNIDADE CONSTRUTIVA",OFFSET(A706,-1,0)+1,LARGE(A$3:A703,1))</f>
        <v>0</v>
      </c>
      <c r="B706" s="1006">
        <f t="shared" ca="1" si="240"/>
        <v>23</v>
      </c>
      <c r="C706" s="1006">
        <f t="shared" ca="1" si="241"/>
        <v>1</v>
      </c>
      <c r="D706" s="1007">
        <f t="shared" ca="1" si="242"/>
        <v>1</v>
      </c>
      <c r="E706" s="1007">
        <f t="shared" ca="1" si="243"/>
        <v>1</v>
      </c>
      <c r="F706" s="209"/>
    </row>
    <row r="707" spans="1:6" ht="14.1" customHeight="1" x14ac:dyDescent="0.2">
      <c r="A707" s="1006">
        <f ca="1">IF($H707="UNIDADE CONSTRUTIVA",OFFSET(A707,-1,0)+1,LARGE(A$3:A704,1))</f>
        <v>0</v>
      </c>
      <c r="B707" s="1006">
        <f t="shared" ca="1" si="240"/>
        <v>23</v>
      </c>
      <c r="C707" s="1006">
        <f t="shared" ca="1" si="241"/>
        <v>1</v>
      </c>
      <c r="D707" s="1007">
        <f t="shared" ca="1" si="242"/>
        <v>1</v>
      </c>
      <c r="E707" s="1007">
        <f t="shared" ca="1" si="243"/>
        <v>1</v>
      </c>
      <c r="F707" s="209"/>
    </row>
    <row r="708" spans="1:6" ht="14.1" customHeight="1" x14ac:dyDescent="0.2">
      <c r="A708" s="1006">
        <f ca="1">IF($H708="UNIDADE CONSTRUTIVA",OFFSET(A708,-1,0)+1,LARGE(A$3:A705,1))</f>
        <v>0</v>
      </c>
      <c r="B708" s="1006">
        <f t="shared" ca="1" si="240"/>
        <v>23</v>
      </c>
      <c r="C708" s="1006">
        <f t="shared" ca="1" si="241"/>
        <v>1</v>
      </c>
      <c r="D708" s="1007">
        <f t="shared" ca="1" si="242"/>
        <v>1</v>
      </c>
      <c r="E708" s="1007">
        <f t="shared" ca="1" si="243"/>
        <v>1</v>
      </c>
      <c r="F708" s="209"/>
    </row>
    <row r="709" spans="1:6" ht="14.1" customHeight="1" x14ac:dyDescent="0.2">
      <c r="A709" s="1006">
        <f ca="1">IF($H709="UNIDADE CONSTRUTIVA",OFFSET(A709,-1,0)+1,LARGE(A$3:A706,1))</f>
        <v>0</v>
      </c>
      <c r="B709" s="1006">
        <f t="shared" ca="1" si="240"/>
        <v>23</v>
      </c>
      <c r="C709" s="1006">
        <f t="shared" ca="1" si="241"/>
        <v>1</v>
      </c>
      <c r="D709" s="1007">
        <f t="shared" ca="1" si="242"/>
        <v>1</v>
      </c>
      <c r="E709" s="1007">
        <f t="shared" ca="1" si="243"/>
        <v>1</v>
      </c>
      <c r="F709" s="209"/>
    </row>
    <row r="710" spans="1:6" ht="14.1" customHeight="1" x14ac:dyDescent="0.2">
      <c r="A710" s="1006">
        <f ca="1">IF($H710="UNIDADE CONSTRUTIVA",OFFSET(A710,-1,0)+1,LARGE(A$3:A707,1))</f>
        <v>0</v>
      </c>
      <c r="B710" s="1006">
        <f t="shared" ca="1" si="240"/>
        <v>23</v>
      </c>
      <c r="C710" s="1006">
        <f t="shared" ca="1" si="241"/>
        <v>1</v>
      </c>
      <c r="D710" s="1007">
        <f t="shared" ca="1" si="242"/>
        <v>1</v>
      </c>
      <c r="E710" s="1007">
        <f t="shared" ca="1" si="243"/>
        <v>1</v>
      </c>
      <c r="F710" s="209"/>
    </row>
    <row r="711" spans="1:6" ht="14.1" customHeight="1" x14ac:dyDescent="0.2">
      <c r="A711" s="1006">
        <f ca="1">IF($H711="UNIDADE CONSTRUTIVA",OFFSET(A711,-1,0)+1,LARGE(A$3:A708,1))</f>
        <v>0</v>
      </c>
      <c r="B711" s="1006">
        <f t="shared" ca="1" si="240"/>
        <v>23</v>
      </c>
      <c r="C711" s="1006">
        <f t="shared" ca="1" si="241"/>
        <v>1</v>
      </c>
      <c r="D711" s="1007">
        <f t="shared" ca="1" si="242"/>
        <v>1</v>
      </c>
      <c r="E711" s="1007">
        <f t="shared" ca="1" si="243"/>
        <v>1</v>
      </c>
      <c r="F711" s="209"/>
    </row>
    <row r="712" spans="1:6" ht="14.1" customHeight="1" x14ac:dyDescent="0.2">
      <c r="A712" s="1006">
        <f ca="1">IF($H712="UNIDADE CONSTRUTIVA",OFFSET(A712,-1,0)+1,LARGE(A$3:A709,1))</f>
        <v>0</v>
      </c>
      <c r="B712" s="1006">
        <f t="shared" ca="1" si="240"/>
        <v>23</v>
      </c>
      <c r="C712" s="1006">
        <f t="shared" ca="1" si="241"/>
        <v>1</v>
      </c>
      <c r="D712" s="1007">
        <f t="shared" ca="1" si="242"/>
        <v>1</v>
      </c>
      <c r="E712" s="1007">
        <f t="shared" ca="1" si="243"/>
        <v>1</v>
      </c>
      <c r="F712" s="209"/>
    </row>
    <row r="713" spans="1:6" ht="14.1" customHeight="1" x14ac:dyDescent="0.2">
      <c r="A713" s="1006">
        <f ca="1">IF($H713="UNIDADE CONSTRUTIVA",OFFSET(A713,-1,0)+1,LARGE(A$3:A710,1))</f>
        <v>0</v>
      </c>
      <c r="B713" s="1006">
        <f t="shared" ca="1" si="240"/>
        <v>23</v>
      </c>
      <c r="C713" s="1006">
        <f t="shared" ca="1" si="241"/>
        <v>1</v>
      </c>
      <c r="D713" s="1007">
        <f t="shared" ca="1" si="242"/>
        <v>1</v>
      </c>
      <c r="E713" s="1007">
        <f t="shared" ca="1" si="243"/>
        <v>1</v>
      </c>
      <c r="F713" s="209"/>
    </row>
    <row r="714" spans="1:6" ht="14.1" customHeight="1" x14ac:dyDescent="0.2">
      <c r="A714" s="1006">
        <f ca="1">IF($H714="UNIDADE CONSTRUTIVA",OFFSET(A714,-1,0)+1,LARGE(A$3:A711,1))</f>
        <v>0</v>
      </c>
      <c r="B714" s="1006">
        <f t="shared" ca="1" si="240"/>
        <v>23</v>
      </c>
      <c r="C714" s="1006">
        <f t="shared" ca="1" si="241"/>
        <v>1</v>
      </c>
      <c r="D714" s="1007">
        <f t="shared" ca="1" si="242"/>
        <v>1</v>
      </c>
      <c r="E714" s="1007">
        <f t="shared" ca="1" si="243"/>
        <v>1</v>
      </c>
      <c r="F714" s="209"/>
    </row>
    <row r="715" spans="1:6" ht="14.1" customHeight="1" x14ac:dyDescent="0.2">
      <c r="A715" s="1006">
        <f ca="1">IF($H715="UNIDADE CONSTRUTIVA",OFFSET(A715,-1,0)+1,LARGE(A$3:A712,1))</f>
        <v>0</v>
      </c>
      <c r="B715" s="1006">
        <f t="shared" ca="1" si="240"/>
        <v>23</v>
      </c>
      <c r="C715" s="1006">
        <f t="shared" ca="1" si="241"/>
        <v>1</v>
      </c>
      <c r="D715" s="1007">
        <f t="shared" ca="1" si="242"/>
        <v>1</v>
      </c>
      <c r="E715" s="1007">
        <f t="shared" ca="1" si="243"/>
        <v>1</v>
      </c>
      <c r="F715" s="209"/>
    </row>
    <row r="716" spans="1:6" ht="14.1" customHeight="1" x14ac:dyDescent="0.2">
      <c r="A716" s="1006">
        <f ca="1">IF($H716="UNIDADE CONSTRUTIVA",OFFSET(A716,-1,0)+1,LARGE(A$3:A713,1))</f>
        <v>0</v>
      </c>
      <c r="B716" s="1006">
        <f t="shared" ca="1" si="240"/>
        <v>23</v>
      </c>
      <c r="C716" s="1006">
        <f t="shared" ca="1" si="241"/>
        <v>1</v>
      </c>
      <c r="D716" s="1007">
        <f t="shared" ca="1" si="242"/>
        <v>1</v>
      </c>
      <c r="E716" s="1007">
        <f t="shared" ca="1" si="243"/>
        <v>1</v>
      </c>
      <c r="F716" s="209"/>
    </row>
    <row r="717" spans="1:6" ht="14.1" customHeight="1" x14ac:dyDescent="0.2">
      <c r="A717" s="1006">
        <f ca="1">IF($H717="UNIDADE CONSTRUTIVA",OFFSET(A717,-1,0)+1,LARGE(A$3:A714,1))</f>
        <v>0</v>
      </c>
      <c r="B717" s="1006">
        <f t="shared" ca="1" si="240"/>
        <v>23</v>
      </c>
      <c r="C717" s="1006">
        <f t="shared" ca="1" si="241"/>
        <v>1</v>
      </c>
      <c r="D717" s="1007">
        <f t="shared" ca="1" si="242"/>
        <v>1</v>
      </c>
      <c r="E717" s="1007">
        <f t="shared" ca="1" si="243"/>
        <v>1</v>
      </c>
      <c r="F717" s="209"/>
    </row>
    <row r="718" spans="1:6" ht="14.1" customHeight="1" x14ac:dyDescent="0.2">
      <c r="A718" s="1006">
        <f ca="1">IF($H718="UNIDADE CONSTRUTIVA",OFFSET(A718,-1,0)+1,LARGE(A$3:A715,1))</f>
        <v>0</v>
      </c>
      <c r="B718" s="1006">
        <f t="shared" ca="1" si="240"/>
        <v>23</v>
      </c>
      <c r="C718" s="1006">
        <f t="shared" ca="1" si="241"/>
        <v>1</v>
      </c>
      <c r="D718" s="1007">
        <f t="shared" ca="1" si="242"/>
        <v>1</v>
      </c>
      <c r="E718" s="1007">
        <f t="shared" ca="1" si="243"/>
        <v>1</v>
      </c>
      <c r="F718" s="209"/>
    </row>
    <row r="719" spans="1:6" ht="14.1" customHeight="1" x14ac:dyDescent="0.2">
      <c r="A719" s="1006">
        <f ca="1">IF($H719="UNIDADE CONSTRUTIVA",OFFSET(A719,-1,0)+1,LARGE(A$3:A716,1))</f>
        <v>0</v>
      </c>
      <c r="B719" s="1006">
        <f t="shared" ca="1" si="240"/>
        <v>23</v>
      </c>
      <c r="C719" s="1006">
        <f t="shared" ca="1" si="241"/>
        <v>1</v>
      </c>
      <c r="D719" s="1007">
        <f t="shared" ca="1" si="242"/>
        <v>1</v>
      </c>
      <c r="E719" s="1007">
        <f t="shared" ca="1" si="243"/>
        <v>1</v>
      </c>
      <c r="F719" s="209"/>
    </row>
    <row r="720" spans="1:6" ht="14.1" customHeight="1" x14ac:dyDescent="0.2">
      <c r="A720" s="1006">
        <f ca="1">IF($H720="UNIDADE CONSTRUTIVA",OFFSET(A720,-1,0)+1,LARGE(A$3:A717,1))</f>
        <v>0</v>
      </c>
      <c r="B720" s="1006">
        <f t="shared" ca="1" si="240"/>
        <v>23</v>
      </c>
      <c r="C720" s="1006">
        <f t="shared" ca="1" si="241"/>
        <v>1</v>
      </c>
      <c r="D720" s="1007">
        <f t="shared" ca="1" si="242"/>
        <v>1</v>
      </c>
      <c r="E720" s="1007">
        <f t="shared" ca="1" si="243"/>
        <v>1</v>
      </c>
      <c r="F720" s="209"/>
    </row>
    <row r="721" spans="1:6" ht="14.1" customHeight="1" x14ac:dyDescent="0.2">
      <c r="A721" s="1006">
        <f ca="1">IF($H721="UNIDADE CONSTRUTIVA",OFFSET(A721,-1,0)+1,LARGE(A$3:A718,1))</f>
        <v>0</v>
      </c>
      <c r="B721" s="1006">
        <f t="shared" ca="1" si="240"/>
        <v>23</v>
      </c>
      <c r="C721" s="1006">
        <f t="shared" ca="1" si="241"/>
        <v>1</v>
      </c>
      <c r="D721" s="1007">
        <f t="shared" ca="1" si="242"/>
        <v>1</v>
      </c>
      <c r="E721" s="1007">
        <f t="shared" ca="1" si="243"/>
        <v>1</v>
      </c>
      <c r="F721" s="209"/>
    </row>
    <row r="722" spans="1:6" ht="14.1" customHeight="1" x14ac:dyDescent="0.2">
      <c r="A722" s="1006">
        <f ca="1">IF($H722="UNIDADE CONSTRUTIVA",OFFSET(A722,-1,0)+1,LARGE(A$3:A719,1))</f>
        <v>0</v>
      </c>
      <c r="B722" s="1006">
        <f t="shared" ca="1" si="240"/>
        <v>23</v>
      </c>
      <c r="C722" s="1006">
        <f t="shared" ca="1" si="241"/>
        <v>1</v>
      </c>
      <c r="D722" s="1007">
        <f t="shared" ca="1" si="242"/>
        <v>1</v>
      </c>
      <c r="E722" s="1007">
        <f t="shared" ca="1" si="243"/>
        <v>1</v>
      </c>
      <c r="F722" s="209"/>
    </row>
    <row r="723" spans="1:6" ht="14.1" customHeight="1" x14ac:dyDescent="0.2">
      <c r="A723" s="1006">
        <f ca="1">IF($H723="UNIDADE CONSTRUTIVA",OFFSET(A723,-1,0)+1,LARGE(A$3:A720,1))</f>
        <v>0</v>
      </c>
      <c r="B723" s="1006">
        <f t="shared" ca="1" si="240"/>
        <v>23</v>
      </c>
      <c r="C723" s="1006">
        <f t="shared" ca="1" si="241"/>
        <v>1</v>
      </c>
      <c r="D723" s="1007">
        <f t="shared" ca="1" si="242"/>
        <v>1</v>
      </c>
      <c r="E723" s="1007">
        <f t="shared" ca="1" si="243"/>
        <v>1</v>
      </c>
      <c r="F723" s="209"/>
    </row>
    <row r="724" spans="1:6" ht="14.1" customHeight="1" x14ac:dyDescent="0.2">
      <c r="A724" s="1006">
        <f ca="1">IF($H724="UNIDADE CONSTRUTIVA",OFFSET(A724,-1,0)+1,LARGE(A$3:A721,1))</f>
        <v>0</v>
      </c>
      <c r="B724" s="1006">
        <f t="shared" ca="1" si="240"/>
        <v>23</v>
      </c>
      <c r="C724" s="1006">
        <f t="shared" ca="1" si="241"/>
        <v>1</v>
      </c>
      <c r="D724" s="1007">
        <f t="shared" ca="1" si="242"/>
        <v>1</v>
      </c>
      <c r="E724" s="1007">
        <f t="shared" ca="1" si="243"/>
        <v>1</v>
      </c>
      <c r="F724" s="209"/>
    </row>
    <row r="725" spans="1:6" ht="14.1" customHeight="1" x14ac:dyDescent="0.2">
      <c r="A725" s="1006">
        <f ca="1">IF($H725="UNIDADE CONSTRUTIVA",OFFSET(A725,-1,0)+1,LARGE(A$3:A722,1))</f>
        <v>0</v>
      </c>
      <c r="B725" s="1006">
        <f t="shared" ca="1" si="240"/>
        <v>23</v>
      </c>
      <c r="C725" s="1006">
        <f t="shared" ca="1" si="241"/>
        <v>1</v>
      </c>
      <c r="D725" s="1007">
        <f t="shared" ca="1" si="242"/>
        <v>1</v>
      </c>
      <c r="E725" s="1007">
        <f t="shared" ca="1" si="243"/>
        <v>1</v>
      </c>
      <c r="F725" s="209"/>
    </row>
    <row r="726" spans="1:6" ht="14.1" customHeight="1" x14ac:dyDescent="0.2">
      <c r="A726" s="1006">
        <f ca="1">IF($H726="UNIDADE CONSTRUTIVA",OFFSET(A726,-1,0)+1,LARGE(A$3:A723,1))</f>
        <v>0</v>
      </c>
      <c r="B726" s="1006">
        <f t="shared" ca="1" si="240"/>
        <v>23</v>
      </c>
      <c r="C726" s="1006">
        <f t="shared" ca="1" si="241"/>
        <v>1</v>
      </c>
      <c r="D726" s="1007">
        <f t="shared" ca="1" si="242"/>
        <v>1</v>
      </c>
      <c r="E726" s="1007">
        <f t="shared" ca="1" si="243"/>
        <v>1</v>
      </c>
      <c r="F726" s="209"/>
    </row>
    <row r="727" spans="1:6" ht="14.1" customHeight="1" x14ac:dyDescent="0.2">
      <c r="A727" s="1006">
        <f ca="1">IF($H727="UNIDADE CONSTRUTIVA",OFFSET(A727,-1,0)+1,LARGE(A$3:A724,1))</f>
        <v>0</v>
      </c>
      <c r="B727" s="1006">
        <f t="shared" ca="1" si="240"/>
        <v>23</v>
      </c>
      <c r="C727" s="1006">
        <f t="shared" ca="1" si="241"/>
        <v>1</v>
      </c>
      <c r="D727" s="1007">
        <f t="shared" ca="1" si="242"/>
        <v>1</v>
      </c>
      <c r="E727" s="1007">
        <f t="shared" ca="1" si="243"/>
        <v>1</v>
      </c>
      <c r="F727" s="209"/>
    </row>
    <row r="728" spans="1:6" ht="14.1" customHeight="1" x14ac:dyDescent="0.2">
      <c r="A728" s="1006">
        <f ca="1">IF($H728="UNIDADE CONSTRUTIVA",OFFSET(A728,-1,0)+1,LARGE(A$3:A725,1))</f>
        <v>0</v>
      </c>
      <c r="B728" s="1006">
        <f t="shared" ca="1" si="240"/>
        <v>23</v>
      </c>
      <c r="C728" s="1006">
        <f t="shared" ca="1" si="241"/>
        <v>1</v>
      </c>
      <c r="D728" s="1007">
        <f t="shared" ca="1" si="242"/>
        <v>1</v>
      </c>
      <c r="E728" s="1007">
        <f t="shared" ca="1" si="243"/>
        <v>1</v>
      </c>
      <c r="F728" s="209"/>
    </row>
    <row r="729" spans="1:6" ht="14.1" customHeight="1" x14ac:dyDescent="0.2">
      <c r="A729" s="1006">
        <f ca="1">IF($H729="UNIDADE CONSTRUTIVA",OFFSET(A729,-1,0)+1,LARGE(A$3:A726,1))</f>
        <v>0</v>
      </c>
      <c r="B729" s="1006">
        <f t="shared" ca="1" si="240"/>
        <v>23</v>
      </c>
      <c r="C729" s="1006">
        <f t="shared" ca="1" si="241"/>
        <v>1</v>
      </c>
      <c r="D729" s="1007">
        <f t="shared" ca="1" si="242"/>
        <v>1</v>
      </c>
      <c r="E729" s="1007">
        <f t="shared" ca="1" si="243"/>
        <v>1</v>
      </c>
      <c r="F729" s="209"/>
    </row>
    <row r="730" spans="1:6" ht="14.1" customHeight="1" x14ac:dyDescent="0.2">
      <c r="A730" s="1006">
        <f ca="1">IF($H730="UNIDADE CONSTRUTIVA",OFFSET(A730,-1,0)+1,LARGE(A$3:A727,1))</f>
        <v>0</v>
      </c>
      <c r="B730" s="1006">
        <f t="shared" ca="1" si="240"/>
        <v>23</v>
      </c>
      <c r="C730" s="1006">
        <f t="shared" ca="1" si="241"/>
        <v>1</v>
      </c>
      <c r="D730" s="1007">
        <f t="shared" ca="1" si="242"/>
        <v>1</v>
      </c>
      <c r="E730" s="1007">
        <f t="shared" ca="1" si="243"/>
        <v>1</v>
      </c>
      <c r="F730" s="209"/>
    </row>
    <row r="731" spans="1:6" ht="14.1" customHeight="1" x14ac:dyDescent="0.2">
      <c r="A731" s="1006">
        <f ca="1">IF($H731="UNIDADE CONSTRUTIVA",OFFSET(A731,-1,0)+1,LARGE(A$3:A728,1))</f>
        <v>0</v>
      </c>
      <c r="B731" s="1006">
        <f t="shared" ca="1" si="240"/>
        <v>23</v>
      </c>
      <c r="C731" s="1006">
        <f t="shared" ca="1" si="241"/>
        <v>1</v>
      </c>
      <c r="D731" s="1007">
        <f t="shared" ca="1" si="242"/>
        <v>1</v>
      </c>
      <c r="E731" s="1007">
        <f t="shared" ca="1" si="243"/>
        <v>1</v>
      </c>
      <c r="F731" s="209"/>
    </row>
    <row r="732" spans="1:6" ht="14.1" customHeight="1" x14ac:dyDescent="0.2">
      <c r="A732" s="1006">
        <f ca="1">IF($H732="UNIDADE CONSTRUTIVA",OFFSET(A732,-1,0)+1,LARGE(A$3:A729,1))</f>
        <v>0</v>
      </c>
      <c r="B732" s="1006">
        <f t="shared" ca="1" si="240"/>
        <v>23</v>
      </c>
      <c r="C732" s="1006">
        <f t="shared" ca="1" si="241"/>
        <v>1</v>
      </c>
      <c r="D732" s="1007">
        <f t="shared" ca="1" si="242"/>
        <v>1</v>
      </c>
      <c r="E732" s="1007">
        <f t="shared" ca="1" si="243"/>
        <v>1</v>
      </c>
      <c r="F732" s="209"/>
    </row>
    <row r="733" spans="1:6" ht="14.1" customHeight="1" x14ac:dyDescent="0.2">
      <c r="A733" s="1006">
        <f ca="1">IF($H733="UNIDADE CONSTRUTIVA",OFFSET(A733,-1,0)+1,LARGE(A$3:A730,1))</f>
        <v>0</v>
      </c>
      <c r="B733" s="1006">
        <f t="shared" ca="1" si="240"/>
        <v>23</v>
      </c>
      <c r="C733" s="1006">
        <f t="shared" ca="1" si="241"/>
        <v>1</v>
      </c>
      <c r="D733" s="1007">
        <f t="shared" ca="1" si="242"/>
        <v>1</v>
      </c>
      <c r="E733" s="1007">
        <f t="shared" ca="1" si="243"/>
        <v>1</v>
      </c>
      <c r="F733" s="209"/>
    </row>
    <row r="734" spans="1:6" ht="14.1" customHeight="1" x14ac:dyDescent="0.2">
      <c r="A734" s="1006">
        <f ca="1">IF($H734="UNIDADE CONSTRUTIVA",OFFSET(A734,-1,0)+1,LARGE(A$3:A731,1))</f>
        <v>0</v>
      </c>
      <c r="B734" s="1006">
        <f t="shared" ca="1" si="240"/>
        <v>23</v>
      </c>
      <c r="C734" s="1006">
        <f t="shared" ca="1" si="241"/>
        <v>1</v>
      </c>
      <c r="D734" s="1007">
        <f t="shared" ca="1" si="242"/>
        <v>1</v>
      </c>
      <c r="E734" s="1007">
        <f t="shared" ca="1" si="243"/>
        <v>1</v>
      </c>
      <c r="F734" s="209"/>
    </row>
    <row r="735" spans="1:6" ht="14.1" customHeight="1" x14ac:dyDescent="0.2">
      <c r="A735" s="1006">
        <f ca="1">IF($H735="UNIDADE CONSTRUTIVA",OFFSET(A735,-1,0)+1,LARGE(A$3:A732,1))</f>
        <v>0</v>
      </c>
      <c r="B735" s="1006">
        <f t="shared" ca="1" si="240"/>
        <v>23</v>
      </c>
      <c r="C735" s="1006">
        <f t="shared" ca="1" si="241"/>
        <v>1</v>
      </c>
      <c r="D735" s="1007">
        <f t="shared" ca="1" si="242"/>
        <v>1</v>
      </c>
      <c r="E735" s="1007">
        <f t="shared" ca="1" si="243"/>
        <v>1</v>
      </c>
      <c r="F735" s="209"/>
    </row>
    <row r="736" spans="1:6" ht="14.1" customHeight="1" x14ac:dyDescent="0.2">
      <c r="A736" s="1006">
        <f ca="1">IF($H736="UNIDADE CONSTRUTIVA",OFFSET(A736,-1,0)+1,LARGE(A$3:A733,1))</f>
        <v>0</v>
      </c>
      <c r="B736" s="1006">
        <f t="shared" ca="1" si="240"/>
        <v>23</v>
      </c>
      <c r="C736" s="1006">
        <f t="shared" ca="1" si="241"/>
        <v>1</v>
      </c>
      <c r="D736" s="1007">
        <f t="shared" ca="1" si="242"/>
        <v>1</v>
      </c>
      <c r="E736" s="1007">
        <f t="shared" ca="1" si="243"/>
        <v>1</v>
      </c>
      <c r="F736" s="209"/>
    </row>
    <row r="737" spans="1:6" ht="14.1" customHeight="1" x14ac:dyDescent="0.2">
      <c r="A737" s="1006">
        <f ca="1">IF($H737="UNIDADE CONSTRUTIVA",OFFSET(A737,-1,0)+1,LARGE(A$3:A734,1))</f>
        <v>0</v>
      </c>
      <c r="B737" s="1006">
        <f t="shared" ca="1" si="240"/>
        <v>23</v>
      </c>
      <c r="C737" s="1006">
        <f t="shared" ca="1" si="241"/>
        <v>1</v>
      </c>
      <c r="D737" s="1007">
        <f t="shared" ca="1" si="242"/>
        <v>1</v>
      </c>
      <c r="E737" s="1007">
        <f t="shared" ca="1" si="243"/>
        <v>1</v>
      </c>
      <c r="F737" s="209"/>
    </row>
    <row r="738" spans="1:6" ht="14.1" customHeight="1" x14ac:dyDescent="0.2">
      <c r="A738" s="1006">
        <f ca="1">IF($H738="UNIDADE CONSTRUTIVA",OFFSET(A738,-1,0)+1,LARGE(A$3:A735,1))</f>
        <v>0</v>
      </c>
      <c r="B738" s="1006">
        <f t="shared" ca="1" si="240"/>
        <v>23</v>
      </c>
      <c r="C738" s="1006">
        <f t="shared" ca="1" si="241"/>
        <v>1</v>
      </c>
      <c r="D738" s="1007">
        <f t="shared" ca="1" si="242"/>
        <v>1</v>
      </c>
      <c r="E738" s="1007">
        <f t="shared" ca="1" si="243"/>
        <v>1</v>
      </c>
      <c r="F738" s="209"/>
    </row>
    <row r="739" spans="1:6" ht="14.1" customHeight="1" x14ac:dyDescent="0.2">
      <c r="A739" s="1006">
        <f ca="1">IF($H739="UNIDADE CONSTRUTIVA",OFFSET(A739,-1,0)+1,LARGE(A$3:A736,1))</f>
        <v>0</v>
      </c>
      <c r="B739" s="1006">
        <f t="shared" ca="1" si="240"/>
        <v>23</v>
      </c>
      <c r="C739" s="1006">
        <f t="shared" ca="1" si="241"/>
        <v>1</v>
      </c>
      <c r="D739" s="1007">
        <f t="shared" ca="1" si="242"/>
        <v>1</v>
      </c>
      <c r="E739" s="1007">
        <f t="shared" ca="1" si="243"/>
        <v>1</v>
      </c>
      <c r="F739" s="209"/>
    </row>
    <row r="740" spans="1:6" ht="14.1" customHeight="1" x14ac:dyDescent="0.2">
      <c r="A740" s="1006">
        <f ca="1">IF($H740="UNIDADE CONSTRUTIVA",OFFSET(A740,-1,0)+1,LARGE(A$3:A737,1))</f>
        <v>0</v>
      </c>
      <c r="B740" s="1006">
        <f t="shared" ca="1" si="240"/>
        <v>23</v>
      </c>
      <c r="C740" s="1006">
        <f t="shared" ca="1" si="241"/>
        <v>1</v>
      </c>
      <c r="D740" s="1007">
        <f t="shared" ca="1" si="242"/>
        <v>1</v>
      </c>
      <c r="E740" s="1007">
        <f t="shared" ca="1" si="243"/>
        <v>1</v>
      </c>
      <c r="F740" s="209"/>
    </row>
    <row r="741" spans="1:6" ht="14.1" customHeight="1" x14ac:dyDescent="0.2">
      <c r="A741" s="1006">
        <f ca="1">IF($H741="UNIDADE CONSTRUTIVA",OFFSET(A741,-1,0)+1,LARGE(A$3:A738,1))</f>
        <v>0</v>
      </c>
      <c r="B741" s="1006">
        <f t="shared" ca="1" si="240"/>
        <v>23</v>
      </c>
      <c r="C741" s="1006">
        <f t="shared" ca="1" si="241"/>
        <v>1</v>
      </c>
      <c r="D741" s="1007">
        <f t="shared" ca="1" si="242"/>
        <v>1</v>
      </c>
      <c r="E741" s="1007">
        <f t="shared" ca="1" si="243"/>
        <v>1</v>
      </c>
      <c r="F741" s="209"/>
    </row>
    <row r="742" spans="1:6" ht="14.1" customHeight="1" x14ac:dyDescent="0.2">
      <c r="A742" s="1006">
        <f ca="1">IF($H742="UNIDADE CONSTRUTIVA",OFFSET(A742,-1,0)+1,LARGE(A$3:A739,1))</f>
        <v>0</v>
      </c>
      <c r="B742" s="1006">
        <f t="shared" ca="1" si="240"/>
        <v>23</v>
      </c>
      <c r="C742" s="1006">
        <f t="shared" ca="1" si="241"/>
        <v>1</v>
      </c>
      <c r="D742" s="1007">
        <f t="shared" ca="1" si="242"/>
        <v>1</v>
      </c>
      <c r="E742" s="1007">
        <f t="shared" ca="1" si="243"/>
        <v>1</v>
      </c>
      <c r="F742" s="209"/>
    </row>
    <row r="743" spans="1:6" ht="14.1" customHeight="1" x14ac:dyDescent="0.2">
      <c r="A743" s="1006">
        <f ca="1">IF($H743="UNIDADE CONSTRUTIVA",OFFSET(A743,-1,0)+1,LARGE(A$3:A740,1))</f>
        <v>0</v>
      </c>
      <c r="B743" s="1006">
        <f t="shared" ca="1" si="240"/>
        <v>23</v>
      </c>
      <c r="C743" s="1006">
        <f t="shared" ca="1" si="241"/>
        <v>1</v>
      </c>
      <c r="D743" s="1007">
        <f t="shared" ca="1" si="242"/>
        <v>1</v>
      </c>
      <c r="E743" s="1007">
        <f t="shared" ca="1" si="243"/>
        <v>1</v>
      </c>
      <c r="F743" s="209"/>
    </row>
    <row r="744" spans="1:6" ht="14.1" customHeight="1" x14ac:dyDescent="0.2">
      <c r="A744" s="1006">
        <f ca="1">IF($H744="UNIDADE CONSTRUTIVA",OFFSET(A744,-1,0)+1,LARGE(A$3:A741,1))</f>
        <v>0</v>
      </c>
      <c r="B744" s="1006">
        <f t="shared" ca="1" si="240"/>
        <v>23</v>
      </c>
      <c r="C744" s="1006">
        <f t="shared" ca="1" si="241"/>
        <v>1</v>
      </c>
      <c r="D744" s="1007">
        <f t="shared" ca="1" si="242"/>
        <v>1</v>
      </c>
      <c r="E744" s="1007">
        <f t="shared" ca="1" si="243"/>
        <v>1</v>
      </c>
      <c r="F744" s="209"/>
    </row>
    <row r="745" spans="1:6" ht="14.1" customHeight="1" x14ac:dyDescent="0.2">
      <c r="A745" s="1006">
        <f ca="1">IF($H745="UNIDADE CONSTRUTIVA",OFFSET(A745,-1,0)+1,LARGE(A$3:A742,1))</f>
        <v>0</v>
      </c>
      <c r="B745" s="1006">
        <f t="shared" ca="1" si="240"/>
        <v>23</v>
      </c>
      <c r="C745" s="1006">
        <f t="shared" ca="1" si="241"/>
        <v>1</v>
      </c>
      <c r="D745" s="1007">
        <f t="shared" ca="1" si="242"/>
        <v>1</v>
      </c>
      <c r="E745" s="1007">
        <f t="shared" ca="1" si="243"/>
        <v>1</v>
      </c>
      <c r="F745" s="209"/>
    </row>
    <row r="746" spans="1:6" ht="14.1" customHeight="1" x14ac:dyDescent="0.2">
      <c r="A746" s="1006">
        <f ca="1">IF($H746="UNIDADE CONSTRUTIVA",OFFSET(A746,-1,0)+1,LARGE(A$3:A743,1))</f>
        <v>0</v>
      </c>
      <c r="B746" s="1006">
        <f t="shared" ca="1" si="240"/>
        <v>23</v>
      </c>
      <c r="C746" s="1006">
        <f t="shared" ca="1" si="241"/>
        <v>1</v>
      </c>
      <c r="D746" s="1007">
        <f t="shared" ca="1" si="242"/>
        <v>1</v>
      </c>
      <c r="E746" s="1007">
        <f t="shared" ca="1" si="243"/>
        <v>1</v>
      </c>
      <c r="F746" s="209"/>
    </row>
    <row r="747" spans="1:6" ht="14.1" customHeight="1" x14ac:dyDescent="0.2">
      <c r="A747" s="1006">
        <f ca="1">IF($H747="UNIDADE CONSTRUTIVA",OFFSET(A747,-1,0)+1,LARGE(A$3:A744,1))</f>
        <v>0</v>
      </c>
      <c r="B747" s="1006">
        <f t="shared" ca="1" si="240"/>
        <v>23</v>
      </c>
      <c r="C747" s="1006">
        <f t="shared" ca="1" si="241"/>
        <v>1</v>
      </c>
      <c r="D747" s="1007">
        <f t="shared" ca="1" si="242"/>
        <v>1</v>
      </c>
      <c r="E747" s="1007">
        <f t="shared" ca="1" si="243"/>
        <v>1</v>
      </c>
      <c r="F747" s="209"/>
    </row>
    <row r="748" spans="1:6" ht="14.1" customHeight="1" x14ac:dyDescent="0.2">
      <c r="A748" s="1006">
        <f ca="1">IF($H748="UNIDADE CONSTRUTIVA",OFFSET(A748,-1,0)+1,LARGE(A$3:A745,1))</f>
        <v>0</v>
      </c>
      <c r="B748" s="1006">
        <f t="shared" ca="1" si="240"/>
        <v>23</v>
      </c>
      <c r="C748" s="1006">
        <f t="shared" ca="1" si="241"/>
        <v>1</v>
      </c>
      <c r="D748" s="1007">
        <f t="shared" ca="1" si="242"/>
        <v>1</v>
      </c>
      <c r="E748" s="1007">
        <f t="shared" ca="1" si="243"/>
        <v>1</v>
      </c>
      <c r="F748" s="209"/>
    </row>
    <row r="749" spans="1:6" ht="14.1" customHeight="1" x14ac:dyDescent="0.2">
      <c r="A749" s="1006">
        <f ca="1">IF($H749="UNIDADE CONSTRUTIVA",OFFSET(A749,-1,0)+1,LARGE(A$3:A746,1))</f>
        <v>0</v>
      </c>
      <c r="B749" s="1006">
        <f t="shared" ca="1" si="240"/>
        <v>23</v>
      </c>
      <c r="C749" s="1006">
        <f t="shared" ca="1" si="241"/>
        <v>1</v>
      </c>
      <c r="D749" s="1007">
        <f t="shared" ca="1" si="242"/>
        <v>1</v>
      </c>
      <c r="E749" s="1007">
        <f t="shared" ca="1" si="243"/>
        <v>1</v>
      </c>
      <c r="F749" s="209"/>
    </row>
    <row r="750" spans="1:6" ht="14.1" customHeight="1" x14ac:dyDescent="0.2">
      <c r="A750" s="1006">
        <f ca="1">IF($H750="UNIDADE CONSTRUTIVA",OFFSET(A750,-1,0)+1,LARGE(A$3:A747,1))</f>
        <v>0</v>
      </c>
      <c r="B750" s="1006">
        <f t="shared" ca="1" si="240"/>
        <v>23</v>
      </c>
      <c r="C750" s="1006">
        <f t="shared" ca="1" si="241"/>
        <v>1</v>
      </c>
      <c r="D750" s="1007">
        <f t="shared" ca="1" si="242"/>
        <v>1</v>
      </c>
      <c r="E750" s="1007">
        <f t="shared" ca="1" si="243"/>
        <v>1</v>
      </c>
      <c r="F750" s="209"/>
    </row>
    <row r="751" spans="1:6" ht="14.1" customHeight="1" x14ac:dyDescent="0.2">
      <c r="A751" s="1006">
        <f ca="1">IF($H751="UNIDADE CONSTRUTIVA",OFFSET(A751,-1,0)+1,LARGE(A$3:A748,1))</f>
        <v>0</v>
      </c>
      <c r="B751" s="1006">
        <f t="shared" ca="1" si="240"/>
        <v>23</v>
      </c>
      <c r="C751" s="1006">
        <f t="shared" ca="1" si="241"/>
        <v>1</v>
      </c>
      <c r="D751" s="1007">
        <f t="shared" ca="1" si="242"/>
        <v>1</v>
      </c>
      <c r="E751" s="1007">
        <f t="shared" ca="1" si="243"/>
        <v>1</v>
      </c>
      <c r="F751" s="209"/>
    </row>
    <row r="752" spans="1:6" ht="14.1" customHeight="1" x14ac:dyDescent="0.2">
      <c r="A752" s="1006">
        <f ca="1">IF($H752="UNIDADE CONSTRUTIVA",OFFSET(A752,-1,0)+1,LARGE(A$3:A749,1))</f>
        <v>0</v>
      </c>
      <c r="B752" s="1006">
        <f t="shared" ca="1" si="240"/>
        <v>23</v>
      </c>
      <c r="C752" s="1006">
        <f t="shared" ca="1" si="241"/>
        <v>1</v>
      </c>
      <c r="D752" s="1007">
        <f t="shared" ca="1" si="242"/>
        <v>1</v>
      </c>
      <c r="E752" s="1007">
        <f t="shared" ca="1" si="243"/>
        <v>1</v>
      </c>
      <c r="F752" s="209"/>
    </row>
    <row r="753" spans="1:6" ht="14.1" customHeight="1" x14ac:dyDescent="0.2">
      <c r="A753" s="1006">
        <f ca="1">IF($H753="UNIDADE CONSTRUTIVA",OFFSET(A753,-1,0)+1,LARGE(A$3:A750,1))</f>
        <v>0</v>
      </c>
      <c r="B753" s="1006">
        <f t="shared" ca="1" si="240"/>
        <v>23</v>
      </c>
      <c r="C753" s="1006">
        <f t="shared" ca="1" si="241"/>
        <v>1</v>
      </c>
      <c r="D753" s="1007">
        <f t="shared" ca="1" si="242"/>
        <v>1</v>
      </c>
      <c r="E753" s="1007">
        <f t="shared" ca="1" si="243"/>
        <v>1</v>
      </c>
      <c r="F753" s="209"/>
    </row>
    <row r="754" spans="1:6" ht="14.1" customHeight="1" x14ac:dyDescent="0.2">
      <c r="A754" s="1006">
        <f ca="1">IF($H754="UNIDADE CONSTRUTIVA",OFFSET(A754,-1,0)+1,LARGE(A$3:A751,1))</f>
        <v>0</v>
      </c>
      <c r="B754" s="1006">
        <f t="shared" ca="1" si="240"/>
        <v>23</v>
      </c>
      <c r="C754" s="1006">
        <f t="shared" ca="1" si="241"/>
        <v>1</v>
      </c>
      <c r="D754" s="1007">
        <f t="shared" ca="1" si="242"/>
        <v>1</v>
      </c>
      <c r="E754" s="1007">
        <f t="shared" ca="1" si="243"/>
        <v>1</v>
      </c>
      <c r="F754" s="209"/>
    </row>
    <row r="755" spans="1:6" ht="14.1" customHeight="1" x14ac:dyDescent="0.2">
      <c r="A755" s="1006">
        <f ca="1">IF($H755="UNIDADE CONSTRUTIVA",OFFSET(A755,-1,0)+1,LARGE(A$3:A752,1))</f>
        <v>0</v>
      </c>
      <c r="B755" s="1006">
        <f t="shared" ca="1" si="240"/>
        <v>23</v>
      </c>
      <c r="C755" s="1006">
        <f t="shared" ca="1" si="241"/>
        <v>1</v>
      </c>
      <c r="D755" s="1007">
        <f t="shared" ca="1" si="242"/>
        <v>1</v>
      </c>
      <c r="E755" s="1007">
        <f t="shared" ca="1" si="243"/>
        <v>1</v>
      </c>
      <c r="F755" s="209"/>
    </row>
    <row r="756" spans="1:6" ht="14.1" customHeight="1" x14ac:dyDescent="0.2">
      <c r="A756" s="1006">
        <f ca="1">IF($H756="UNIDADE CONSTRUTIVA",OFFSET(A756,-1,0)+1,LARGE(A$3:A753,1))</f>
        <v>0</v>
      </c>
      <c r="B756" s="1006">
        <f t="shared" ca="1" si="240"/>
        <v>23</v>
      </c>
      <c r="C756" s="1006">
        <f t="shared" ca="1" si="241"/>
        <v>1</v>
      </c>
      <c r="D756" s="1007">
        <f t="shared" ca="1" si="242"/>
        <v>1</v>
      </c>
      <c r="E756" s="1007">
        <f t="shared" ca="1" si="243"/>
        <v>1</v>
      </c>
      <c r="F756" s="209"/>
    </row>
    <row r="757" spans="1:6" ht="14.1" customHeight="1" x14ac:dyDescent="0.2">
      <c r="A757" s="1006">
        <f ca="1">IF($H757="UNIDADE CONSTRUTIVA",OFFSET(A757,-1,0)+1,LARGE(A$3:A754,1))</f>
        <v>0</v>
      </c>
      <c r="B757" s="1006">
        <f t="shared" ca="1" si="240"/>
        <v>23</v>
      </c>
      <c r="C757" s="1006">
        <f t="shared" ca="1" si="241"/>
        <v>1</v>
      </c>
      <c r="D757" s="1007">
        <f t="shared" ca="1" si="242"/>
        <v>1</v>
      </c>
      <c r="E757" s="1007">
        <f t="shared" ca="1" si="243"/>
        <v>1</v>
      </c>
      <c r="F757" s="209"/>
    </row>
    <row r="758" spans="1:6" ht="14.1" customHeight="1" x14ac:dyDescent="0.2">
      <c r="A758" s="1006">
        <f ca="1">IF($H758="UNIDADE CONSTRUTIVA",OFFSET(A758,-1,0)+1,LARGE(A$3:A755,1))</f>
        <v>0</v>
      </c>
      <c r="B758" s="1006">
        <f t="shared" ca="1" si="240"/>
        <v>23</v>
      </c>
      <c r="C758" s="1006">
        <f t="shared" ca="1" si="241"/>
        <v>1</v>
      </c>
      <c r="D758" s="1007">
        <f t="shared" ca="1" si="242"/>
        <v>1</v>
      </c>
      <c r="E758" s="1007">
        <f t="shared" ca="1" si="243"/>
        <v>1</v>
      </c>
      <c r="F758" s="209"/>
    </row>
    <row r="759" spans="1:6" ht="14.1" customHeight="1" x14ac:dyDescent="0.2">
      <c r="A759" s="1006">
        <f ca="1">IF($H759="UNIDADE CONSTRUTIVA",OFFSET(A759,-1,0)+1,LARGE(A$3:A756,1))</f>
        <v>0</v>
      </c>
      <c r="B759" s="1006">
        <f t="shared" ca="1" si="240"/>
        <v>23</v>
      </c>
      <c r="C759" s="1006">
        <f t="shared" ca="1" si="241"/>
        <v>1</v>
      </c>
      <c r="D759" s="1007">
        <f t="shared" ca="1" si="242"/>
        <v>1</v>
      </c>
      <c r="E759" s="1007">
        <f t="shared" ca="1" si="243"/>
        <v>1</v>
      </c>
      <c r="F759" s="209"/>
    </row>
    <row r="760" spans="1:6" ht="14.1" customHeight="1" x14ac:dyDescent="0.2">
      <c r="A760" s="1006">
        <f ca="1">IF($H760="UNIDADE CONSTRUTIVA",OFFSET(A760,-1,0)+1,LARGE(A$3:A757,1))</f>
        <v>0</v>
      </c>
      <c r="B760" s="1006">
        <f t="shared" ca="1" si="240"/>
        <v>23</v>
      </c>
      <c r="C760" s="1006">
        <f t="shared" ca="1" si="241"/>
        <v>1</v>
      </c>
      <c r="D760" s="1007">
        <f t="shared" ca="1" si="242"/>
        <v>1</v>
      </c>
      <c r="E760" s="1007">
        <f t="shared" ca="1" si="243"/>
        <v>1</v>
      </c>
      <c r="F760" s="209"/>
    </row>
    <row r="761" spans="1:6" ht="14.1" customHeight="1" x14ac:dyDescent="0.2">
      <c r="A761" s="1006">
        <f ca="1">IF($H761="UNIDADE CONSTRUTIVA",OFFSET(A761,-1,0)+1,LARGE(A$3:A758,1))</f>
        <v>0</v>
      </c>
      <c r="B761" s="1006">
        <f t="shared" ref="B761:B824" ca="1" si="244">IF(H761="UNIDADE CONSTRUTIVA",0,IF(H761="CÉLULA CONSTRUTIVA",OFFSET(B761,-1,0)+1,OFFSET(B761,-1,0)))</f>
        <v>23</v>
      </c>
      <c r="C761" s="1006">
        <f t="shared" ref="C761:C824" ca="1" si="245">IF(H761="CÉLULA CONSTRUTIVA",0,IF(H761="ETAPA",OFFSET(C761,-1,0)+1,OFFSET(C761,-1,0)))</f>
        <v>1</v>
      </c>
      <c r="D761" s="1007">
        <f t="shared" ref="D761:D824" ca="1" si="246">IF(H761="ETAPA",0,IF(H761="SUBETAPA",OFFSET(D761,-1,0)+1,OFFSET(D761,-1,0)))</f>
        <v>1</v>
      </c>
      <c r="E761" s="1007">
        <f t="shared" ref="E761:E824" ca="1" si="247">IF(H761="Subetapa",0,IF(H761="serviço",OFFSET(E761,-1,0)+1,OFFSET(E761,-1,0)))</f>
        <v>1</v>
      </c>
      <c r="F761" s="209"/>
    </row>
    <row r="762" spans="1:6" ht="14.1" customHeight="1" x14ac:dyDescent="0.2">
      <c r="A762" s="1006">
        <f ca="1">IF($H762="UNIDADE CONSTRUTIVA",OFFSET(A762,-1,0)+1,LARGE(A$3:A759,1))</f>
        <v>0</v>
      </c>
      <c r="B762" s="1006">
        <f t="shared" ca="1" si="244"/>
        <v>23</v>
      </c>
      <c r="C762" s="1006">
        <f t="shared" ca="1" si="245"/>
        <v>1</v>
      </c>
      <c r="D762" s="1007">
        <f t="shared" ca="1" si="246"/>
        <v>1</v>
      </c>
      <c r="E762" s="1007">
        <f t="shared" ca="1" si="247"/>
        <v>1</v>
      </c>
      <c r="F762" s="209"/>
    </row>
    <row r="763" spans="1:6" ht="14.1" customHeight="1" x14ac:dyDescent="0.2">
      <c r="A763" s="1006">
        <f ca="1">IF($H763="UNIDADE CONSTRUTIVA",OFFSET(A763,-1,0)+1,LARGE(A$3:A760,1))</f>
        <v>0</v>
      </c>
      <c r="B763" s="1006">
        <f t="shared" ca="1" si="244"/>
        <v>23</v>
      </c>
      <c r="C763" s="1006">
        <f t="shared" ca="1" si="245"/>
        <v>1</v>
      </c>
      <c r="D763" s="1007">
        <f t="shared" ca="1" si="246"/>
        <v>1</v>
      </c>
      <c r="E763" s="1007">
        <f t="shared" ca="1" si="247"/>
        <v>1</v>
      </c>
      <c r="F763" s="209"/>
    </row>
    <row r="764" spans="1:6" ht="14.1" customHeight="1" x14ac:dyDescent="0.2">
      <c r="A764" s="1006">
        <f ca="1">IF($H764="UNIDADE CONSTRUTIVA",OFFSET(A764,-1,0)+1,LARGE(A$3:A761,1))</f>
        <v>0</v>
      </c>
      <c r="B764" s="1006">
        <f t="shared" ca="1" si="244"/>
        <v>23</v>
      </c>
      <c r="C764" s="1006">
        <f t="shared" ca="1" si="245"/>
        <v>1</v>
      </c>
      <c r="D764" s="1007">
        <f t="shared" ca="1" si="246"/>
        <v>1</v>
      </c>
      <c r="E764" s="1007">
        <f t="shared" ca="1" si="247"/>
        <v>1</v>
      </c>
      <c r="F764" s="209"/>
    </row>
    <row r="765" spans="1:6" ht="14.1" customHeight="1" x14ac:dyDescent="0.2">
      <c r="A765" s="1006">
        <f ca="1">IF($H765="UNIDADE CONSTRUTIVA",OFFSET(A765,-1,0)+1,LARGE(A$3:A762,1))</f>
        <v>0</v>
      </c>
      <c r="B765" s="1006">
        <f t="shared" ca="1" si="244"/>
        <v>23</v>
      </c>
      <c r="C765" s="1006">
        <f t="shared" ca="1" si="245"/>
        <v>1</v>
      </c>
      <c r="D765" s="1007">
        <f t="shared" ca="1" si="246"/>
        <v>1</v>
      </c>
      <c r="E765" s="1007">
        <f t="shared" ca="1" si="247"/>
        <v>1</v>
      </c>
      <c r="F765" s="209"/>
    </row>
    <row r="766" spans="1:6" ht="14.1" customHeight="1" x14ac:dyDescent="0.2">
      <c r="A766" s="1006">
        <f ca="1">IF($H766="UNIDADE CONSTRUTIVA",OFFSET(A766,-1,0)+1,LARGE(A$3:A763,1))</f>
        <v>0</v>
      </c>
      <c r="B766" s="1006">
        <f t="shared" ca="1" si="244"/>
        <v>23</v>
      </c>
      <c r="C766" s="1006">
        <f t="shared" ca="1" si="245"/>
        <v>1</v>
      </c>
      <c r="D766" s="1007">
        <f t="shared" ca="1" si="246"/>
        <v>1</v>
      </c>
      <c r="E766" s="1007">
        <f t="shared" ca="1" si="247"/>
        <v>1</v>
      </c>
      <c r="F766" s="209"/>
    </row>
    <row r="767" spans="1:6" ht="14.1" customHeight="1" x14ac:dyDescent="0.2">
      <c r="A767" s="1006">
        <f ca="1">IF($H767="UNIDADE CONSTRUTIVA",OFFSET(A767,-1,0)+1,LARGE(A$3:A764,1))</f>
        <v>0</v>
      </c>
      <c r="B767" s="1006">
        <f t="shared" ca="1" si="244"/>
        <v>23</v>
      </c>
      <c r="C767" s="1006">
        <f t="shared" ca="1" si="245"/>
        <v>1</v>
      </c>
      <c r="D767" s="1007">
        <f t="shared" ca="1" si="246"/>
        <v>1</v>
      </c>
      <c r="E767" s="1007">
        <f t="shared" ca="1" si="247"/>
        <v>1</v>
      </c>
      <c r="F767" s="209"/>
    </row>
    <row r="768" spans="1:6" ht="14.1" customHeight="1" x14ac:dyDescent="0.2">
      <c r="A768" s="1006">
        <f ca="1">IF($H768="UNIDADE CONSTRUTIVA",OFFSET(A768,-1,0)+1,LARGE(A$3:A765,1))</f>
        <v>0</v>
      </c>
      <c r="B768" s="1006">
        <f t="shared" ca="1" si="244"/>
        <v>23</v>
      </c>
      <c r="C768" s="1006">
        <f t="shared" ca="1" si="245"/>
        <v>1</v>
      </c>
      <c r="D768" s="1007">
        <f t="shared" ca="1" si="246"/>
        <v>1</v>
      </c>
      <c r="E768" s="1007">
        <f t="shared" ca="1" si="247"/>
        <v>1</v>
      </c>
      <c r="F768" s="209"/>
    </row>
    <row r="769" spans="1:6" ht="14.1" customHeight="1" x14ac:dyDescent="0.2">
      <c r="A769" s="1006">
        <f ca="1">IF($H769="UNIDADE CONSTRUTIVA",OFFSET(A769,-1,0)+1,LARGE(A$3:A766,1))</f>
        <v>0</v>
      </c>
      <c r="B769" s="1006">
        <f t="shared" ca="1" si="244"/>
        <v>23</v>
      </c>
      <c r="C769" s="1006">
        <f t="shared" ca="1" si="245"/>
        <v>1</v>
      </c>
      <c r="D769" s="1007">
        <f t="shared" ca="1" si="246"/>
        <v>1</v>
      </c>
      <c r="E769" s="1007">
        <f t="shared" ca="1" si="247"/>
        <v>1</v>
      </c>
      <c r="F769" s="209"/>
    </row>
    <row r="770" spans="1:6" ht="14.1" customHeight="1" x14ac:dyDescent="0.2">
      <c r="A770" s="1006">
        <f ca="1">IF($H770="UNIDADE CONSTRUTIVA",OFFSET(A770,-1,0)+1,LARGE(A$3:A767,1))</f>
        <v>0</v>
      </c>
      <c r="B770" s="1006">
        <f t="shared" ca="1" si="244"/>
        <v>23</v>
      </c>
      <c r="C770" s="1006">
        <f t="shared" ca="1" si="245"/>
        <v>1</v>
      </c>
      <c r="D770" s="1007">
        <f t="shared" ca="1" si="246"/>
        <v>1</v>
      </c>
      <c r="E770" s="1007">
        <f t="shared" ca="1" si="247"/>
        <v>1</v>
      </c>
      <c r="F770" s="209"/>
    </row>
    <row r="771" spans="1:6" ht="14.1" customHeight="1" x14ac:dyDescent="0.2">
      <c r="A771" s="1006">
        <f ca="1">IF($H771="UNIDADE CONSTRUTIVA",OFFSET(A771,-1,0)+1,LARGE(A$3:A768,1))</f>
        <v>0</v>
      </c>
      <c r="B771" s="1006">
        <f t="shared" ca="1" si="244"/>
        <v>23</v>
      </c>
      <c r="C771" s="1006">
        <f t="shared" ca="1" si="245"/>
        <v>1</v>
      </c>
      <c r="D771" s="1007">
        <f t="shared" ca="1" si="246"/>
        <v>1</v>
      </c>
      <c r="E771" s="1007">
        <f t="shared" ca="1" si="247"/>
        <v>1</v>
      </c>
      <c r="F771" s="209"/>
    </row>
    <row r="772" spans="1:6" ht="14.1" customHeight="1" x14ac:dyDescent="0.2">
      <c r="A772" s="1006">
        <f ca="1">IF($H772="UNIDADE CONSTRUTIVA",OFFSET(A772,-1,0)+1,LARGE(A$3:A769,1))</f>
        <v>0</v>
      </c>
      <c r="B772" s="1006">
        <f t="shared" ca="1" si="244"/>
        <v>23</v>
      </c>
      <c r="C772" s="1006">
        <f t="shared" ca="1" si="245"/>
        <v>1</v>
      </c>
      <c r="D772" s="1007">
        <f t="shared" ca="1" si="246"/>
        <v>1</v>
      </c>
      <c r="E772" s="1007">
        <f t="shared" ca="1" si="247"/>
        <v>1</v>
      </c>
      <c r="F772" s="209"/>
    </row>
    <row r="773" spans="1:6" ht="14.1" customHeight="1" x14ac:dyDescent="0.2">
      <c r="A773" s="1006">
        <f ca="1">IF($H773="UNIDADE CONSTRUTIVA",OFFSET(A773,-1,0)+1,LARGE(A$3:A770,1))</f>
        <v>0</v>
      </c>
      <c r="B773" s="1006">
        <f t="shared" ca="1" si="244"/>
        <v>23</v>
      </c>
      <c r="C773" s="1006">
        <f t="shared" ca="1" si="245"/>
        <v>1</v>
      </c>
      <c r="D773" s="1007">
        <f t="shared" ca="1" si="246"/>
        <v>1</v>
      </c>
      <c r="E773" s="1007">
        <f t="shared" ca="1" si="247"/>
        <v>1</v>
      </c>
      <c r="F773" s="209"/>
    </row>
    <row r="774" spans="1:6" ht="14.1" customHeight="1" x14ac:dyDescent="0.2">
      <c r="A774" s="1006">
        <f ca="1">IF($H774="UNIDADE CONSTRUTIVA",OFFSET(A774,-1,0)+1,LARGE(A$3:A771,1))</f>
        <v>0</v>
      </c>
      <c r="B774" s="1006">
        <f t="shared" ca="1" si="244"/>
        <v>23</v>
      </c>
      <c r="C774" s="1006">
        <f t="shared" ca="1" si="245"/>
        <v>1</v>
      </c>
      <c r="D774" s="1007">
        <f t="shared" ca="1" si="246"/>
        <v>1</v>
      </c>
      <c r="E774" s="1007">
        <f t="shared" ca="1" si="247"/>
        <v>1</v>
      </c>
      <c r="F774" s="209"/>
    </row>
    <row r="775" spans="1:6" ht="14.1" customHeight="1" x14ac:dyDescent="0.2">
      <c r="A775" s="1006">
        <f ca="1">IF($H775="UNIDADE CONSTRUTIVA",OFFSET(A775,-1,0)+1,LARGE(A$3:A772,1))</f>
        <v>0</v>
      </c>
      <c r="B775" s="1006">
        <f t="shared" ca="1" si="244"/>
        <v>23</v>
      </c>
      <c r="C775" s="1006">
        <f t="shared" ca="1" si="245"/>
        <v>1</v>
      </c>
      <c r="D775" s="1007">
        <f t="shared" ca="1" si="246"/>
        <v>1</v>
      </c>
      <c r="E775" s="1007">
        <f t="shared" ca="1" si="247"/>
        <v>1</v>
      </c>
      <c r="F775" s="209"/>
    </row>
    <row r="776" spans="1:6" ht="14.1" customHeight="1" x14ac:dyDescent="0.2">
      <c r="A776" s="1006">
        <f ca="1">IF($H776="UNIDADE CONSTRUTIVA",OFFSET(A776,-1,0)+1,LARGE(A$3:A773,1))</f>
        <v>0</v>
      </c>
      <c r="B776" s="1006">
        <f t="shared" ca="1" si="244"/>
        <v>23</v>
      </c>
      <c r="C776" s="1006">
        <f t="shared" ca="1" si="245"/>
        <v>1</v>
      </c>
      <c r="D776" s="1007">
        <f t="shared" ca="1" si="246"/>
        <v>1</v>
      </c>
      <c r="E776" s="1007">
        <f t="shared" ca="1" si="247"/>
        <v>1</v>
      </c>
      <c r="F776" s="209"/>
    </row>
    <row r="777" spans="1:6" ht="14.1" customHeight="1" x14ac:dyDescent="0.2">
      <c r="A777" s="1006">
        <f ca="1">IF($H777="UNIDADE CONSTRUTIVA",OFFSET(A777,-1,0)+1,LARGE(A$3:A774,1))</f>
        <v>0</v>
      </c>
      <c r="B777" s="1006">
        <f t="shared" ca="1" si="244"/>
        <v>23</v>
      </c>
      <c r="C777" s="1006">
        <f t="shared" ca="1" si="245"/>
        <v>1</v>
      </c>
      <c r="D777" s="1007">
        <f t="shared" ca="1" si="246"/>
        <v>1</v>
      </c>
      <c r="E777" s="1007">
        <f t="shared" ca="1" si="247"/>
        <v>1</v>
      </c>
      <c r="F777" s="209"/>
    </row>
    <row r="778" spans="1:6" ht="14.1" customHeight="1" x14ac:dyDescent="0.2">
      <c r="A778" s="1006">
        <f ca="1">IF($H778="UNIDADE CONSTRUTIVA",OFFSET(A778,-1,0)+1,LARGE(A$3:A775,1))</f>
        <v>0</v>
      </c>
      <c r="B778" s="1006">
        <f t="shared" ca="1" si="244"/>
        <v>23</v>
      </c>
      <c r="C778" s="1006">
        <f t="shared" ca="1" si="245"/>
        <v>1</v>
      </c>
      <c r="D778" s="1007">
        <f t="shared" ca="1" si="246"/>
        <v>1</v>
      </c>
      <c r="E778" s="1007">
        <f t="shared" ca="1" si="247"/>
        <v>1</v>
      </c>
      <c r="F778" s="209"/>
    </row>
    <row r="779" spans="1:6" ht="14.1" customHeight="1" x14ac:dyDescent="0.2">
      <c r="A779" s="1006">
        <f ca="1">IF($H779="UNIDADE CONSTRUTIVA",OFFSET(A779,-1,0)+1,LARGE(A$3:A776,1))</f>
        <v>0</v>
      </c>
      <c r="B779" s="1006">
        <f t="shared" ca="1" si="244"/>
        <v>23</v>
      </c>
      <c r="C779" s="1006">
        <f t="shared" ca="1" si="245"/>
        <v>1</v>
      </c>
      <c r="D779" s="1007">
        <f t="shared" ca="1" si="246"/>
        <v>1</v>
      </c>
      <c r="E779" s="1007">
        <f t="shared" ca="1" si="247"/>
        <v>1</v>
      </c>
      <c r="F779" s="209"/>
    </row>
    <row r="780" spans="1:6" ht="14.1" customHeight="1" x14ac:dyDescent="0.2">
      <c r="A780" s="1006">
        <f ca="1">IF($H780="UNIDADE CONSTRUTIVA",OFFSET(A780,-1,0)+1,LARGE(A$3:A777,1))</f>
        <v>0</v>
      </c>
      <c r="B780" s="1006">
        <f t="shared" ca="1" si="244"/>
        <v>23</v>
      </c>
      <c r="C780" s="1006">
        <f t="shared" ca="1" si="245"/>
        <v>1</v>
      </c>
      <c r="D780" s="1007">
        <f t="shared" ca="1" si="246"/>
        <v>1</v>
      </c>
      <c r="E780" s="1007">
        <f t="shared" ca="1" si="247"/>
        <v>1</v>
      </c>
      <c r="F780" s="209"/>
    </row>
    <row r="781" spans="1:6" ht="14.1" customHeight="1" x14ac:dyDescent="0.2">
      <c r="A781" s="1006">
        <f ca="1">IF($H781="UNIDADE CONSTRUTIVA",OFFSET(A781,-1,0)+1,LARGE(A$3:A778,1))</f>
        <v>0</v>
      </c>
      <c r="B781" s="1006">
        <f t="shared" ca="1" si="244"/>
        <v>23</v>
      </c>
      <c r="C781" s="1006">
        <f t="shared" ca="1" si="245"/>
        <v>1</v>
      </c>
      <c r="D781" s="1007">
        <f t="shared" ca="1" si="246"/>
        <v>1</v>
      </c>
      <c r="E781" s="1007">
        <f t="shared" ca="1" si="247"/>
        <v>1</v>
      </c>
      <c r="F781" s="209"/>
    </row>
    <row r="782" spans="1:6" ht="14.1" customHeight="1" x14ac:dyDescent="0.2">
      <c r="A782" s="1006">
        <f ca="1">IF($H782="UNIDADE CONSTRUTIVA",OFFSET(A782,-1,0)+1,LARGE(A$3:A779,1))</f>
        <v>0</v>
      </c>
      <c r="B782" s="1006">
        <f t="shared" ca="1" si="244"/>
        <v>23</v>
      </c>
      <c r="C782" s="1006">
        <f t="shared" ca="1" si="245"/>
        <v>1</v>
      </c>
      <c r="D782" s="1007">
        <f t="shared" ca="1" si="246"/>
        <v>1</v>
      </c>
      <c r="E782" s="1007">
        <f t="shared" ca="1" si="247"/>
        <v>1</v>
      </c>
      <c r="F782" s="209"/>
    </row>
    <row r="783" spans="1:6" ht="14.1" customHeight="1" x14ac:dyDescent="0.2">
      <c r="A783" s="1006">
        <f ca="1">IF($H783="UNIDADE CONSTRUTIVA",OFFSET(A783,-1,0)+1,LARGE(A$3:A780,1))</f>
        <v>0</v>
      </c>
      <c r="B783" s="1006">
        <f t="shared" ca="1" si="244"/>
        <v>23</v>
      </c>
      <c r="C783" s="1006">
        <f t="shared" ca="1" si="245"/>
        <v>1</v>
      </c>
      <c r="D783" s="1007">
        <f t="shared" ca="1" si="246"/>
        <v>1</v>
      </c>
      <c r="E783" s="1007">
        <f t="shared" ca="1" si="247"/>
        <v>1</v>
      </c>
      <c r="F783" s="209"/>
    </row>
    <row r="784" spans="1:6" ht="14.1" customHeight="1" x14ac:dyDescent="0.2">
      <c r="A784" s="1006">
        <f ca="1">IF($H784="UNIDADE CONSTRUTIVA",OFFSET(A784,-1,0)+1,LARGE(A$3:A781,1))</f>
        <v>0</v>
      </c>
      <c r="B784" s="1006">
        <f t="shared" ca="1" si="244"/>
        <v>23</v>
      </c>
      <c r="C784" s="1006">
        <f t="shared" ca="1" si="245"/>
        <v>1</v>
      </c>
      <c r="D784" s="1007">
        <f t="shared" ca="1" si="246"/>
        <v>1</v>
      </c>
      <c r="E784" s="1007">
        <f t="shared" ca="1" si="247"/>
        <v>1</v>
      </c>
      <c r="F784" s="209"/>
    </row>
    <row r="785" spans="1:6" ht="14.1" customHeight="1" x14ac:dyDescent="0.2">
      <c r="A785" s="1006">
        <f ca="1">IF($H785="UNIDADE CONSTRUTIVA",OFFSET(A785,-1,0)+1,LARGE(A$3:A782,1))</f>
        <v>0</v>
      </c>
      <c r="B785" s="1006">
        <f t="shared" ca="1" si="244"/>
        <v>23</v>
      </c>
      <c r="C785" s="1006">
        <f t="shared" ca="1" si="245"/>
        <v>1</v>
      </c>
      <c r="D785" s="1007">
        <f t="shared" ca="1" si="246"/>
        <v>1</v>
      </c>
      <c r="E785" s="1007">
        <f t="shared" ca="1" si="247"/>
        <v>1</v>
      </c>
      <c r="F785" s="209"/>
    </row>
    <row r="786" spans="1:6" ht="14.1" customHeight="1" x14ac:dyDescent="0.2">
      <c r="A786" s="1006">
        <f ca="1">IF($H786="UNIDADE CONSTRUTIVA",OFFSET(A786,-1,0)+1,LARGE(A$3:A783,1))</f>
        <v>0</v>
      </c>
      <c r="B786" s="1006">
        <f t="shared" ca="1" si="244"/>
        <v>23</v>
      </c>
      <c r="C786" s="1006">
        <f t="shared" ca="1" si="245"/>
        <v>1</v>
      </c>
      <c r="D786" s="1007">
        <f t="shared" ca="1" si="246"/>
        <v>1</v>
      </c>
      <c r="E786" s="1007">
        <f t="shared" ca="1" si="247"/>
        <v>1</v>
      </c>
      <c r="F786" s="209"/>
    </row>
    <row r="787" spans="1:6" ht="14.1" customHeight="1" x14ac:dyDescent="0.2">
      <c r="A787" s="1006">
        <f ca="1">IF($H787="UNIDADE CONSTRUTIVA",OFFSET(A787,-1,0)+1,LARGE(A$3:A784,1))</f>
        <v>0</v>
      </c>
      <c r="B787" s="1006">
        <f t="shared" ca="1" si="244"/>
        <v>23</v>
      </c>
      <c r="C787" s="1006">
        <f t="shared" ca="1" si="245"/>
        <v>1</v>
      </c>
      <c r="D787" s="1007">
        <f t="shared" ca="1" si="246"/>
        <v>1</v>
      </c>
      <c r="E787" s="1007">
        <f t="shared" ca="1" si="247"/>
        <v>1</v>
      </c>
      <c r="F787" s="209"/>
    </row>
    <row r="788" spans="1:6" ht="14.1" customHeight="1" x14ac:dyDescent="0.2">
      <c r="A788" s="1006">
        <f ca="1">IF($H788="UNIDADE CONSTRUTIVA",OFFSET(A788,-1,0)+1,LARGE(A$3:A785,1))</f>
        <v>0</v>
      </c>
      <c r="B788" s="1006">
        <f t="shared" ca="1" si="244"/>
        <v>23</v>
      </c>
      <c r="C788" s="1006">
        <f t="shared" ca="1" si="245"/>
        <v>1</v>
      </c>
      <c r="D788" s="1007">
        <f t="shared" ca="1" si="246"/>
        <v>1</v>
      </c>
      <c r="E788" s="1007">
        <f t="shared" ca="1" si="247"/>
        <v>1</v>
      </c>
      <c r="F788" s="209"/>
    </row>
    <row r="789" spans="1:6" ht="14.1" customHeight="1" x14ac:dyDescent="0.2">
      <c r="A789" s="1006">
        <f ca="1">IF($H789="UNIDADE CONSTRUTIVA",OFFSET(A789,-1,0)+1,LARGE(A$3:A786,1))</f>
        <v>0</v>
      </c>
      <c r="B789" s="1006">
        <f t="shared" ca="1" si="244"/>
        <v>23</v>
      </c>
      <c r="C789" s="1006">
        <f t="shared" ca="1" si="245"/>
        <v>1</v>
      </c>
      <c r="D789" s="1007">
        <f t="shared" ca="1" si="246"/>
        <v>1</v>
      </c>
      <c r="E789" s="1007">
        <f t="shared" ca="1" si="247"/>
        <v>1</v>
      </c>
      <c r="F789" s="209"/>
    </row>
    <row r="790" spans="1:6" ht="14.1" customHeight="1" x14ac:dyDescent="0.2">
      <c r="A790" s="1006">
        <f ca="1">IF($H790="UNIDADE CONSTRUTIVA",OFFSET(A790,-1,0)+1,LARGE(A$3:A787,1))</f>
        <v>0</v>
      </c>
      <c r="B790" s="1006">
        <f t="shared" ca="1" si="244"/>
        <v>23</v>
      </c>
      <c r="C790" s="1006">
        <f t="shared" ca="1" si="245"/>
        <v>1</v>
      </c>
      <c r="D790" s="1007">
        <f t="shared" ca="1" si="246"/>
        <v>1</v>
      </c>
      <c r="E790" s="1007">
        <f t="shared" ca="1" si="247"/>
        <v>1</v>
      </c>
      <c r="F790" s="209"/>
    </row>
    <row r="791" spans="1:6" ht="14.1" customHeight="1" x14ac:dyDescent="0.2">
      <c r="A791" s="1006">
        <f ca="1">IF($H791="UNIDADE CONSTRUTIVA",OFFSET(A791,-1,0)+1,LARGE(A$3:A788,1))</f>
        <v>0</v>
      </c>
      <c r="B791" s="1006">
        <f t="shared" ca="1" si="244"/>
        <v>23</v>
      </c>
      <c r="C791" s="1006">
        <f t="shared" ca="1" si="245"/>
        <v>1</v>
      </c>
      <c r="D791" s="1007">
        <f t="shared" ca="1" si="246"/>
        <v>1</v>
      </c>
      <c r="E791" s="1007">
        <f t="shared" ca="1" si="247"/>
        <v>1</v>
      </c>
      <c r="F791" s="209"/>
    </row>
    <row r="792" spans="1:6" ht="14.1" customHeight="1" x14ac:dyDescent="0.2">
      <c r="A792" s="1006">
        <f ca="1">IF($H792="UNIDADE CONSTRUTIVA",OFFSET(A792,-1,0)+1,LARGE(A$3:A789,1))</f>
        <v>0</v>
      </c>
      <c r="B792" s="1006">
        <f t="shared" ca="1" si="244"/>
        <v>23</v>
      </c>
      <c r="C792" s="1006">
        <f t="shared" ca="1" si="245"/>
        <v>1</v>
      </c>
      <c r="D792" s="1007">
        <f t="shared" ca="1" si="246"/>
        <v>1</v>
      </c>
      <c r="E792" s="1007">
        <f t="shared" ca="1" si="247"/>
        <v>1</v>
      </c>
      <c r="F792" s="209"/>
    </row>
    <row r="793" spans="1:6" ht="14.1" customHeight="1" x14ac:dyDescent="0.2">
      <c r="A793" s="1006">
        <f ca="1">IF($H793="UNIDADE CONSTRUTIVA",OFFSET(A793,-1,0)+1,LARGE(A$3:A790,1))</f>
        <v>0</v>
      </c>
      <c r="B793" s="1006">
        <f t="shared" ca="1" si="244"/>
        <v>23</v>
      </c>
      <c r="C793" s="1006">
        <f t="shared" ca="1" si="245"/>
        <v>1</v>
      </c>
      <c r="D793" s="1007">
        <f t="shared" ca="1" si="246"/>
        <v>1</v>
      </c>
      <c r="E793" s="1007">
        <f t="shared" ca="1" si="247"/>
        <v>1</v>
      </c>
      <c r="F793" s="209"/>
    </row>
    <row r="794" spans="1:6" ht="14.1" customHeight="1" x14ac:dyDescent="0.2">
      <c r="A794" s="1006">
        <f ca="1">IF($H794="UNIDADE CONSTRUTIVA",OFFSET(A794,-1,0)+1,LARGE(A$3:A791,1))</f>
        <v>0</v>
      </c>
      <c r="B794" s="1006">
        <f t="shared" ca="1" si="244"/>
        <v>23</v>
      </c>
      <c r="C794" s="1006">
        <f t="shared" ca="1" si="245"/>
        <v>1</v>
      </c>
      <c r="D794" s="1007">
        <f t="shared" ca="1" si="246"/>
        <v>1</v>
      </c>
      <c r="E794" s="1007">
        <f t="shared" ca="1" si="247"/>
        <v>1</v>
      </c>
      <c r="F794" s="209"/>
    </row>
    <row r="795" spans="1:6" ht="14.1" customHeight="1" x14ac:dyDescent="0.2">
      <c r="A795" s="1006">
        <f ca="1">IF($H795="UNIDADE CONSTRUTIVA",OFFSET(A795,-1,0)+1,LARGE(A$3:A792,1))</f>
        <v>0</v>
      </c>
      <c r="B795" s="1006">
        <f t="shared" ca="1" si="244"/>
        <v>23</v>
      </c>
      <c r="C795" s="1006">
        <f t="shared" ca="1" si="245"/>
        <v>1</v>
      </c>
      <c r="D795" s="1007">
        <f t="shared" ca="1" si="246"/>
        <v>1</v>
      </c>
      <c r="E795" s="1007">
        <f t="shared" ca="1" si="247"/>
        <v>1</v>
      </c>
      <c r="F795" s="209"/>
    </row>
    <row r="796" spans="1:6" ht="14.1" customHeight="1" x14ac:dyDescent="0.2">
      <c r="A796" s="1006">
        <f ca="1">IF($H796="UNIDADE CONSTRUTIVA",OFFSET(A796,-1,0)+1,LARGE(A$3:A793,1))</f>
        <v>0</v>
      </c>
      <c r="B796" s="1006">
        <f t="shared" ca="1" si="244"/>
        <v>23</v>
      </c>
      <c r="C796" s="1006">
        <f t="shared" ca="1" si="245"/>
        <v>1</v>
      </c>
      <c r="D796" s="1007">
        <f t="shared" ca="1" si="246"/>
        <v>1</v>
      </c>
      <c r="E796" s="1007">
        <f t="shared" ca="1" si="247"/>
        <v>1</v>
      </c>
      <c r="F796" s="209"/>
    </row>
    <row r="797" spans="1:6" ht="14.1" customHeight="1" x14ac:dyDescent="0.2">
      <c r="A797" s="1006">
        <f ca="1">IF($H797="UNIDADE CONSTRUTIVA",OFFSET(A797,-1,0)+1,LARGE(A$3:A794,1))</f>
        <v>0</v>
      </c>
      <c r="B797" s="1006">
        <f t="shared" ca="1" si="244"/>
        <v>23</v>
      </c>
      <c r="C797" s="1006">
        <f t="shared" ca="1" si="245"/>
        <v>1</v>
      </c>
      <c r="D797" s="1007">
        <f t="shared" ca="1" si="246"/>
        <v>1</v>
      </c>
      <c r="E797" s="1007">
        <f t="shared" ca="1" si="247"/>
        <v>1</v>
      </c>
      <c r="F797" s="209"/>
    </row>
    <row r="798" spans="1:6" ht="14.1" customHeight="1" x14ac:dyDescent="0.2">
      <c r="A798" s="1006">
        <f ca="1">IF($H798="UNIDADE CONSTRUTIVA",OFFSET(A798,-1,0)+1,LARGE(A$3:A795,1))</f>
        <v>0</v>
      </c>
      <c r="B798" s="1006">
        <f t="shared" ca="1" si="244"/>
        <v>23</v>
      </c>
      <c r="C798" s="1006">
        <f t="shared" ca="1" si="245"/>
        <v>1</v>
      </c>
      <c r="D798" s="1007">
        <f t="shared" ca="1" si="246"/>
        <v>1</v>
      </c>
      <c r="E798" s="1007">
        <f t="shared" ca="1" si="247"/>
        <v>1</v>
      </c>
      <c r="F798" s="209"/>
    </row>
    <row r="799" spans="1:6" ht="14.1" customHeight="1" x14ac:dyDescent="0.2">
      <c r="A799" s="1006">
        <f ca="1">IF($H799="UNIDADE CONSTRUTIVA",OFFSET(A799,-1,0)+1,LARGE(A$3:A796,1))</f>
        <v>0</v>
      </c>
      <c r="B799" s="1006">
        <f t="shared" ca="1" si="244"/>
        <v>23</v>
      </c>
      <c r="C799" s="1006">
        <f t="shared" ca="1" si="245"/>
        <v>1</v>
      </c>
      <c r="D799" s="1007">
        <f t="shared" ca="1" si="246"/>
        <v>1</v>
      </c>
      <c r="E799" s="1007">
        <f t="shared" ca="1" si="247"/>
        <v>1</v>
      </c>
      <c r="F799" s="209"/>
    </row>
    <row r="800" spans="1:6" ht="14.1" customHeight="1" x14ac:dyDescent="0.2">
      <c r="A800" s="1006">
        <f ca="1">IF($H800="UNIDADE CONSTRUTIVA",OFFSET(A800,-1,0)+1,LARGE(A$3:A797,1))</f>
        <v>0</v>
      </c>
      <c r="B800" s="1006">
        <f t="shared" ca="1" si="244"/>
        <v>23</v>
      </c>
      <c r="C800" s="1006">
        <f t="shared" ca="1" si="245"/>
        <v>1</v>
      </c>
      <c r="D800" s="1007">
        <f t="shared" ca="1" si="246"/>
        <v>1</v>
      </c>
      <c r="E800" s="1007">
        <f t="shared" ca="1" si="247"/>
        <v>1</v>
      </c>
      <c r="F800" s="209"/>
    </row>
    <row r="801" spans="1:6" ht="14.1" customHeight="1" x14ac:dyDescent="0.2">
      <c r="A801" s="1006">
        <f ca="1">IF($H801="UNIDADE CONSTRUTIVA",OFFSET(A801,-1,0)+1,LARGE(A$3:A798,1))</f>
        <v>0</v>
      </c>
      <c r="B801" s="1006">
        <f t="shared" ca="1" si="244"/>
        <v>23</v>
      </c>
      <c r="C801" s="1006">
        <f t="shared" ca="1" si="245"/>
        <v>1</v>
      </c>
      <c r="D801" s="1007">
        <f t="shared" ca="1" si="246"/>
        <v>1</v>
      </c>
      <c r="E801" s="1007">
        <f t="shared" ca="1" si="247"/>
        <v>1</v>
      </c>
      <c r="F801" s="209"/>
    </row>
    <row r="802" spans="1:6" ht="14.1" customHeight="1" x14ac:dyDescent="0.2">
      <c r="A802" s="1006">
        <f ca="1">IF($H802="UNIDADE CONSTRUTIVA",OFFSET(A802,-1,0)+1,LARGE(A$3:A799,1))</f>
        <v>0</v>
      </c>
      <c r="B802" s="1006">
        <f t="shared" ca="1" si="244"/>
        <v>23</v>
      </c>
      <c r="C802" s="1006">
        <f t="shared" ca="1" si="245"/>
        <v>1</v>
      </c>
      <c r="D802" s="1007">
        <f t="shared" ca="1" si="246"/>
        <v>1</v>
      </c>
      <c r="E802" s="1007">
        <f t="shared" ca="1" si="247"/>
        <v>1</v>
      </c>
      <c r="F802" s="209"/>
    </row>
    <row r="803" spans="1:6" ht="14.1" customHeight="1" x14ac:dyDescent="0.2">
      <c r="A803" s="1006">
        <f ca="1">IF($H803="UNIDADE CONSTRUTIVA",OFFSET(A803,-1,0)+1,LARGE(A$3:A800,1))</f>
        <v>0</v>
      </c>
      <c r="B803" s="1006">
        <f t="shared" ca="1" si="244"/>
        <v>23</v>
      </c>
      <c r="C803" s="1006">
        <f t="shared" ca="1" si="245"/>
        <v>1</v>
      </c>
      <c r="D803" s="1007">
        <f t="shared" ca="1" si="246"/>
        <v>1</v>
      </c>
      <c r="E803" s="1007">
        <f t="shared" ca="1" si="247"/>
        <v>1</v>
      </c>
      <c r="F803" s="209"/>
    </row>
    <row r="804" spans="1:6" ht="14.1" customHeight="1" x14ac:dyDescent="0.2">
      <c r="A804" s="1006">
        <f ca="1">IF($H804="UNIDADE CONSTRUTIVA",OFFSET(A804,-1,0)+1,LARGE(A$3:A801,1))</f>
        <v>0</v>
      </c>
      <c r="B804" s="1006">
        <f t="shared" ca="1" si="244"/>
        <v>23</v>
      </c>
      <c r="C804" s="1006">
        <f t="shared" ca="1" si="245"/>
        <v>1</v>
      </c>
      <c r="D804" s="1007">
        <f t="shared" ca="1" si="246"/>
        <v>1</v>
      </c>
      <c r="E804" s="1007">
        <f t="shared" ca="1" si="247"/>
        <v>1</v>
      </c>
      <c r="F804" s="209"/>
    </row>
    <row r="805" spans="1:6" ht="14.1" customHeight="1" x14ac:dyDescent="0.2">
      <c r="A805" s="1006">
        <f ca="1">IF($H805="UNIDADE CONSTRUTIVA",OFFSET(A805,-1,0)+1,LARGE(A$3:A802,1))</f>
        <v>0</v>
      </c>
      <c r="B805" s="1006">
        <f t="shared" ca="1" si="244"/>
        <v>23</v>
      </c>
      <c r="C805" s="1006">
        <f t="shared" ca="1" si="245"/>
        <v>1</v>
      </c>
      <c r="D805" s="1007">
        <f t="shared" ca="1" si="246"/>
        <v>1</v>
      </c>
      <c r="E805" s="1007">
        <f t="shared" ca="1" si="247"/>
        <v>1</v>
      </c>
      <c r="F805" s="209"/>
    </row>
    <row r="806" spans="1:6" ht="14.1" customHeight="1" x14ac:dyDescent="0.2">
      <c r="A806" s="1006">
        <f ca="1">IF($H806="UNIDADE CONSTRUTIVA",OFFSET(A806,-1,0)+1,LARGE(A$3:A803,1))</f>
        <v>0</v>
      </c>
      <c r="B806" s="1006">
        <f t="shared" ca="1" si="244"/>
        <v>23</v>
      </c>
      <c r="C806" s="1006">
        <f t="shared" ca="1" si="245"/>
        <v>1</v>
      </c>
      <c r="D806" s="1007">
        <f t="shared" ca="1" si="246"/>
        <v>1</v>
      </c>
      <c r="E806" s="1007">
        <f t="shared" ca="1" si="247"/>
        <v>1</v>
      </c>
      <c r="F806" s="209"/>
    </row>
    <row r="807" spans="1:6" ht="14.1" customHeight="1" x14ac:dyDescent="0.2">
      <c r="A807" s="1006">
        <f ca="1">IF($H807="UNIDADE CONSTRUTIVA",OFFSET(A807,-1,0)+1,LARGE(A$3:A804,1))</f>
        <v>0</v>
      </c>
      <c r="B807" s="1006">
        <f t="shared" ca="1" si="244"/>
        <v>23</v>
      </c>
      <c r="C807" s="1006">
        <f t="shared" ca="1" si="245"/>
        <v>1</v>
      </c>
      <c r="D807" s="1007">
        <f t="shared" ca="1" si="246"/>
        <v>1</v>
      </c>
      <c r="E807" s="1007">
        <f t="shared" ca="1" si="247"/>
        <v>1</v>
      </c>
      <c r="F807" s="209"/>
    </row>
    <row r="808" spans="1:6" ht="14.1" customHeight="1" x14ac:dyDescent="0.2">
      <c r="A808" s="1006">
        <f ca="1">IF($H808="UNIDADE CONSTRUTIVA",OFFSET(A808,-1,0)+1,LARGE(A$3:A805,1))</f>
        <v>0</v>
      </c>
      <c r="B808" s="1006">
        <f t="shared" ca="1" si="244"/>
        <v>23</v>
      </c>
      <c r="C808" s="1006">
        <f t="shared" ca="1" si="245"/>
        <v>1</v>
      </c>
      <c r="D808" s="1007">
        <f t="shared" ca="1" si="246"/>
        <v>1</v>
      </c>
      <c r="E808" s="1007">
        <f t="shared" ca="1" si="247"/>
        <v>1</v>
      </c>
      <c r="F808" s="209"/>
    </row>
    <row r="809" spans="1:6" ht="14.1" customHeight="1" x14ac:dyDescent="0.2">
      <c r="A809" s="1006">
        <f ca="1">IF($H809="UNIDADE CONSTRUTIVA",OFFSET(A809,-1,0)+1,LARGE(A$3:A806,1))</f>
        <v>0</v>
      </c>
      <c r="B809" s="1006">
        <f t="shared" ca="1" si="244"/>
        <v>23</v>
      </c>
      <c r="C809" s="1006">
        <f t="shared" ca="1" si="245"/>
        <v>1</v>
      </c>
      <c r="D809" s="1007">
        <f t="shared" ca="1" si="246"/>
        <v>1</v>
      </c>
      <c r="E809" s="1007">
        <f t="shared" ca="1" si="247"/>
        <v>1</v>
      </c>
      <c r="F809" s="209"/>
    </row>
    <row r="810" spans="1:6" ht="14.1" customHeight="1" x14ac:dyDescent="0.2">
      <c r="A810" s="1006">
        <f ca="1">IF($H810="UNIDADE CONSTRUTIVA",OFFSET(A810,-1,0)+1,LARGE(A$3:A807,1))</f>
        <v>0</v>
      </c>
      <c r="B810" s="1006">
        <f t="shared" ca="1" si="244"/>
        <v>23</v>
      </c>
      <c r="C810" s="1006">
        <f t="shared" ca="1" si="245"/>
        <v>1</v>
      </c>
      <c r="D810" s="1007">
        <f t="shared" ca="1" si="246"/>
        <v>1</v>
      </c>
      <c r="E810" s="1007">
        <f t="shared" ca="1" si="247"/>
        <v>1</v>
      </c>
      <c r="F810" s="209"/>
    </row>
    <row r="811" spans="1:6" ht="14.1" customHeight="1" x14ac:dyDescent="0.2">
      <c r="A811" s="1006">
        <f ca="1">IF($H811="UNIDADE CONSTRUTIVA",OFFSET(A811,-1,0)+1,LARGE(A$3:A808,1))</f>
        <v>0</v>
      </c>
      <c r="B811" s="1006">
        <f t="shared" ca="1" si="244"/>
        <v>23</v>
      </c>
      <c r="C811" s="1006">
        <f t="shared" ca="1" si="245"/>
        <v>1</v>
      </c>
      <c r="D811" s="1007">
        <f t="shared" ca="1" si="246"/>
        <v>1</v>
      </c>
      <c r="E811" s="1007">
        <f t="shared" ca="1" si="247"/>
        <v>1</v>
      </c>
      <c r="F811" s="209"/>
    </row>
    <row r="812" spans="1:6" ht="14.1" customHeight="1" x14ac:dyDescent="0.2">
      <c r="A812" s="1006">
        <f ca="1">IF($H812="UNIDADE CONSTRUTIVA",OFFSET(A812,-1,0)+1,LARGE(A$3:A809,1))</f>
        <v>0</v>
      </c>
      <c r="B812" s="1006">
        <f t="shared" ca="1" si="244"/>
        <v>23</v>
      </c>
      <c r="C812" s="1006">
        <f t="shared" ca="1" si="245"/>
        <v>1</v>
      </c>
      <c r="D812" s="1007">
        <f t="shared" ca="1" si="246"/>
        <v>1</v>
      </c>
      <c r="E812" s="1007">
        <f t="shared" ca="1" si="247"/>
        <v>1</v>
      </c>
      <c r="F812" s="209"/>
    </row>
    <row r="813" spans="1:6" ht="14.1" customHeight="1" x14ac:dyDescent="0.2">
      <c r="A813" s="1006">
        <f ca="1">IF($H813="UNIDADE CONSTRUTIVA",OFFSET(A813,-1,0)+1,LARGE(A$3:A810,1))</f>
        <v>0</v>
      </c>
      <c r="B813" s="1006">
        <f t="shared" ca="1" si="244"/>
        <v>23</v>
      </c>
      <c r="C813" s="1006">
        <f t="shared" ca="1" si="245"/>
        <v>1</v>
      </c>
      <c r="D813" s="1007">
        <f t="shared" ca="1" si="246"/>
        <v>1</v>
      </c>
      <c r="E813" s="1007">
        <f t="shared" ca="1" si="247"/>
        <v>1</v>
      </c>
      <c r="F813" s="209"/>
    </row>
    <row r="814" spans="1:6" ht="14.1" customHeight="1" x14ac:dyDescent="0.2">
      <c r="A814" s="1006">
        <f ca="1">IF($H814="UNIDADE CONSTRUTIVA",OFFSET(A814,-1,0)+1,LARGE(A$3:A811,1))</f>
        <v>0</v>
      </c>
      <c r="B814" s="1006">
        <f t="shared" ca="1" si="244"/>
        <v>23</v>
      </c>
      <c r="C814" s="1006">
        <f t="shared" ca="1" si="245"/>
        <v>1</v>
      </c>
      <c r="D814" s="1007">
        <f t="shared" ca="1" si="246"/>
        <v>1</v>
      </c>
      <c r="E814" s="1007">
        <f t="shared" ca="1" si="247"/>
        <v>1</v>
      </c>
      <c r="F814" s="209"/>
    </row>
    <row r="815" spans="1:6" ht="14.1" customHeight="1" x14ac:dyDescent="0.2">
      <c r="A815" s="1006">
        <f ca="1">IF($H815="UNIDADE CONSTRUTIVA",OFFSET(A815,-1,0)+1,LARGE(A$3:A812,1))</f>
        <v>0</v>
      </c>
      <c r="B815" s="1006">
        <f t="shared" ca="1" si="244"/>
        <v>23</v>
      </c>
      <c r="C815" s="1006">
        <f t="shared" ca="1" si="245"/>
        <v>1</v>
      </c>
      <c r="D815" s="1007">
        <f t="shared" ca="1" si="246"/>
        <v>1</v>
      </c>
      <c r="E815" s="1007">
        <f t="shared" ca="1" si="247"/>
        <v>1</v>
      </c>
      <c r="F815" s="209"/>
    </row>
    <row r="816" spans="1:6" ht="14.1" customHeight="1" x14ac:dyDescent="0.2">
      <c r="A816" s="1006">
        <f ca="1">IF($H816="UNIDADE CONSTRUTIVA",OFFSET(A816,-1,0)+1,LARGE(A$3:A813,1))</f>
        <v>0</v>
      </c>
      <c r="B816" s="1006">
        <f t="shared" ca="1" si="244"/>
        <v>23</v>
      </c>
      <c r="C816" s="1006">
        <f t="shared" ca="1" si="245"/>
        <v>1</v>
      </c>
      <c r="D816" s="1007">
        <f t="shared" ca="1" si="246"/>
        <v>1</v>
      </c>
      <c r="E816" s="1007">
        <f t="shared" ca="1" si="247"/>
        <v>1</v>
      </c>
      <c r="F816" s="209"/>
    </row>
    <row r="817" spans="1:6" ht="14.1" customHeight="1" x14ac:dyDescent="0.2">
      <c r="A817" s="1006">
        <f ca="1">IF($H817="UNIDADE CONSTRUTIVA",OFFSET(A817,-1,0)+1,LARGE(A$3:A814,1))</f>
        <v>0</v>
      </c>
      <c r="B817" s="1006">
        <f t="shared" ca="1" si="244"/>
        <v>23</v>
      </c>
      <c r="C817" s="1006">
        <f t="shared" ca="1" si="245"/>
        <v>1</v>
      </c>
      <c r="D817" s="1007">
        <f t="shared" ca="1" si="246"/>
        <v>1</v>
      </c>
      <c r="E817" s="1007">
        <f t="shared" ca="1" si="247"/>
        <v>1</v>
      </c>
      <c r="F817" s="209"/>
    </row>
    <row r="818" spans="1:6" ht="14.1" customHeight="1" x14ac:dyDescent="0.2">
      <c r="A818" s="1006">
        <f ca="1">IF($H818="UNIDADE CONSTRUTIVA",OFFSET(A818,-1,0)+1,LARGE(A$3:A815,1))</f>
        <v>0</v>
      </c>
      <c r="B818" s="1006">
        <f t="shared" ca="1" si="244"/>
        <v>23</v>
      </c>
      <c r="C818" s="1006">
        <f t="shared" ca="1" si="245"/>
        <v>1</v>
      </c>
      <c r="D818" s="1007">
        <f t="shared" ca="1" si="246"/>
        <v>1</v>
      </c>
      <c r="E818" s="1007">
        <f t="shared" ca="1" si="247"/>
        <v>1</v>
      </c>
      <c r="F818" s="209"/>
    </row>
    <row r="819" spans="1:6" ht="14.1" customHeight="1" x14ac:dyDescent="0.2">
      <c r="A819" s="1006">
        <f ca="1">IF($H819="UNIDADE CONSTRUTIVA",OFFSET(A819,-1,0)+1,LARGE(A$3:A816,1))</f>
        <v>0</v>
      </c>
      <c r="B819" s="1006">
        <f t="shared" ca="1" si="244"/>
        <v>23</v>
      </c>
      <c r="C819" s="1006">
        <f t="shared" ca="1" si="245"/>
        <v>1</v>
      </c>
      <c r="D819" s="1007">
        <f t="shared" ca="1" si="246"/>
        <v>1</v>
      </c>
      <c r="E819" s="1007">
        <f t="shared" ca="1" si="247"/>
        <v>1</v>
      </c>
      <c r="F819" s="209"/>
    </row>
    <row r="820" spans="1:6" ht="14.1" customHeight="1" x14ac:dyDescent="0.2">
      <c r="A820" s="1006">
        <f ca="1">IF($H820="UNIDADE CONSTRUTIVA",OFFSET(A820,-1,0)+1,LARGE(A$3:A817,1))</f>
        <v>0</v>
      </c>
      <c r="B820" s="1006">
        <f t="shared" ca="1" si="244"/>
        <v>23</v>
      </c>
      <c r="C820" s="1006">
        <f t="shared" ca="1" si="245"/>
        <v>1</v>
      </c>
      <c r="D820" s="1007">
        <f t="shared" ca="1" si="246"/>
        <v>1</v>
      </c>
      <c r="E820" s="1007">
        <f t="shared" ca="1" si="247"/>
        <v>1</v>
      </c>
      <c r="F820" s="209"/>
    </row>
    <row r="821" spans="1:6" ht="14.1" customHeight="1" x14ac:dyDescent="0.2">
      <c r="A821" s="1006">
        <f ca="1">IF($H821="UNIDADE CONSTRUTIVA",OFFSET(A821,-1,0)+1,LARGE(A$3:A818,1))</f>
        <v>0</v>
      </c>
      <c r="B821" s="1006">
        <f t="shared" ca="1" si="244"/>
        <v>23</v>
      </c>
      <c r="C821" s="1006">
        <f t="shared" ca="1" si="245"/>
        <v>1</v>
      </c>
      <c r="D821" s="1007">
        <f t="shared" ca="1" si="246"/>
        <v>1</v>
      </c>
      <c r="E821" s="1007">
        <f t="shared" ca="1" si="247"/>
        <v>1</v>
      </c>
      <c r="F821" s="209"/>
    </row>
    <row r="822" spans="1:6" ht="14.1" customHeight="1" x14ac:dyDescent="0.2">
      <c r="A822" s="1006">
        <f ca="1">IF($H822="UNIDADE CONSTRUTIVA",OFFSET(A822,-1,0)+1,LARGE(A$3:A819,1))</f>
        <v>0</v>
      </c>
      <c r="B822" s="1006">
        <f t="shared" ca="1" si="244"/>
        <v>23</v>
      </c>
      <c r="C822" s="1006">
        <f t="shared" ca="1" si="245"/>
        <v>1</v>
      </c>
      <c r="D822" s="1007">
        <f t="shared" ca="1" si="246"/>
        <v>1</v>
      </c>
      <c r="E822" s="1007">
        <f t="shared" ca="1" si="247"/>
        <v>1</v>
      </c>
      <c r="F822" s="209"/>
    </row>
    <row r="823" spans="1:6" ht="14.1" customHeight="1" x14ac:dyDescent="0.2">
      <c r="A823" s="1006">
        <f ca="1">IF($H823="UNIDADE CONSTRUTIVA",OFFSET(A823,-1,0)+1,LARGE(A$3:A820,1))</f>
        <v>0</v>
      </c>
      <c r="B823" s="1006">
        <f t="shared" ca="1" si="244"/>
        <v>23</v>
      </c>
      <c r="C823" s="1006">
        <f t="shared" ca="1" si="245"/>
        <v>1</v>
      </c>
      <c r="D823" s="1007">
        <f t="shared" ca="1" si="246"/>
        <v>1</v>
      </c>
      <c r="E823" s="1007">
        <f t="shared" ca="1" si="247"/>
        <v>1</v>
      </c>
      <c r="F823" s="209"/>
    </row>
    <row r="824" spans="1:6" ht="14.1" customHeight="1" x14ac:dyDescent="0.2">
      <c r="A824" s="1006">
        <f ca="1">IF($H824="UNIDADE CONSTRUTIVA",OFFSET(A824,-1,0)+1,LARGE(A$3:A821,1))</f>
        <v>0</v>
      </c>
      <c r="B824" s="1006">
        <f t="shared" ca="1" si="244"/>
        <v>23</v>
      </c>
      <c r="C824" s="1006">
        <f t="shared" ca="1" si="245"/>
        <v>1</v>
      </c>
      <c r="D824" s="1007">
        <f t="shared" ca="1" si="246"/>
        <v>1</v>
      </c>
      <c r="E824" s="1007">
        <f t="shared" ca="1" si="247"/>
        <v>1</v>
      </c>
      <c r="F824" s="209"/>
    </row>
    <row r="825" spans="1:6" ht="14.1" customHeight="1" x14ac:dyDescent="0.2">
      <c r="A825" s="1006">
        <f ca="1">IF($H825="UNIDADE CONSTRUTIVA",OFFSET(A825,-1,0)+1,LARGE(A$3:A822,1))</f>
        <v>0</v>
      </c>
      <c r="B825" s="1006">
        <f t="shared" ref="B825:B888" ca="1" si="248">IF(H825="UNIDADE CONSTRUTIVA",0,IF(H825="CÉLULA CONSTRUTIVA",OFFSET(B825,-1,0)+1,OFFSET(B825,-1,0)))</f>
        <v>23</v>
      </c>
      <c r="C825" s="1006">
        <f t="shared" ref="C825:C888" ca="1" si="249">IF(H825="CÉLULA CONSTRUTIVA",0,IF(H825="ETAPA",OFFSET(C825,-1,0)+1,OFFSET(C825,-1,0)))</f>
        <v>1</v>
      </c>
      <c r="D825" s="1007">
        <f t="shared" ref="D825:D888" ca="1" si="250">IF(H825="ETAPA",0,IF(H825="SUBETAPA",OFFSET(D825,-1,0)+1,OFFSET(D825,-1,0)))</f>
        <v>1</v>
      </c>
      <c r="E825" s="1007">
        <f t="shared" ref="E825:E888" ca="1" si="251">IF(H825="Subetapa",0,IF(H825="serviço",OFFSET(E825,-1,0)+1,OFFSET(E825,-1,0)))</f>
        <v>1</v>
      </c>
      <c r="F825" s="209"/>
    </row>
    <row r="826" spans="1:6" ht="14.1" customHeight="1" x14ac:dyDescent="0.2">
      <c r="A826" s="1006">
        <f ca="1">IF($H826="UNIDADE CONSTRUTIVA",OFFSET(A826,-1,0)+1,LARGE(A$3:A823,1))</f>
        <v>0</v>
      </c>
      <c r="B826" s="1006">
        <f t="shared" ca="1" si="248"/>
        <v>23</v>
      </c>
      <c r="C826" s="1006">
        <f t="shared" ca="1" si="249"/>
        <v>1</v>
      </c>
      <c r="D826" s="1007">
        <f t="shared" ca="1" si="250"/>
        <v>1</v>
      </c>
      <c r="E826" s="1007">
        <f t="shared" ca="1" si="251"/>
        <v>1</v>
      </c>
      <c r="F826" s="209"/>
    </row>
    <row r="827" spans="1:6" ht="14.1" customHeight="1" x14ac:dyDescent="0.2">
      <c r="A827" s="1006">
        <f ca="1">IF($H827="UNIDADE CONSTRUTIVA",OFFSET(A827,-1,0)+1,LARGE(A$3:A824,1))</f>
        <v>0</v>
      </c>
      <c r="B827" s="1006">
        <f t="shared" ca="1" si="248"/>
        <v>23</v>
      </c>
      <c r="C827" s="1006">
        <f t="shared" ca="1" si="249"/>
        <v>1</v>
      </c>
      <c r="D827" s="1007">
        <f t="shared" ca="1" si="250"/>
        <v>1</v>
      </c>
      <c r="E827" s="1007">
        <f t="shared" ca="1" si="251"/>
        <v>1</v>
      </c>
      <c r="F827" s="209"/>
    </row>
    <row r="828" spans="1:6" ht="14.1" customHeight="1" x14ac:dyDescent="0.2">
      <c r="A828" s="1006">
        <f ca="1">IF($H828="UNIDADE CONSTRUTIVA",OFFSET(A828,-1,0)+1,LARGE(A$3:A825,1))</f>
        <v>0</v>
      </c>
      <c r="B828" s="1006">
        <f t="shared" ca="1" si="248"/>
        <v>23</v>
      </c>
      <c r="C828" s="1006">
        <f t="shared" ca="1" si="249"/>
        <v>1</v>
      </c>
      <c r="D828" s="1007">
        <f t="shared" ca="1" si="250"/>
        <v>1</v>
      </c>
      <c r="E828" s="1007">
        <f t="shared" ca="1" si="251"/>
        <v>1</v>
      </c>
      <c r="F828" s="209"/>
    </row>
    <row r="829" spans="1:6" ht="14.1" customHeight="1" x14ac:dyDescent="0.2">
      <c r="A829" s="1006">
        <f ca="1">IF($H829="UNIDADE CONSTRUTIVA",OFFSET(A829,-1,0)+1,LARGE(A$3:A826,1))</f>
        <v>0</v>
      </c>
      <c r="B829" s="1006">
        <f t="shared" ca="1" si="248"/>
        <v>23</v>
      </c>
      <c r="C829" s="1006">
        <f t="shared" ca="1" si="249"/>
        <v>1</v>
      </c>
      <c r="D829" s="1007">
        <f t="shared" ca="1" si="250"/>
        <v>1</v>
      </c>
      <c r="E829" s="1007">
        <f t="shared" ca="1" si="251"/>
        <v>1</v>
      </c>
      <c r="F829" s="209"/>
    </row>
    <row r="830" spans="1:6" ht="14.1" customHeight="1" x14ac:dyDescent="0.2">
      <c r="A830" s="1006">
        <f ca="1">IF($H830="UNIDADE CONSTRUTIVA",OFFSET(A830,-1,0)+1,LARGE(A$3:A827,1))</f>
        <v>0</v>
      </c>
      <c r="B830" s="1006">
        <f t="shared" ca="1" si="248"/>
        <v>23</v>
      </c>
      <c r="C830" s="1006">
        <f t="shared" ca="1" si="249"/>
        <v>1</v>
      </c>
      <c r="D830" s="1007">
        <f t="shared" ca="1" si="250"/>
        <v>1</v>
      </c>
      <c r="E830" s="1007">
        <f t="shared" ca="1" si="251"/>
        <v>1</v>
      </c>
      <c r="F830" s="209"/>
    </row>
    <row r="831" spans="1:6" ht="14.1" customHeight="1" x14ac:dyDescent="0.2">
      <c r="A831" s="1006">
        <f ca="1">IF($H831="UNIDADE CONSTRUTIVA",OFFSET(A831,-1,0)+1,LARGE(A$3:A828,1))</f>
        <v>0</v>
      </c>
      <c r="B831" s="1006">
        <f t="shared" ca="1" si="248"/>
        <v>23</v>
      </c>
      <c r="C831" s="1006">
        <f t="shared" ca="1" si="249"/>
        <v>1</v>
      </c>
      <c r="D831" s="1007">
        <f t="shared" ca="1" si="250"/>
        <v>1</v>
      </c>
      <c r="E831" s="1007">
        <f t="shared" ca="1" si="251"/>
        <v>1</v>
      </c>
      <c r="F831" s="209"/>
    </row>
    <row r="832" spans="1:6" ht="14.1" customHeight="1" x14ac:dyDescent="0.2">
      <c r="A832" s="1006">
        <f ca="1">IF($H832="UNIDADE CONSTRUTIVA",OFFSET(A832,-1,0)+1,LARGE(A$3:A829,1))</f>
        <v>0</v>
      </c>
      <c r="B832" s="1006">
        <f t="shared" ca="1" si="248"/>
        <v>23</v>
      </c>
      <c r="C832" s="1006">
        <f t="shared" ca="1" si="249"/>
        <v>1</v>
      </c>
      <c r="D832" s="1007">
        <f t="shared" ca="1" si="250"/>
        <v>1</v>
      </c>
      <c r="E832" s="1007">
        <f t="shared" ca="1" si="251"/>
        <v>1</v>
      </c>
      <c r="F832" s="209"/>
    </row>
    <row r="833" spans="1:6" ht="14.1" customHeight="1" x14ac:dyDescent="0.2">
      <c r="A833" s="1006">
        <f ca="1">IF($H833="UNIDADE CONSTRUTIVA",OFFSET(A833,-1,0)+1,LARGE(A$3:A830,1))</f>
        <v>0</v>
      </c>
      <c r="B833" s="1006">
        <f t="shared" ca="1" si="248"/>
        <v>23</v>
      </c>
      <c r="C833" s="1006">
        <f t="shared" ca="1" si="249"/>
        <v>1</v>
      </c>
      <c r="D833" s="1007">
        <f t="shared" ca="1" si="250"/>
        <v>1</v>
      </c>
      <c r="E833" s="1007">
        <f t="shared" ca="1" si="251"/>
        <v>1</v>
      </c>
      <c r="F833" s="209"/>
    </row>
    <row r="834" spans="1:6" ht="14.1" customHeight="1" x14ac:dyDescent="0.2">
      <c r="A834" s="1006">
        <f ca="1">IF($H834="UNIDADE CONSTRUTIVA",OFFSET(A834,-1,0)+1,LARGE(A$3:A831,1))</f>
        <v>0</v>
      </c>
      <c r="B834" s="1006">
        <f t="shared" ca="1" si="248"/>
        <v>23</v>
      </c>
      <c r="C834" s="1006">
        <f t="shared" ca="1" si="249"/>
        <v>1</v>
      </c>
      <c r="D834" s="1007">
        <f t="shared" ca="1" si="250"/>
        <v>1</v>
      </c>
      <c r="E834" s="1007">
        <f t="shared" ca="1" si="251"/>
        <v>1</v>
      </c>
      <c r="F834" s="209"/>
    </row>
    <row r="835" spans="1:6" ht="14.1" customHeight="1" x14ac:dyDescent="0.2">
      <c r="A835" s="1006">
        <f ca="1">IF($H835="UNIDADE CONSTRUTIVA",OFFSET(A835,-1,0)+1,LARGE(A$3:A832,1))</f>
        <v>0</v>
      </c>
      <c r="B835" s="1006">
        <f t="shared" ca="1" si="248"/>
        <v>23</v>
      </c>
      <c r="C835" s="1006">
        <f t="shared" ca="1" si="249"/>
        <v>1</v>
      </c>
      <c r="D835" s="1007">
        <f t="shared" ca="1" si="250"/>
        <v>1</v>
      </c>
      <c r="E835" s="1007">
        <f t="shared" ca="1" si="251"/>
        <v>1</v>
      </c>
      <c r="F835" s="209"/>
    </row>
    <row r="836" spans="1:6" ht="14.1" customHeight="1" x14ac:dyDescent="0.2">
      <c r="A836" s="1006">
        <f ca="1">IF($H836="UNIDADE CONSTRUTIVA",OFFSET(A836,-1,0)+1,LARGE(A$3:A833,1))</f>
        <v>0</v>
      </c>
      <c r="B836" s="1006">
        <f t="shared" ca="1" si="248"/>
        <v>23</v>
      </c>
      <c r="C836" s="1006">
        <f t="shared" ca="1" si="249"/>
        <v>1</v>
      </c>
      <c r="D836" s="1007">
        <f t="shared" ca="1" si="250"/>
        <v>1</v>
      </c>
      <c r="E836" s="1007">
        <f t="shared" ca="1" si="251"/>
        <v>1</v>
      </c>
      <c r="F836" s="209"/>
    </row>
    <row r="837" spans="1:6" ht="14.1" customHeight="1" x14ac:dyDescent="0.2">
      <c r="A837" s="1006">
        <f ca="1">IF($H837="UNIDADE CONSTRUTIVA",OFFSET(A837,-1,0)+1,LARGE(A$3:A834,1))</f>
        <v>0</v>
      </c>
      <c r="B837" s="1006">
        <f t="shared" ca="1" si="248"/>
        <v>23</v>
      </c>
      <c r="C837" s="1006">
        <f t="shared" ca="1" si="249"/>
        <v>1</v>
      </c>
      <c r="D837" s="1007">
        <f t="shared" ca="1" si="250"/>
        <v>1</v>
      </c>
      <c r="E837" s="1007">
        <f t="shared" ca="1" si="251"/>
        <v>1</v>
      </c>
      <c r="F837" s="209"/>
    </row>
    <row r="838" spans="1:6" ht="14.1" customHeight="1" x14ac:dyDescent="0.2">
      <c r="A838" s="1006">
        <f ca="1">IF($H838="UNIDADE CONSTRUTIVA",OFFSET(A838,-1,0)+1,LARGE(A$3:A835,1))</f>
        <v>0</v>
      </c>
      <c r="B838" s="1006">
        <f t="shared" ca="1" si="248"/>
        <v>23</v>
      </c>
      <c r="C838" s="1006">
        <f t="shared" ca="1" si="249"/>
        <v>1</v>
      </c>
      <c r="D838" s="1007">
        <f t="shared" ca="1" si="250"/>
        <v>1</v>
      </c>
      <c r="E838" s="1007">
        <f t="shared" ca="1" si="251"/>
        <v>1</v>
      </c>
      <c r="F838" s="209"/>
    </row>
    <row r="839" spans="1:6" ht="14.1" customHeight="1" x14ac:dyDescent="0.2">
      <c r="A839" s="1006">
        <f ca="1">IF($H839="UNIDADE CONSTRUTIVA",OFFSET(A839,-1,0)+1,LARGE(A$3:A836,1))</f>
        <v>0</v>
      </c>
      <c r="B839" s="1006">
        <f t="shared" ca="1" si="248"/>
        <v>23</v>
      </c>
      <c r="C839" s="1006">
        <f t="shared" ca="1" si="249"/>
        <v>1</v>
      </c>
      <c r="D839" s="1007">
        <f t="shared" ca="1" si="250"/>
        <v>1</v>
      </c>
      <c r="E839" s="1007">
        <f t="shared" ca="1" si="251"/>
        <v>1</v>
      </c>
      <c r="F839" s="209"/>
    </row>
    <row r="840" spans="1:6" ht="14.1" customHeight="1" x14ac:dyDescent="0.2">
      <c r="A840" s="1006">
        <f ca="1">IF($H840="UNIDADE CONSTRUTIVA",OFFSET(A840,-1,0)+1,LARGE(A$3:A837,1))</f>
        <v>0</v>
      </c>
      <c r="B840" s="1006">
        <f t="shared" ca="1" si="248"/>
        <v>23</v>
      </c>
      <c r="C840" s="1006">
        <f t="shared" ca="1" si="249"/>
        <v>1</v>
      </c>
      <c r="D840" s="1007">
        <f t="shared" ca="1" si="250"/>
        <v>1</v>
      </c>
      <c r="E840" s="1007">
        <f t="shared" ca="1" si="251"/>
        <v>1</v>
      </c>
      <c r="F840" s="209"/>
    </row>
    <row r="841" spans="1:6" ht="14.1" customHeight="1" x14ac:dyDescent="0.2">
      <c r="A841" s="1006">
        <f ca="1">IF($H841="UNIDADE CONSTRUTIVA",OFFSET(A841,-1,0)+1,LARGE(A$3:A838,1))</f>
        <v>0</v>
      </c>
      <c r="B841" s="1006">
        <f t="shared" ca="1" si="248"/>
        <v>23</v>
      </c>
      <c r="C841" s="1006">
        <f t="shared" ca="1" si="249"/>
        <v>1</v>
      </c>
      <c r="D841" s="1007">
        <f t="shared" ca="1" si="250"/>
        <v>1</v>
      </c>
      <c r="E841" s="1007">
        <f t="shared" ca="1" si="251"/>
        <v>1</v>
      </c>
      <c r="F841" s="209"/>
    </row>
    <row r="842" spans="1:6" ht="14.1" customHeight="1" x14ac:dyDescent="0.2">
      <c r="A842" s="1006">
        <f ca="1">IF($H842="UNIDADE CONSTRUTIVA",OFFSET(A842,-1,0)+1,LARGE(A$3:A839,1))</f>
        <v>0</v>
      </c>
      <c r="B842" s="1006">
        <f t="shared" ca="1" si="248"/>
        <v>23</v>
      </c>
      <c r="C842" s="1006">
        <f t="shared" ca="1" si="249"/>
        <v>1</v>
      </c>
      <c r="D842" s="1007">
        <f t="shared" ca="1" si="250"/>
        <v>1</v>
      </c>
      <c r="E842" s="1007">
        <f t="shared" ca="1" si="251"/>
        <v>1</v>
      </c>
      <c r="F842" s="209"/>
    </row>
    <row r="843" spans="1:6" ht="14.1" customHeight="1" x14ac:dyDescent="0.2">
      <c r="A843" s="1006">
        <f ca="1">IF($H843="UNIDADE CONSTRUTIVA",OFFSET(A843,-1,0)+1,LARGE(A$3:A840,1))</f>
        <v>0</v>
      </c>
      <c r="B843" s="1006">
        <f t="shared" ca="1" si="248"/>
        <v>23</v>
      </c>
      <c r="C843" s="1006">
        <f t="shared" ca="1" si="249"/>
        <v>1</v>
      </c>
      <c r="D843" s="1007">
        <f t="shared" ca="1" si="250"/>
        <v>1</v>
      </c>
      <c r="E843" s="1007">
        <f t="shared" ca="1" si="251"/>
        <v>1</v>
      </c>
      <c r="F843" s="209"/>
    </row>
    <row r="844" spans="1:6" ht="14.1" customHeight="1" x14ac:dyDescent="0.2">
      <c r="A844" s="1006">
        <f ca="1">IF($H844="UNIDADE CONSTRUTIVA",OFFSET(A844,-1,0)+1,LARGE(A$3:A841,1))</f>
        <v>0</v>
      </c>
      <c r="B844" s="1006">
        <f t="shared" ca="1" si="248"/>
        <v>23</v>
      </c>
      <c r="C844" s="1006">
        <f t="shared" ca="1" si="249"/>
        <v>1</v>
      </c>
      <c r="D844" s="1007">
        <f t="shared" ca="1" si="250"/>
        <v>1</v>
      </c>
      <c r="E844" s="1007">
        <f t="shared" ca="1" si="251"/>
        <v>1</v>
      </c>
      <c r="F844" s="209"/>
    </row>
    <row r="845" spans="1:6" ht="14.1" customHeight="1" x14ac:dyDescent="0.2">
      <c r="A845" s="1006">
        <f ca="1">IF($H845="UNIDADE CONSTRUTIVA",OFFSET(A845,-1,0)+1,LARGE(A$3:A842,1))</f>
        <v>0</v>
      </c>
      <c r="B845" s="1006">
        <f t="shared" ca="1" si="248"/>
        <v>23</v>
      </c>
      <c r="C845" s="1006">
        <f t="shared" ca="1" si="249"/>
        <v>1</v>
      </c>
      <c r="D845" s="1007">
        <f t="shared" ca="1" si="250"/>
        <v>1</v>
      </c>
      <c r="E845" s="1007">
        <f t="shared" ca="1" si="251"/>
        <v>1</v>
      </c>
      <c r="F845" s="209"/>
    </row>
    <row r="846" spans="1:6" ht="14.1" customHeight="1" x14ac:dyDescent="0.2">
      <c r="A846" s="1006">
        <f ca="1">IF($H846="UNIDADE CONSTRUTIVA",OFFSET(A846,-1,0)+1,LARGE(A$3:A843,1))</f>
        <v>0</v>
      </c>
      <c r="B846" s="1006">
        <f t="shared" ca="1" si="248"/>
        <v>23</v>
      </c>
      <c r="C846" s="1006">
        <f t="shared" ca="1" si="249"/>
        <v>1</v>
      </c>
      <c r="D846" s="1007">
        <f t="shared" ca="1" si="250"/>
        <v>1</v>
      </c>
      <c r="E846" s="1007">
        <f t="shared" ca="1" si="251"/>
        <v>1</v>
      </c>
      <c r="F846" s="209"/>
    </row>
    <row r="847" spans="1:6" ht="14.1" customHeight="1" x14ac:dyDescent="0.2">
      <c r="A847" s="1006">
        <f ca="1">IF($H847="UNIDADE CONSTRUTIVA",OFFSET(A847,-1,0)+1,LARGE(A$3:A844,1))</f>
        <v>0</v>
      </c>
      <c r="B847" s="1006">
        <f t="shared" ca="1" si="248"/>
        <v>23</v>
      </c>
      <c r="C847" s="1006">
        <f t="shared" ca="1" si="249"/>
        <v>1</v>
      </c>
      <c r="D847" s="1007">
        <f t="shared" ca="1" si="250"/>
        <v>1</v>
      </c>
      <c r="E847" s="1007">
        <f t="shared" ca="1" si="251"/>
        <v>1</v>
      </c>
      <c r="F847" s="209"/>
    </row>
    <row r="848" spans="1:6" ht="14.1" customHeight="1" x14ac:dyDescent="0.2">
      <c r="A848" s="1006">
        <f ca="1">IF($H848="UNIDADE CONSTRUTIVA",OFFSET(A848,-1,0)+1,LARGE(A$3:A845,1))</f>
        <v>0</v>
      </c>
      <c r="B848" s="1006">
        <f t="shared" ca="1" si="248"/>
        <v>23</v>
      </c>
      <c r="C848" s="1006">
        <f t="shared" ca="1" si="249"/>
        <v>1</v>
      </c>
      <c r="D848" s="1007">
        <f t="shared" ca="1" si="250"/>
        <v>1</v>
      </c>
      <c r="E848" s="1007">
        <f t="shared" ca="1" si="251"/>
        <v>1</v>
      </c>
      <c r="F848" s="209"/>
    </row>
    <row r="849" spans="1:6" ht="14.1" customHeight="1" x14ac:dyDescent="0.2">
      <c r="A849" s="1006">
        <f ca="1">IF($H849="UNIDADE CONSTRUTIVA",OFFSET(A849,-1,0)+1,LARGE(A$3:A846,1))</f>
        <v>0</v>
      </c>
      <c r="B849" s="1006">
        <f t="shared" ca="1" si="248"/>
        <v>23</v>
      </c>
      <c r="C849" s="1006">
        <f t="shared" ca="1" si="249"/>
        <v>1</v>
      </c>
      <c r="D849" s="1007">
        <f t="shared" ca="1" si="250"/>
        <v>1</v>
      </c>
      <c r="E849" s="1007">
        <f t="shared" ca="1" si="251"/>
        <v>1</v>
      </c>
      <c r="F849" s="209"/>
    </row>
    <row r="850" spans="1:6" ht="14.1" customHeight="1" x14ac:dyDescent="0.2">
      <c r="A850" s="1006">
        <f ca="1">IF($H850="UNIDADE CONSTRUTIVA",OFFSET(A850,-1,0)+1,LARGE(A$3:A847,1))</f>
        <v>0</v>
      </c>
      <c r="B850" s="1006">
        <f t="shared" ca="1" si="248"/>
        <v>23</v>
      </c>
      <c r="C850" s="1006">
        <f t="shared" ca="1" si="249"/>
        <v>1</v>
      </c>
      <c r="D850" s="1007">
        <f t="shared" ca="1" si="250"/>
        <v>1</v>
      </c>
      <c r="E850" s="1007">
        <f t="shared" ca="1" si="251"/>
        <v>1</v>
      </c>
      <c r="F850" s="209"/>
    </row>
    <row r="851" spans="1:6" ht="14.1" customHeight="1" x14ac:dyDescent="0.2">
      <c r="A851" s="1006">
        <f ca="1">IF($H851="UNIDADE CONSTRUTIVA",OFFSET(A851,-1,0)+1,LARGE(A$3:A848,1))</f>
        <v>0</v>
      </c>
      <c r="B851" s="1006">
        <f t="shared" ca="1" si="248"/>
        <v>23</v>
      </c>
      <c r="C851" s="1006">
        <f t="shared" ca="1" si="249"/>
        <v>1</v>
      </c>
      <c r="D851" s="1007">
        <f t="shared" ca="1" si="250"/>
        <v>1</v>
      </c>
      <c r="E851" s="1007">
        <f t="shared" ca="1" si="251"/>
        <v>1</v>
      </c>
      <c r="F851" s="209"/>
    </row>
    <row r="852" spans="1:6" ht="14.1" customHeight="1" x14ac:dyDescent="0.2">
      <c r="A852" s="1006">
        <f ca="1">IF($H852="UNIDADE CONSTRUTIVA",OFFSET(A852,-1,0)+1,LARGE(A$3:A849,1))</f>
        <v>0</v>
      </c>
      <c r="B852" s="1006">
        <f t="shared" ca="1" si="248"/>
        <v>23</v>
      </c>
      <c r="C852" s="1006">
        <f t="shared" ca="1" si="249"/>
        <v>1</v>
      </c>
      <c r="D852" s="1007">
        <f t="shared" ca="1" si="250"/>
        <v>1</v>
      </c>
      <c r="E852" s="1007">
        <f t="shared" ca="1" si="251"/>
        <v>1</v>
      </c>
      <c r="F852" s="209"/>
    </row>
    <row r="853" spans="1:6" ht="14.1" customHeight="1" x14ac:dyDescent="0.2">
      <c r="A853" s="1006">
        <f ca="1">IF($H853="UNIDADE CONSTRUTIVA",OFFSET(A853,-1,0)+1,LARGE(A$3:A850,1))</f>
        <v>0</v>
      </c>
      <c r="B853" s="1006">
        <f t="shared" ca="1" si="248"/>
        <v>23</v>
      </c>
      <c r="C853" s="1006">
        <f t="shared" ca="1" si="249"/>
        <v>1</v>
      </c>
      <c r="D853" s="1007">
        <f t="shared" ca="1" si="250"/>
        <v>1</v>
      </c>
      <c r="E853" s="1007">
        <f t="shared" ca="1" si="251"/>
        <v>1</v>
      </c>
      <c r="F853" s="209"/>
    </row>
    <row r="854" spans="1:6" ht="14.1" customHeight="1" x14ac:dyDescent="0.2">
      <c r="A854" s="1006">
        <f ca="1">IF($H854="UNIDADE CONSTRUTIVA",OFFSET(A854,-1,0)+1,LARGE(A$3:A851,1))</f>
        <v>0</v>
      </c>
      <c r="B854" s="1006">
        <f t="shared" ca="1" si="248"/>
        <v>23</v>
      </c>
      <c r="C854" s="1006">
        <f t="shared" ca="1" si="249"/>
        <v>1</v>
      </c>
      <c r="D854" s="1007">
        <f t="shared" ca="1" si="250"/>
        <v>1</v>
      </c>
      <c r="E854" s="1007">
        <f t="shared" ca="1" si="251"/>
        <v>1</v>
      </c>
      <c r="F854" s="209"/>
    </row>
    <row r="855" spans="1:6" ht="14.1" customHeight="1" x14ac:dyDescent="0.2">
      <c r="A855" s="1006">
        <f ca="1">IF($H855="UNIDADE CONSTRUTIVA",OFFSET(A855,-1,0)+1,LARGE(A$3:A852,1))</f>
        <v>0</v>
      </c>
      <c r="B855" s="1006">
        <f t="shared" ca="1" si="248"/>
        <v>23</v>
      </c>
      <c r="C855" s="1006">
        <f t="shared" ca="1" si="249"/>
        <v>1</v>
      </c>
      <c r="D855" s="1007">
        <f t="shared" ca="1" si="250"/>
        <v>1</v>
      </c>
      <c r="E855" s="1007">
        <f t="shared" ca="1" si="251"/>
        <v>1</v>
      </c>
      <c r="F855" s="209"/>
    </row>
    <row r="856" spans="1:6" ht="14.1" customHeight="1" x14ac:dyDescent="0.2">
      <c r="A856" s="1006">
        <f ca="1">IF($H856="UNIDADE CONSTRUTIVA",OFFSET(A856,-1,0)+1,LARGE(A$3:A853,1))</f>
        <v>0</v>
      </c>
      <c r="B856" s="1006">
        <f t="shared" ca="1" si="248"/>
        <v>23</v>
      </c>
      <c r="C856" s="1006">
        <f t="shared" ca="1" si="249"/>
        <v>1</v>
      </c>
      <c r="D856" s="1007">
        <f t="shared" ca="1" si="250"/>
        <v>1</v>
      </c>
      <c r="E856" s="1007">
        <f t="shared" ca="1" si="251"/>
        <v>1</v>
      </c>
      <c r="F856" s="209"/>
    </row>
    <row r="857" spans="1:6" ht="14.1" customHeight="1" x14ac:dyDescent="0.2">
      <c r="A857" s="1006">
        <f ca="1">IF($H857="UNIDADE CONSTRUTIVA",OFFSET(A857,-1,0)+1,LARGE(A$3:A854,1))</f>
        <v>0</v>
      </c>
      <c r="B857" s="1006">
        <f t="shared" ca="1" si="248"/>
        <v>23</v>
      </c>
      <c r="C857" s="1006">
        <f t="shared" ca="1" si="249"/>
        <v>1</v>
      </c>
      <c r="D857" s="1007">
        <f t="shared" ca="1" si="250"/>
        <v>1</v>
      </c>
      <c r="E857" s="1007">
        <f t="shared" ca="1" si="251"/>
        <v>1</v>
      </c>
      <c r="F857" s="209"/>
    </row>
    <row r="858" spans="1:6" ht="14.1" customHeight="1" x14ac:dyDescent="0.2">
      <c r="A858" s="1006">
        <f ca="1">IF($H858="UNIDADE CONSTRUTIVA",OFFSET(A858,-1,0)+1,LARGE(A$3:A855,1))</f>
        <v>0</v>
      </c>
      <c r="B858" s="1006">
        <f t="shared" ca="1" si="248"/>
        <v>23</v>
      </c>
      <c r="C858" s="1006">
        <f t="shared" ca="1" si="249"/>
        <v>1</v>
      </c>
      <c r="D858" s="1007">
        <f t="shared" ca="1" si="250"/>
        <v>1</v>
      </c>
      <c r="E858" s="1007">
        <f t="shared" ca="1" si="251"/>
        <v>1</v>
      </c>
      <c r="F858" s="209"/>
    </row>
    <row r="859" spans="1:6" ht="14.1" customHeight="1" x14ac:dyDescent="0.2">
      <c r="A859" s="1006">
        <f ca="1">IF($H859="UNIDADE CONSTRUTIVA",OFFSET(A859,-1,0)+1,LARGE(A$3:A856,1))</f>
        <v>0</v>
      </c>
      <c r="B859" s="1006">
        <f t="shared" ca="1" si="248"/>
        <v>23</v>
      </c>
      <c r="C859" s="1006">
        <f t="shared" ca="1" si="249"/>
        <v>1</v>
      </c>
      <c r="D859" s="1007">
        <f t="shared" ca="1" si="250"/>
        <v>1</v>
      </c>
      <c r="E859" s="1007">
        <f t="shared" ca="1" si="251"/>
        <v>1</v>
      </c>
      <c r="F859" s="209"/>
    </row>
    <row r="860" spans="1:6" ht="14.1" customHeight="1" x14ac:dyDescent="0.2">
      <c r="A860" s="1006">
        <f ca="1">IF($H860="UNIDADE CONSTRUTIVA",OFFSET(A860,-1,0)+1,LARGE(A$3:A857,1))</f>
        <v>0</v>
      </c>
      <c r="B860" s="1006">
        <f t="shared" ca="1" si="248"/>
        <v>23</v>
      </c>
      <c r="C860" s="1006">
        <f t="shared" ca="1" si="249"/>
        <v>1</v>
      </c>
      <c r="D860" s="1007">
        <f t="shared" ca="1" si="250"/>
        <v>1</v>
      </c>
      <c r="E860" s="1007">
        <f t="shared" ca="1" si="251"/>
        <v>1</v>
      </c>
      <c r="F860" s="209"/>
    </row>
    <row r="861" spans="1:6" ht="14.1" customHeight="1" x14ac:dyDescent="0.2">
      <c r="A861" s="1006">
        <f ca="1">IF($H861="UNIDADE CONSTRUTIVA",OFFSET(A861,-1,0)+1,LARGE(A$3:A858,1))</f>
        <v>0</v>
      </c>
      <c r="B861" s="1006">
        <f t="shared" ca="1" si="248"/>
        <v>23</v>
      </c>
      <c r="C861" s="1006">
        <f t="shared" ca="1" si="249"/>
        <v>1</v>
      </c>
      <c r="D861" s="1007">
        <f t="shared" ca="1" si="250"/>
        <v>1</v>
      </c>
      <c r="E861" s="1007">
        <f t="shared" ca="1" si="251"/>
        <v>1</v>
      </c>
      <c r="F861" s="209"/>
    </row>
    <row r="862" spans="1:6" ht="14.1" customHeight="1" x14ac:dyDescent="0.2">
      <c r="A862" s="1006">
        <f ca="1">IF($H862="UNIDADE CONSTRUTIVA",OFFSET(A862,-1,0)+1,LARGE(A$3:A859,1))</f>
        <v>0</v>
      </c>
      <c r="B862" s="1006">
        <f t="shared" ca="1" si="248"/>
        <v>23</v>
      </c>
      <c r="C862" s="1006">
        <f t="shared" ca="1" si="249"/>
        <v>1</v>
      </c>
      <c r="D862" s="1007">
        <f t="shared" ca="1" si="250"/>
        <v>1</v>
      </c>
      <c r="E862" s="1007">
        <f t="shared" ca="1" si="251"/>
        <v>1</v>
      </c>
      <c r="F862" s="209"/>
    </row>
    <row r="863" spans="1:6" ht="14.1" customHeight="1" x14ac:dyDescent="0.2">
      <c r="A863" s="1006">
        <f ca="1">IF($H863="UNIDADE CONSTRUTIVA",OFFSET(A863,-1,0)+1,LARGE(A$3:A860,1))</f>
        <v>0</v>
      </c>
      <c r="B863" s="1006">
        <f t="shared" ca="1" si="248"/>
        <v>23</v>
      </c>
      <c r="C863" s="1006">
        <f t="shared" ca="1" si="249"/>
        <v>1</v>
      </c>
      <c r="D863" s="1007">
        <f t="shared" ca="1" si="250"/>
        <v>1</v>
      </c>
      <c r="E863" s="1007">
        <f t="shared" ca="1" si="251"/>
        <v>1</v>
      </c>
      <c r="F863" s="209"/>
    </row>
    <row r="864" spans="1:6" ht="14.1" customHeight="1" x14ac:dyDescent="0.2">
      <c r="A864" s="1006">
        <f ca="1">IF($H864="UNIDADE CONSTRUTIVA",OFFSET(A864,-1,0)+1,LARGE(A$3:A861,1))</f>
        <v>0</v>
      </c>
      <c r="B864" s="1006">
        <f t="shared" ca="1" si="248"/>
        <v>23</v>
      </c>
      <c r="C864" s="1006">
        <f t="shared" ca="1" si="249"/>
        <v>1</v>
      </c>
      <c r="D864" s="1007">
        <f t="shared" ca="1" si="250"/>
        <v>1</v>
      </c>
      <c r="E864" s="1007">
        <f t="shared" ca="1" si="251"/>
        <v>1</v>
      </c>
      <c r="F864" s="209"/>
    </row>
    <row r="865" spans="1:6" ht="14.1" customHeight="1" x14ac:dyDescent="0.2">
      <c r="A865" s="1006">
        <f ca="1">IF($H865="UNIDADE CONSTRUTIVA",OFFSET(A865,-1,0)+1,LARGE(A$3:A862,1))</f>
        <v>0</v>
      </c>
      <c r="B865" s="1006">
        <f t="shared" ca="1" si="248"/>
        <v>23</v>
      </c>
      <c r="C865" s="1006">
        <f t="shared" ca="1" si="249"/>
        <v>1</v>
      </c>
      <c r="D865" s="1007">
        <f t="shared" ca="1" si="250"/>
        <v>1</v>
      </c>
      <c r="E865" s="1007">
        <f t="shared" ca="1" si="251"/>
        <v>1</v>
      </c>
      <c r="F865" s="209"/>
    </row>
    <row r="866" spans="1:6" ht="14.1" customHeight="1" x14ac:dyDescent="0.2">
      <c r="A866" s="1006">
        <f ca="1">IF($H866="UNIDADE CONSTRUTIVA",OFFSET(A866,-1,0)+1,LARGE(A$3:A863,1))</f>
        <v>0</v>
      </c>
      <c r="B866" s="1006">
        <f t="shared" ca="1" si="248"/>
        <v>23</v>
      </c>
      <c r="C866" s="1006">
        <f t="shared" ca="1" si="249"/>
        <v>1</v>
      </c>
      <c r="D866" s="1007">
        <f t="shared" ca="1" si="250"/>
        <v>1</v>
      </c>
      <c r="E866" s="1007">
        <f t="shared" ca="1" si="251"/>
        <v>1</v>
      </c>
      <c r="F866" s="209"/>
    </row>
    <row r="867" spans="1:6" ht="14.1" customHeight="1" x14ac:dyDescent="0.2">
      <c r="A867" s="1006">
        <f ca="1">IF($H867="UNIDADE CONSTRUTIVA",OFFSET(A867,-1,0)+1,LARGE(A$3:A864,1))</f>
        <v>0</v>
      </c>
      <c r="B867" s="1006">
        <f t="shared" ca="1" si="248"/>
        <v>23</v>
      </c>
      <c r="C867" s="1006">
        <f t="shared" ca="1" si="249"/>
        <v>1</v>
      </c>
      <c r="D867" s="1007">
        <f t="shared" ca="1" si="250"/>
        <v>1</v>
      </c>
      <c r="E867" s="1007">
        <f t="shared" ca="1" si="251"/>
        <v>1</v>
      </c>
      <c r="F867" s="209"/>
    </row>
    <row r="868" spans="1:6" ht="14.1" customHeight="1" x14ac:dyDescent="0.2">
      <c r="A868" s="1006">
        <f ca="1">IF($H868="UNIDADE CONSTRUTIVA",OFFSET(A868,-1,0)+1,LARGE(A$3:A865,1))</f>
        <v>0</v>
      </c>
      <c r="B868" s="1006">
        <f t="shared" ca="1" si="248"/>
        <v>23</v>
      </c>
      <c r="C868" s="1006">
        <f t="shared" ca="1" si="249"/>
        <v>1</v>
      </c>
      <c r="D868" s="1007">
        <f t="shared" ca="1" si="250"/>
        <v>1</v>
      </c>
      <c r="E868" s="1007">
        <f t="shared" ca="1" si="251"/>
        <v>1</v>
      </c>
      <c r="F868" s="209"/>
    </row>
    <row r="869" spans="1:6" ht="14.1" customHeight="1" x14ac:dyDescent="0.2">
      <c r="A869" s="1006">
        <f ca="1">IF($H869="UNIDADE CONSTRUTIVA",OFFSET(A869,-1,0)+1,LARGE(A$3:A866,1))</f>
        <v>0</v>
      </c>
      <c r="B869" s="1006">
        <f t="shared" ca="1" si="248"/>
        <v>23</v>
      </c>
      <c r="C869" s="1006">
        <f t="shared" ca="1" si="249"/>
        <v>1</v>
      </c>
      <c r="D869" s="1007">
        <f t="shared" ca="1" si="250"/>
        <v>1</v>
      </c>
      <c r="E869" s="1007">
        <f t="shared" ca="1" si="251"/>
        <v>1</v>
      </c>
      <c r="F869" s="209"/>
    </row>
    <row r="870" spans="1:6" ht="14.1" customHeight="1" x14ac:dyDescent="0.2">
      <c r="A870" s="1006">
        <f ca="1">IF($H870="UNIDADE CONSTRUTIVA",OFFSET(A870,-1,0)+1,LARGE(A$3:A867,1))</f>
        <v>0</v>
      </c>
      <c r="B870" s="1006">
        <f t="shared" ca="1" si="248"/>
        <v>23</v>
      </c>
      <c r="C870" s="1006">
        <f t="shared" ca="1" si="249"/>
        <v>1</v>
      </c>
      <c r="D870" s="1007">
        <f t="shared" ca="1" si="250"/>
        <v>1</v>
      </c>
      <c r="E870" s="1007">
        <f t="shared" ca="1" si="251"/>
        <v>1</v>
      </c>
      <c r="F870" s="209"/>
    </row>
    <row r="871" spans="1:6" ht="14.1" customHeight="1" x14ac:dyDescent="0.2">
      <c r="A871" s="1006">
        <f ca="1">IF($H871="UNIDADE CONSTRUTIVA",OFFSET(A871,-1,0)+1,LARGE(A$3:A868,1))</f>
        <v>0</v>
      </c>
      <c r="B871" s="1006">
        <f t="shared" ca="1" si="248"/>
        <v>23</v>
      </c>
      <c r="C871" s="1006">
        <f t="shared" ca="1" si="249"/>
        <v>1</v>
      </c>
      <c r="D871" s="1007">
        <f t="shared" ca="1" si="250"/>
        <v>1</v>
      </c>
      <c r="E871" s="1007">
        <f t="shared" ca="1" si="251"/>
        <v>1</v>
      </c>
      <c r="F871" s="209"/>
    </row>
    <row r="872" spans="1:6" ht="14.1" customHeight="1" x14ac:dyDescent="0.2">
      <c r="A872" s="1006">
        <f ca="1">IF($H872="UNIDADE CONSTRUTIVA",OFFSET(A872,-1,0)+1,LARGE(A$3:A869,1))</f>
        <v>0</v>
      </c>
      <c r="B872" s="1006">
        <f t="shared" ca="1" si="248"/>
        <v>23</v>
      </c>
      <c r="C872" s="1006">
        <f t="shared" ca="1" si="249"/>
        <v>1</v>
      </c>
      <c r="D872" s="1007">
        <f t="shared" ca="1" si="250"/>
        <v>1</v>
      </c>
      <c r="E872" s="1007">
        <f t="shared" ca="1" si="251"/>
        <v>1</v>
      </c>
      <c r="F872" s="209"/>
    </row>
    <row r="873" spans="1:6" ht="14.1" customHeight="1" x14ac:dyDescent="0.2">
      <c r="A873" s="1006">
        <f ca="1">IF($H873="UNIDADE CONSTRUTIVA",OFFSET(A873,-1,0)+1,LARGE(A$3:A870,1))</f>
        <v>0</v>
      </c>
      <c r="B873" s="1006">
        <f t="shared" ca="1" si="248"/>
        <v>23</v>
      </c>
      <c r="C873" s="1006">
        <f t="shared" ca="1" si="249"/>
        <v>1</v>
      </c>
      <c r="D873" s="1007">
        <f t="shared" ca="1" si="250"/>
        <v>1</v>
      </c>
      <c r="E873" s="1007">
        <f t="shared" ca="1" si="251"/>
        <v>1</v>
      </c>
      <c r="F873" s="209"/>
    </row>
    <row r="874" spans="1:6" ht="14.1" customHeight="1" x14ac:dyDescent="0.2">
      <c r="A874" s="1006">
        <f ca="1">IF($H874="UNIDADE CONSTRUTIVA",OFFSET(A874,-1,0)+1,LARGE(A$3:A871,1))</f>
        <v>0</v>
      </c>
      <c r="B874" s="1006">
        <f t="shared" ca="1" si="248"/>
        <v>23</v>
      </c>
      <c r="C874" s="1006">
        <f t="shared" ca="1" si="249"/>
        <v>1</v>
      </c>
      <c r="D874" s="1007">
        <f t="shared" ca="1" si="250"/>
        <v>1</v>
      </c>
      <c r="E874" s="1007">
        <f t="shared" ca="1" si="251"/>
        <v>1</v>
      </c>
      <c r="F874" s="209"/>
    </row>
    <row r="875" spans="1:6" ht="14.1" customHeight="1" x14ac:dyDescent="0.2">
      <c r="A875" s="1006">
        <f ca="1">IF($H875="UNIDADE CONSTRUTIVA",OFFSET(A875,-1,0)+1,LARGE(A$3:A872,1))</f>
        <v>0</v>
      </c>
      <c r="B875" s="1006">
        <f t="shared" ca="1" si="248"/>
        <v>23</v>
      </c>
      <c r="C875" s="1006">
        <f t="shared" ca="1" si="249"/>
        <v>1</v>
      </c>
      <c r="D875" s="1007">
        <f t="shared" ca="1" si="250"/>
        <v>1</v>
      </c>
      <c r="E875" s="1007">
        <f t="shared" ca="1" si="251"/>
        <v>1</v>
      </c>
      <c r="F875" s="209"/>
    </row>
    <row r="876" spans="1:6" ht="14.1" customHeight="1" x14ac:dyDescent="0.2">
      <c r="A876" s="1006">
        <f ca="1">IF($H876="UNIDADE CONSTRUTIVA",OFFSET(A876,-1,0)+1,LARGE(A$3:A873,1))</f>
        <v>0</v>
      </c>
      <c r="B876" s="1006">
        <f t="shared" ca="1" si="248"/>
        <v>23</v>
      </c>
      <c r="C876" s="1006">
        <f t="shared" ca="1" si="249"/>
        <v>1</v>
      </c>
      <c r="D876" s="1007">
        <f t="shared" ca="1" si="250"/>
        <v>1</v>
      </c>
      <c r="E876" s="1007">
        <f t="shared" ca="1" si="251"/>
        <v>1</v>
      </c>
      <c r="F876" s="209"/>
    </row>
    <row r="877" spans="1:6" ht="14.1" customHeight="1" x14ac:dyDescent="0.2">
      <c r="A877" s="1006">
        <f ca="1">IF($H877="UNIDADE CONSTRUTIVA",OFFSET(A877,-1,0)+1,LARGE(A$3:A874,1))</f>
        <v>0</v>
      </c>
      <c r="B877" s="1006">
        <f t="shared" ca="1" si="248"/>
        <v>23</v>
      </c>
      <c r="C877" s="1006">
        <f t="shared" ca="1" si="249"/>
        <v>1</v>
      </c>
      <c r="D877" s="1007">
        <f t="shared" ca="1" si="250"/>
        <v>1</v>
      </c>
      <c r="E877" s="1007">
        <f t="shared" ca="1" si="251"/>
        <v>1</v>
      </c>
      <c r="F877" s="209"/>
    </row>
    <row r="878" spans="1:6" ht="14.1" customHeight="1" x14ac:dyDescent="0.2">
      <c r="A878" s="1006">
        <f ca="1">IF($H878="UNIDADE CONSTRUTIVA",OFFSET(A878,-1,0)+1,LARGE(A$3:A875,1))</f>
        <v>0</v>
      </c>
      <c r="B878" s="1006">
        <f t="shared" ca="1" si="248"/>
        <v>23</v>
      </c>
      <c r="C878" s="1006">
        <f t="shared" ca="1" si="249"/>
        <v>1</v>
      </c>
      <c r="D878" s="1007">
        <f t="shared" ca="1" si="250"/>
        <v>1</v>
      </c>
      <c r="E878" s="1007">
        <f t="shared" ca="1" si="251"/>
        <v>1</v>
      </c>
      <c r="F878" s="209"/>
    </row>
    <row r="879" spans="1:6" ht="14.1" customHeight="1" x14ac:dyDescent="0.2">
      <c r="A879" s="1006">
        <f ca="1">IF($H879="UNIDADE CONSTRUTIVA",OFFSET(A879,-1,0)+1,LARGE(A$3:A876,1))</f>
        <v>0</v>
      </c>
      <c r="B879" s="1006">
        <f t="shared" ca="1" si="248"/>
        <v>23</v>
      </c>
      <c r="C879" s="1006">
        <f t="shared" ca="1" si="249"/>
        <v>1</v>
      </c>
      <c r="D879" s="1007">
        <f t="shared" ca="1" si="250"/>
        <v>1</v>
      </c>
      <c r="E879" s="1007">
        <f t="shared" ca="1" si="251"/>
        <v>1</v>
      </c>
      <c r="F879" s="209"/>
    </row>
    <row r="880" spans="1:6" ht="14.1" customHeight="1" x14ac:dyDescent="0.2">
      <c r="A880" s="1006">
        <f ca="1">IF($H880="UNIDADE CONSTRUTIVA",OFFSET(A880,-1,0)+1,LARGE(A$3:A877,1))</f>
        <v>0</v>
      </c>
      <c r="B880" s="1006">
        <f t="shared" ca="1" si="248"/>
        <v>23</v>
      </c>
      <c r="C880" s="1006">
        <f t="shared" ca="1" si="249"/>
        <v>1</v>
      </c>
      <c r="D880" s="1007">
        <f t="shared" ca="1" si="250"/>
        <v>1</v>
      </c>
      <c r="E880" s="1007">
        <f t="shared" ca="1" si="251"/>
        <v>1</v>
      </c>
      <c r="F880" s="209"/>
    </row>
    <row r="881" spans="1:6" ht="14.1" customHeight="1" x14ac:dyDescent="0.2">
      <c r="A881" s="1006">
        <f ca="1">IF($H881="UNIDADE CONSTRUTIVA",OFFSET(A881,-1,0)+1,LARGE(A$3:A878,1))</f>
        <v>0</v>
      </c>
      <c r="B881" s="1006">
        <f t="shared" ca="1" si="248"/>
        <v>23</v>
      </c>
      <c r="C881" s="1006">
        <f t="shared" ca="1" si="249"/>
        <v>1</v>
      </c>
      <c r="D881" s="1007">
        <f t="shared" ca="1" si="250"/>
        <v>1</v>
      </c>
      <c r="E881" s="1007">
        <f t="shared" ca="1" si="251"/>
        <v>1</v>
      </c>
      <c r="F881" s="209"/>
    </row>
    <row r="882" spans="1:6" ht="14.1" customHeight="1" x14ac:dyDescent="0.2">
      <c r="A882" s="1006">
        <f ca="1">IF($H882="UNIDADE CONSTRUTIVA",OFFSET(A882,-1,0)+1,LARGE(A$3:A879,1))</f>
        <v>0</v>
      </c>
      <c r="B882" s="1006">
        <f t="shared" ca="1" si="248"/>
        <v>23</v>
      </c>
      <c r="C882" s="1006">
        <f t="shared" ca="1" si="249"/>
        <v>1</v>
      </c>
      <c r="D882" s="1007">
        <f t="shared" ca="1" si="250"/>
        <v>1</v>
      </c>
      <c r="E882" s="1007">
        <f t="shared" ca="1" si="251"/>
        <v>1</v>
      </c>
      <c r="F882" s="209"/>
    </row>
    <row r="883" spans="1:6" ht="14.1" customHeight="1" x14ac:dyDescent="0.2">
      <c r="A883" s="1006">
        <f ca="1">IF($H883="UNIDADE CONSTRUTIVA",OFFSET(A883,-1,0)+1,LARGE(A$3:A880,1))</f>
        <v>0</v>
      </c>
      <c r="B883" s="1006">
        <f t="shared" ca="1" si="248"/>
        <v>23</v>
      </c>
      <c r="C883" s="1006">
        <f t="shared" ca="1" si="249"/>
        <v>1</v>
      </c>
      <c r="D883" s="1007">
        <f t="shared" ca="1" si="250"/>
        <v>1</v>
      </c>
      <c r="E883" s="1007">
        <f t="shared" ca="1" si="251"/>
        <v>1</v>
      </c>
      <c r="F883" s="209"/>
    </row>
    <row r="884" spans="1:6" ht="14.1" customHeight="1" x14ac:dyDescent="0.2">
      <c r="A884" s="1006">
        <f ca="1">IF($H884="UNIDADE CONSTRUTIVA",OFFSET(A884,-1,0)+1,LARGE(A$3:A881,1))</f>
        <v>0</v>
      </c>
      <c r="B884" s="1006">
        <f t="shared" ca="1" si="248"/>
        <v>23</v>
      </c>
      <c r="C884" s="1006">
        <f t="shared" ca="1" si="249"/>
        <v>1</v>
      </c>
      <c r="D884" s="1007">
        <f t="shared" ca="1" si="250"/>
        <v>1</v>
      </c>
      <c r="E884" s="1007">
        <f t="shared" ca="1" si="251"/>
        <v>1</v>
      </c>
      <c r="F884" s="209"/>
    </row>
    <row r="885" spans="1:6" ht="14.1" customHeight="1" x14ac:dyDescent="0.2">
      <c r="A885" s="1006">
        <f ca="1">IF($H885="UNIDADE CONSTRUTIVA",OFFSET(A885,-1,0)+1,LARGE(A$3:A882,1))</f>
        <v>0</v>
      </c>
      <c r="B885" s="1006">
        <f t="shared" ca="1" si="248"/>
        <v>23</v>
      </c>
      <c r="C885" s="1006">
        <f t="shared" ca="1" si="249"/>
        <v>1</v>
      </c>
      <c r="D885" s="1007">
        <f t="shared" ca="1" si="250"/>
        <v>1</v>
      </c>
      <c r="E885" s="1007">
        <f t="shared" ca="1" si="251"/>
        <v>1</v>
      </c>
      <c r="F885" s="209"/>
    </row>
    <row r="886" spans="1:6" ht="14.1" customHeight="1" x14ac:dyDescent="0.2">
      <c r="A886" s="1006">
        <f ca="1">IF($H886="UNIDADE CONSTRUTIVA",OFFSET(A886,-1,0)+1,LARGE(A$3:A883,1))</f>
        <v>0</v>
      </c>
      <c r="B886" s="1006">
        <f t="shared" ca="1" si="248"/>
        <v>23</v>
      </c>
      <c r="C886" s="1006">
        <f t="shared" ca="1" si="249"/>
        <v>1</v>
      </c>
      <c r="D886" s="1007">
        <f t="shared" ca="1" si="250"/>
        <v>1</v>
      </c>
      <c r="E886" s="1007">
        <f t="shared" ca="1" si="251"/>
        <v>1</v>
      </c>
      <c r="F886" s="209"/>
    </row>
    <row r="887" spans="1:6" ht="14.1" customHeight="1" x14ac:dyDescent="0.2">
      <c r="A887" s="1006">
        <f ca="1">IF($H887="UNIDADE CONSTRUTIVA",OFFSET(A887,-1,0)+1,LARGE(A$3:A884,1))</f>
        <v>0</v>
      </c>
      <c r="B887" s="1006">
        <f t="shared" ca="1" si="248"/>
        <v>23</v>
      </c>
      <c r="C887" s="1006">
        <f t="shared" ca="1" si="249"/>
        <v>1</v>
      </c>
      <c r="D887" s="1007">
        <f t="shared" ca="1" si="250"/>
        <v>1</v>
      </c>
      <c r="E887" s="1007">
        <f t="shared" ca="1" si="251"/>
        <v>1</v>
      </c>
      <c r="F887" s="209"/>
    </row>
    <row r="888" spans="1:6" ht="14.1" customHeight="1" x14ac:dyDescent="0.2">
      <c r="A888" s="1006">
        <f ca="1">IF($H888="UNIDADE CONSTRUTIVA",OFFSET(A888,-1,0)+1,LARGE(A$3:A885,1))</f>
        <v>0</v>
      </c>
      <c r="B888" s="1006">
        <f t="shared" ca="1" si="248"/>
        <v>23</v>
      </c>
      <c r="C888" s="1006">
        <f t="shared" ca="1" si="249"/>
        <v>1</v>
      </c>
      <c r="D888" s="1007">
        <f t="shared" ca="1" si="250"/>
        <v>1</v>
      </c>
      <c r="E888" s="1007">
        <f t="shared" ca="1" si="251"/>
        <v>1</v>
      </c>
      <c r="F888" s="209"/>
    </row>
    <row r="889" spans="1:6" ht="14.1" customHeight="1" x14ac:dyDescent="0.2">
      <c r="A889" s="1006">
        <f ca="1">IF($H889="UNIDADE CONSTRUTIVA",OFFSET(A889,-1,0)+1,LARGE(A$3:A886,1))</f>
        <v>0</v>
      </c>
      <c r="B889" s="1006">
        <f t="shared" ref="B889:B952" ca="1" si="252">IF(H889="UNIDADE CONSTRUTIVA",0,IF(H889="CÉLULA CONSTRUTIVA",OFFSET(B889,-1,0)+1,OFFSET(B889,-1,0)))</f>
        <v>23</v>
      </c>
      <c r="C889" s="1006">
        <f t="shared" ref="C889:C952" ca="1" si="253">IF(H889="CÉLULA CONSTRUTIVA",0,IF(H889="ETAPA",OFFSET(C889,-1,0)+1,OFFSET(C889,-1,0)))</f>
        <v>1</v>
      </c>
      <c r="D889" s="1007">
        <f t="shared" ref="D889:D952" ca="1" si="254">IF(H889="ETAPA",0,IF(H889="SUBETAPA",OFFSET(D889,-1,0)+1,OFFSET(D889,-1,0)))</f>
        <v>1</v>
      </c>
      <c r="E889" s="1007">
        <f t="shared" ref="E889:E952" ca="1" si="255">IF(H889="Subetapa",0,IF(H889="serviço",OFFSET(E889,-1,0)+1,OFFSET(E889,-1,0)))</f>
        <v>1</v>
      </c>
      <c r="F889" s="209"/>
    </row>
    <row r="890" spans="1:6" ht="14.1" customHeight="1" x14ac:dyDescent="0.2">
      <c r="A890" s="1006">
        <f ca="1">IF($H890="UNIDADE CONSTRUTIVA",OFFSET(A890,-1,0)+1,LARGE(A$3:A887,1))</f>
        <v>0</v>
      </c>
      <c r="B890" s="1006">
        <f t="shared" ca="1" si="252"/>
        <v>23</v>
      </c>
      <c r="C890" s="1006">
        <f t="shared" ca="1" si="253"/>
        <v>1</v>
      </c>
      <c r="D890" s="1007">
        <f t="shared" ca="1" si="254"/>
        <v>1</v>
      </c>
      <c r="E890" s="1007">
        <f t="shared" ca="1" si="255"/>
        <v>1</v>
      </c>
      <c r="F890" s="209"/>
    </row>
    <row r="891" spans="1:6" ht="14.1" customHeight="1" x14ac:dyDescent="0.2">
      <c r="A891" s="1006">
        <f ca="1">IF($H891="UNIDADE CONSTRUTIVA",OFFSET(A891,-1,0)+1,LARGE(A$3:A888,1))</f>
        <v>0</v>
      </c>
      <c r="B891" s="1006">
        <f t="shared" ca="1" si="252"/>
        <v>23</v>
      </c>
      <c r="C891" s="1006">
        <f t="shared" ca="1" si="253"/>
        <v>1</v>
      </c>
      <c r="D891" s="1007">
        <f t="shared" ca="1" si="254"/>
        <v>1</v>
      </c>
      <c r="E891" s="1007">
        <f t="shared" ca="1" si="255"/>
        <v>1</v>
      </c>
      <c r="F891" s="209"/>
    </row>
    <row r="892" spans="1:6" ht="14.1" customHeight="1" x14ac:dyDescent="0.2">
      <c r="A892" s="1006">
        <f ca="1">IF($H892="UNIDADE CONSTRUTIVA",OFFSET(A892,-1,0)+1,LARGE(A$3:A889,1))</f>
        <v>0</v>
      </c>
      <c r="B892" s="1006">
        <f t="shared" ca="1" si="252"/>
        <v>23</v>
      </c>
      <c r="C892" s="1006">
        <f t="shared" ca="1" si="253"/>
        <v>1</v>
      </c>
      <c r="D892" s="1007">
        <f t="shared" ca="1" si="254"/>
        <v>1</v>
      </c>
      <c r="E892" s="1007">
        <f t="shared" ca="1" si="255"/>
        <v>1</v>
      </c>
      <c r="F892" s="209"/>
    </row>
    <row r="893" spans="1:6" ht="14.1" customHeight="1" x14ac:dyDescent="0.2">
      <c r="A893" s="1006">
        <f ca="1">IF($H893="UNIDADE CONSTRUTIVA",OFFSET(A893,-1,0)+1,LARGE(A$3:A890,1))</f>
        <v>0</v>
      </c>
      <c r="B893" s="1006">
        <f t="shared" ca="1" si="252"/>
        <v>23</v>
      </c>
      <c r="C893" s="1006">
        <f t="shared" ca="1" si="253"/>
        <v>1</v>
      </c>
      <c r="D893" s="1007">
        <f t="shared" ca="1" si="254"/>
        <v>1</v>
      </c>
      <c r="E893" s="1007">
        <f t="shared" ca="1" si="255"/>
        <v>1</v>
      </c>
      <c r="F893" s="209"/>
    </row>
    <row r="894" spans="1:6" ht="14.1" customHeight="1" x14ac:dyDescent="0.2">
      <c r="A894" s="1006">
        <f ca="1">IF($H894="UNIDADE CONSTRUTIVA",OFFSET(A894,-1,0)+1,LARGE(A$3:A891,1))</f>
        <v>0</v>
      </c>
      <c r="B894" s="1006">
        <f t="shared" ca="1" si="252"/>
        <v>23</v>
      </c>
      <c r="C894" s="1006">
        <f t="shared" ca="1" si="253"/>
        <v>1</v>
      </c>
      <c r="D894" s="1007">
        <f t="shared" ca="1" si="254"/>
        <v>1</v>
      </c>
      <c r="E894" s="1007">
        <f t="shared" ca="1" si="255"/>
        <v>1</v>
      </c>
      <c r="F894" s="209"/>
    </row>
    <row r="895" spans="1:6" ht="14.1" customHeight="1" x14ac:dyDescent="0.2">
      <c r="A895" s="1006">
        <f ca="1">IF($H895="UNIDADE CONSTRUTIVA",OFFSET(A895,-1,0)+1,LARGE(A$3:A892,1))</f>
        <v>0</v>
      </c>
      <c r="B895" s="1006">
        <f t="shared" ca="1" si="252"/>
        <v>23</v>
      </c>
      <c r="C895" s="1006">
        <f t="shared" ca="1" si="253"/>
        <v>1</v>
      </c>
      <c r="D895" s="1007">
        <f t="shared" ca="1" si="254"/>
        <v>1</v>
      </c>
      <c r="E895" s="1007">
        <f t="shared" ca="1" si="255"/>
        <v>1</v>
      </c>
      <c r="F895" s="209"/>
    </row>
    <row r="896" spans="1:6" ht="14.1" customHeight="1" x14ac:dyDescent="0.2">
      <c r="A896" s="1006">
        <f ca="1">IF($H896="UNIDADE CONSTRUTIVA",OFFSET(A896,-1,0)+1,LARGE(A$3:A893,1))</f>
        <v>0</v>
      </c>
      <c r="B896" s="1006">
        <f t="shared" ca="1" si="252"/>
        <v>23</v>
      </c>
      <c r="C896" s="1006">
        <f t="shared" ca="1" si="253"/>
        <v>1</v>
      </c>
      <c r="D896" s="1007">
        <f t="shared" ca="1" si="254"/>
        <v>1</v>
      </c>
      <c r="E896" s="1007">
        <f t="shared" ca="1" si="255"/>
        <v>1</v>
      </c>
      <c r="F896" s="209"/>
    </row>
    <row r="897" spans="1:6" ht="14.1" customHeight="1" x14ac:dyDescent="0.2">
      <c r="A897" s="1006">
        <f ca="1">IF($H897="UNIDADE CONSTRUTIVA",OFFSET(A897,-1,0)+1,LARGE(A$3:A894,1))</f>
        <v>0</v>
      </c>
      <c r="B897" s="1006">
        <f t="shared" ca="1" si="252"/>
        <v>23</v>
      </c>
      <c r="C897" s="1006">
        <f t="shared" ca="1" si="253"/>
        <v>1</v>
      </c>
      <c r="D897" s="1007">
        <f t="shared" ca="1" si="254"/>
        <v>1</v>
      </c>
      <c r="E897" s="1007">
        <f t="shared" ca="1" si="255"/>
        <v>1</v>
      </c>
      <c r="F897" s="209"/>
    </row>
    <row r="898" spans="1:6" ht="14.1" customHeight="1" x14ac:dyDescent="0.2">
      <c r="A898" s="1006">
        <f ca="1">IF($H898="UNIDADE CONSTRUTIVA",OFFSET(A898,-1,0)+1,LARGE(A$3:A895,1))</f>
        <v>0</v>
      </c>
      <c r="B898" s="1006">
        <f t="shared" ca="1" si="252"/>
        <v>23</v>
      </c>
      <c r="C898" s="1006">
        <f t="shared" ca="1" si="253"/>
        <v>1</v>
      </c>
      <c r="D898" s="1007">
        <f t="shared" ca="1" si="254"/>
        <v>1</v>
      </c>
      <c r="E898" s="1007">
        <f t="shared" ca="1" si="255"/>
        <v>1</v>
      </c>
      <c r="F898" s="209"/>
    </row>
    <row r="899" spans="1:6" ht="14.1" customHeight="1" x14ac:dyDescent="0.2">
      <c r="A899" s="1006">
        <f ca="1">IF($H899="UNIDADE CONSTRUTIVA",OFFSET(A899,-1,0)+1,LARGE(A$3:A896,1))</f>
        <v>0</v>
      </c>
      <c r="B899" s="1006">
        <f t="shared" ca="1" si="252"/>
        <v>23</v>
      </c>
      <c r="C899" s="1006">
        <f t="shared" ca="1" si="253"/>
        <v>1</v>
      </c>
      <c r="D899" s="1007">
        <f t="shared" ca="1" si="254"/>
        <v>1</v>
      </c>
      <c r="E899" s="1007">
        <f t="shared" ca="1" si="255"/>
        <v>1</v>
      </c>
      <c r="F899" s="209"/>
    </row>
    <row r="900" spans="1:6" ht="14.1" customHeight="1" x14ac:dyDescent="0.2">
      <c r="A900" s="1006">
        <f ca="1">IF($H900="UNIDADE CONSTRUTIVA",OFFSET(A900,-1,0)+1,LARGE(A$3:A897,1))</f>
        <v>0</v>
      </c>
      <c r="B900" s="1006">
        <f t="shared" ca="1" si="252"/>
        <v>23</v>
      </c>
      <c r="C900" s="1006">
        <f t="shared" ca="1" si="253"/>
        <v>1</v>
      </c>
      <c r="D900" s="1007">
        <f t="shared" ca="1" si="254"/>
        <v>1</v>
      </c>
      <c r="E900" s="1007">
        <f t="shared" ca="1" si="255"/>
        <v>1</v>
      </c>
      <c r="F900" s="209"/>
    </row>
    <row r="901" spans="1:6" ht="14.1" customHeight="1" x14ac:dyDescent="0.2">
      <c r="A901" s="1006">
        <f ca="1">IF($H901="UNIDADE CONSTRUTIVA",OFFSET(A901,-1,0)+1,LARGE(A$3:A898,1))</f>
        <v>0</v>
      </c>
      <c r="B901" s="1006">
        <f t="shared" ca="1" si="252"/>
        <v>23</v>
      </c>
      <c r="C901" s="1006">
        <f t="shared" ca="1" si="253"/>
        <v>1</v>
      </c>
      <c r="D901" s="1007">
        <f t="shared" ca="1" si="254"/>
        <v>1</v>
      </c>
      <c r="E901" s="1007">
        <f t="shared" ca="1" si="255"/>
        <v>1</v>
      </c>
      <c r="F901" s="209"/>
    </row>
    <row r="902" spans="1:6" ht="14.1" customHeight="1" x14ac:dyDescent="0.2">
      <c r="A902" s="1006">
        <f ca="1">IF($H902="UNIDADE CONSTRUTIVA",OFFSET(A902,-1,0)+1,LARGE(A$3:A899,1))</f>
        <v>0</v>
      </c>
      <c r="B902" s="1006">
        <f t="shared" ca="1" si="252"/>
        <v>23</v>
      </c>
      <c r="C902" s="1006">
        <f t="shared" ca="1" si="253"/>
        <v>1</v>
      </c>
      <c r="D902" s="1007">
        <f t="shared" ca="1" si="254"/>
        <v>1</v>
      </c>
      <c r="E902" s="1007">
        <f t="shared" ca="1" si="255"/>
        <v>1</v>
      </c>
      <c r="F902" s="209"/>
    </row>
    <row r="903" spans="1:6" ht="14.1" customHeight="1" x14ac:dyDescent="0.2">
      <c r="A903" s="1006">
        <f ca="1">IF($H903="UNIDADE CONSTRUTIVA",OFFSET(A903,-1,0)+1,LARGE(A$3:A900,1))</f>
        <v>0</v>
      </c>
      <c r="B903" s="1006">
        <f t="shared" ca="1" si="252"/>
        <v>23</v>
      </c>
      <c r="C903" s="1006">
        <f t="shared" ca="1" si="253"/>
        <v>1</v>
      </c>
      <c r="D903" s="1007">
        <f t="shared" ca="1" si="254"/>
        <v>1</v>
      </c>
      <c r="E903" s="1007">
        <f t="shared" ca="1" si="255"/>
        <v>1</v>
      </c>
      <c r="F903" s="209"/>
    </row>
    <row r="904" spans="1:6" ht="14.1" customHeight="1" x14ac:dyDescent="0.2">
      <c r="A904" s="1006">
        <f ca="1">IF($H904="UNIDADE CONSTRUTIVA",OFFSET(A904,-1,0)+1,LARGE(A$3:A901,1))</f>
        <v>0</v>
      </c>
      <c r="B904" s="1006">
        <f t="shared" ca="1" si="252"/>
        <v>23</v>
      </c>
      <c r="C904" s="1006">
        <f t="shared" ca="1" si="253"/>
        <v>1</v>
      </c>
      <c r="D904" s="1007">
        <f t="shared" ca="1" si="254"/>
        <v>1</v>
      </c>
      <c r="E904" s="1007">
        <f t="shared" ca="1" si="255"/>
        <v>1</v>
      </c>
      <c r="F904" s="209"/>
    </row>
    <row r="905" spans="1:6" ht="14.1" customHeight="1" x14ac:dyDescent="0.2">
      <c r="A905" s="1006">
        <f ca="1">IF($H905="UNIDADE CONSTRUTIVA",OFFSET(A905,-1,0)+1,LARGE(A$3:A902,1))</f>
        <v>0</v>
      </c>
      <c r="B905" s="1006">
        <f t="shared" ca="1" si="252"/>
        <v>23</v>
      </c>
      <c r="C905" s="1006">
        <f t="shared" ca="1" si="253"/>
        <v>1</v>
      </c>
      <c r="D905" s="1007">
        <f t="shared" ca="1" si="254"/>
        <v>1</v>
      </c>
      <c r="E905" s="1007">
        <f t="shared" ca="1" si="255"/>
        <v>1</v>
      </c>
      <c r="F905" s="209"/>
    </row>
    <row r="906" spans="1:6" ht="14.1" customHeight="1" x14ac:dyDescent="0.2">
      <c r="A906" s="1006">
        <f ca="1">IF($H906="UNIDADE CONSTRUTIVA",OFFSET(A906,-1,0)+1,LARGE(A$3:A903,1))</f>
        <v>0</v>
      </c>
      <c r="B906" s="1006">
        <f t="shared" ca="1" si="252"/>
        <v>23</v>
      </c>
      <c r="C906" s="1006">
        <f t="shared" ca="1" si="253"/>
        <v>1</v>
      </c>
      <c r="D906" s="1007">
        <f t="shared" ca="1" si="254"/>
        <v>1</v>
      </c>
      <c r="E906" s="1007">
        <f t="shared" ca="1" si="255"/>
        <v>1</v>
      </c>
      <c r="F906" s="209"/>
    </row>
    <row r="907" spans="1:6" ht="14.1" customHeight="1" x14ac:dyDescent="0.2">
      <c r="A907" s="1006">
        <f ca="1">IF($H907="UNIDADE CONSTRUTIVA",OFFSET(A907,-1,0)+1,LARGE(A$3:A904,1))</f>
        <v>0</v>
      </c>
      <c r="B907" s="1006">
        <f t="shared" ca="1" si="252"/>
        <v>23</v>
      </c>
      <c r="C907" s="1006">
        <f t="shared" ca="1" si="253"/>
        <v>1</v>
      </c>
      <c r="D907" s="1007">
        <f t="shared" ca="1" si="254"/>
        <v>1</v>
      </c>
      <c r="E907" s="1007">
        <f t="shared" ca="1" si="255"/>
        <v>1</v>
      </c>
      <c r="F907" s="209"/>
    </row>
    <row r="908" spans="1:6" ht="14.1" customHeight="1" x14ac:dyDescent="0.2">
      <c r="A908" s="1006">
        <f ca="1">IF($H908="UNIDADE CONSTRUTIVA",OFFSET(A908,-1,0)+1,LARGE(A$3:A905,1))</f>
        <v>0</v>
      </c>
      <c r="B908" s="1006">
        <f t="shared" ca="1" si="252"/>
        <v>23</v>
      </c>
      <c r="C908" s="1006">
        <f t="shared" ca="1" si="253"/>
        <v>1</v>
      </c>
      <c r="D908" s="1007">
        <f t="shared" ca="1" si="254"/>
        <v>1</v>
      </c>
      <c r="E908" s="1007">
        <f t="shared" ca="1" si="255"/>
        <v>1</v>
      </c>
      <c r="F908" s="209"/>
    </row>
    <row r="909" spans="1:6" ht="14.1" customHeight="1" x14ac:dyDescent="0.2">
      <c r="A909" s="1006">
        <f ca="1">IF($H909="UNIDADE CONSTRUTIVA",OFFSET(A909,-1,0)+1,LARGE(A$3:A906,1))</f>
        <v>0</v>
      </c>
      <c r="B909" s="1006">
        <f t="shared" ca="1" si="252"/>
        <v>23</v>
      </c>
      <c r="C909" s="1006">
        <f t="shared" ca="1" si="253"/>
        <v>1</v>
      </c>
      <c r="D909" s="1007">
        <f t="shared" ca="1" si="254"/>
        <v>1</v>
      </c>
      <c r="E909" s="1007">
        <f t="shared" ca="1" si="255"/>
        <v>1</v>
      </c>
      <c r="F909" s="209"/>
    </row>
    <row r="910" spans="1:6" ht="14.1" customHeight="1" x14ac:dyDescent="0.2">
      <c r="A910" s="1006">
        <f ca="1">IF($H910="UNIDADE CONSTRUTIVA",OFFSET(A910,-1,0)+1,LARGE(A$3:A907,1))</f>
        <v>0</v>
      </c>
      <c r="B910" s="1006">
        <f t="shared" ca="1" si="252"/>
        <v>23</v>
      </c>
      <c r="C910" s="1006">
        <f t="shared" ca="1" si="253"/>
        <v>1</v>
      </c>
      <c r="D910" s="1007">
        <f t="shared" ca="1" si="254"/>
        <v>1</v>
      </c>
      <c r="E910" s="1007">
        <f t="shared" ca="1" si="255"/>
        <v>1</v>
      </c>
      <c r="F910" s="209"/>
    </row>
    <row r="911" spans="1:6" ht="14.1" customHeight="1" x14ac:dyDescent="0.2">
      <c r="A911" s="1006">
        <f ca="1">IF($H911="UNIDADE CONSTRUTIVA",OFFSET(A911,-1,0)+1,LARGE(A$3:A908,1))</f>
        <v>0</v>
      </c>
      <c r="B911" s="1006">
        <f t="shared" ca="1" si="252"/>
        <v>23</v>
      </c>
      <c r="C911" s="1006">
        <f t="shared" ca="1" si="253"/>
        <v>1</v>
      </c>
      <c r="D911" s="1007">
        <f t="shared" ca="1" si="254"/>
        <v>1</v>
      </c>
      <c r="E911" s="1007">
        <f t="shared" ca="1" si="255"/>
        <v>1</v>
      </c>
    </row>
    <row r="912" spans="1:6" ht="14.1" customHeight="1" x14ac:dyDescent="0.2">
      <c r="A912" s="1006">
        <f ca="1">IF($H912="UNIDADE CONSTRUTIVA",OFFSET(A912,-1,0)+1,LARGE(A$3:A909,1))</f>
        <v>0</v>
      </c>
      <c r="B912" s="1006">
        <f t="shared" ca="1" si="252"/>
        <v>23</v>
      </c>
      <c r="C912" s="1006">
        <f t="shared" ca="1" si="253"/>
        <v>1</v>
      </c>
      <c r="D912" s="1007">
        <f t="shared" ca="1" si="254"/>
        <v>1</v>
      </c>
      <c r="E912" s="1007">
        <f t="shared" ca="1" si="255"/>
        <v>1</v>
      </c>
    </row>
    <row r="913" spans="1:5" ht="14.1" customHeight="1" x14ac:dyDescent="0.2">
      <c r="A913" s="1006">
        <f ca="1">IF($H913="UNIDADE CONSTRUTIVA",OFFSET(A913,-1,0)+1,LARGE(A$3:A910,1))</f>
        <v>0</v>
      </c>
      <c r="B913" s="1006">
        <f t="shared" ca="1" si="252"/>
        <v>23</v>
      </c>
      <c r="C913" s="1006">
        <f t="shared" ca="1" si="253"/>
        <v>1</v>
      </c>
      <c r="D913" s="1007">
        <f t="shared" ca="1" si="254"/>
        <v>1</v>
      </c>
      <c r="E913" s="1007">
        <f t="shared" ca="1" si="255"/>
        <v>1</v>
      </c>
    </row>
    <row r="914" spans="1:5" ht="14.1" customHeight="1" x14ac:dyDescent="0.2">
      <c r="A914" s="1006">
        <f ca="1">IF($H914="UNIDADE CONSTRUTIVA",OFFSET(A914,-1,0)+1,LARGE(A$3:A911,1))</f>
        <v>0</v>
      </c>
      <c r="B914" s="1006">
        <f t="shared" ca="1" si="252"/>
        <v>23</v>
      </c>
      <c r="C914" s="1006">
        <f t="shared" ca="1" si="253"/>
        <v>1</v>
      </c>
      <c r="D914" s="1007">
        <f t="shared" ca="1" si="254"/>
        <v>1</v>
      </c>
      <c r="E914" s="1007">
        <f t="shared" ca="1" si="255"/>
        <v>1</v>
      </c>
    </row>
    <row r="915" spans="1:5" ht="14.1" customHeight="1" x14ac:dyDescent="0.2">
      <c r="A915" s="1006">
        <f ca="1">IF($H915="UNIDADE CONSTRUTIVA",OFFSET(A915,-1,0)+1,LARGE(A$3:A912,1))</f>
        <v>0</v>
      </c>
      <c r="B915" s="1006">
        <f t="shared" ca="1" si="252"/>
        <v>23</v>
      </c>
      <c r="C915" s="1006">
        <f t="shared" ca="1" si="253"/>
        <v>1</v>
      </c>
      <c r="D915" s="1007">
        <f t="shared" ca="1" si="254"/>
        <v>1</v>
      </c>
      <c r="E915" s="1007">
        <f t="shared" ca="1" si="255"/>
        <v>1</v>
      </c>
    </row>
    <row r="916" spans="1:5" ht="14.1" customHeight="1" x14ac:dyDescent="0.2">
      <c r="A916" s="1006">
        <f ca="1">IF($H916="UNIDADE CONSTRUTIVA",OFFSET(A916,-1,0)+1,LARGE(A$3:A913,1))</f>
        <v>0</v>
      </c>
      <c r="B916" s="1006">
        <f t="shared" ca="1" si="252"/>
        <v>23</v>
      </c>
      <c r="C916" s="1006">
        <f t="shared" ca="1" si="253"/>
        <v>1</v>
      </c>
      <c r="D916" s="1007">
        <f t="shared" ca="1" si="254"/>
        <v>1</v>
      </c>
      <c r="E916" s="1007">
        <f t="shared" ca="1" si="255"/>
        <v>1</v>
      </c>
    </row>
    <row r="917" spans="1:5" ht="14.1" customHeight="1" x14ac:dyDescent="0.2">
      <c r="A917" s="1006">
        <f ca="1">IF($H917="UNIDADE CONSTRUTIVA",OFFSET(A917,-1,0)+1,LARGE(A$3:A914,1))</f>
        <v>0</v>
      </c>
      <c r="B917" s="1006">
        <f t="shared" ca="1" si="252"/>
        <v>23</v>
      </c>
      <c r="C917" s="1006">
        <f t="shared" ca="1" si="253"/>
        <v>1</v>
      </c>
      <c r="D917" s="1007">
        <f t="shared" ca="1" si="254"/>
        <v>1</v>
      </c>
      <c r="E917" s="1007">
        <f t="shared" ca="1" si="255"/>
        <v>1</v>
      </c>
    </row>
    <row r="918" spans="1:5" ht="14.1" customHeight="1" x14ac:dyDescent="0.2">
      <c r="A918" s="1006">
        <f ca="1">IF($H918="UNIDADE CONSTRUTIVA",OFFSET(A918,-1,0)+1,LARGE(A$3:A915,1))</f>
        <v>0</v>
      </c>
      <c r="B918" s="1006">
        <f t="shared" ca="1" si="252"/>
        <v>23</v>
      </c>
      <c r="C918" s="1006">
        <f t="shared" ca="1" si="253"/>
        <v>1</v>
      </c>
      <c r="D918" s="1007">
        <f t="shared" ca="1" si="254"/>
        <v>1</v>
      </c>
      <c r="E918" s="1007">
        <f t="shared" ca="1" si="255"/>
        <v>1</v>
      </c>
    </row>
    <row r="919" spans="1:5" ht="14.1" customHeight="1" x14ac:dyDescent="0.2">
      <c r="A919" s="1006">
        <f ca="1">IF($H919="UNIDADE CONSTRUTIVA",OFFSET(A919,-1,0)+1,LARGE(A$3:A916,1))</f>
        <v>0</v>
      </c>
      <c r="B919" s="1006">
        <f t="shared" ca="1" si="252"/>
        <v>23</v>
      </c>
      <c r="C919" s="1006">
        <f t="shared" ca="1" si="253"/>
        <v>1</v>
      </c>
      <c r="D919" s="1007">
        <f t="shared" ca="1" si="254"/>
        <v>1</v>
      </c>
      <c r="E919" s="1007">
        <f t="shared" ca="1" si="255"/>
        <v>1</v>
      </c>
    </row>
    <row r="920" spans="1:5" ht="14.1" customHeight="1" x14ac:dyDescent="0.2">
      <c r="A920" s="1006">
        <f ca="1">IF($H920="UNIDADE CONSTRUTIVA",OFFSET(A920,-1,0)+1,LARGE(A$3:A917,1))</f>
        <v>0</v>
      </c>
      <c r="B920" s="1006">
        <f t="shared" ca="1" si="252"/>
        <v>23</v>
      </c>
      <c r="C920" s="1006">
        <f t="shared" ca="1" si="253"/>
        <v>1</v>
      </c>
      <c r="D920" s="1007">
        <f t="shared" ca="1" si="254"/>
        <v>1</v>
      </c>
      <c r="E920" s="1007">
        <f t="shared" ca="1" si="255"/>
        <v>1</v>
      </c>
    </row>
    <row r="921" spans="1:5" ht="14.1" customHeight="1" x14ac:dyDescent="0.2">
      <c r="A921" s="1006">
        <f ca="1">IF($H921="UNIDADE CONSTRUTIVA",OFFSET(A921,-1,0)+1,LARGE(A$3:A918,1))</f>
        <v>0</v>
      </c>
      <c r="B921" s="1006">
        <f t="shared" ca="1" si="252"/>
        <v>23</v>
      </c>
      <c r="C921" s="1006">
        <f t="shared" ca="1" si="253"/>
        <v>1</v>
      </c>
      <c r="D921" s="1007">
        <f t="shared" ca="1" si="254"/>
        <v>1</v>
      </c>
      <c r="E921" s="1007">
        <f t="shared" ca="1" si="255"/>
        <v>1</v>
      </c>
    </row>
    <row r="922" spans="1:5" ht="14.1" customHeight="1" x14ac:dyDescent="0.2">
      <c r="A922" s="1006">
        <f ca="1">IF($H922="UNIDADE CONSTRUTIVA",OFFSET(A922,-1,0)+1,LARGE(A$3:A919,1))</f>
        <v>0</v>
      </c>
      <c r="B922" s="1006">
        <f t="shared" ca="1" si="252"/>
        <v>23</v>
      </c>
      <c r="C922" s="1006">
        <f t="shared" ca="1" si="253"/>
        <v>1</v>
      </c>
      <c r="D922" s="1007">
        <f t="shared" ca="1" si="254"/>
        <v>1</v>
      </c>
      <c r="E922" s="1007">
        <f t="shared" ca="1" si="255"/>
        <v>1</v>
      </c>
    </row>
    <row r="923" spans="1:5" ht="14.1" customHeight="1" x14ac:dyDescent="0.2">
      <c r="A923" s="1006">
        <f ca="1">IF($H923="UNIDADE CONSTRUTIVA",OFFSET(A923,-1,0)+1,LARGE(A$3:A920,1))</f>
        <v>0</v>
      </c>
      <c r="B923" s="1006">
        <f t="shared" ca="1" si="252"/>
        <v>23</v>
      </c>
      <c r="C923" s="1006">
        <f t="shared" ca="1" si="253"/>
        <v>1</v>
      </c>
      <c r="D923" s="1007">
        <f t="shared" ca="1" si="254"/>
        <v>1</v>
      </c>
      <c r="E923" s="1007">
        <f t="shared" ca="1" si="255"/>
        <v>1</v>
      </c>
    </row>
    <row r="924" spans="1:5" ht="14.1" customHeight="1" x14ac:dyDescent="0.2">
      <c r="A924" s="1006">
        <f ca="1">IF($H924="UNIDADE CONSTRUTIVA",OFFSET(A924,-1,0)+1,LARGE(A$3:A921,1))</f>
        <v>0</v>
      </c>
      <c r="B924" s="1006">
        <f t="shared" ca="1" si="252"/>
        <v>23</v>
      </c>
      <c r="C924" s="1006">
        <f t="shared" ca="1" si="253"/>
        <v>1</v>
      </c>
      <c r="D924" s="1007">
        <f t="shared" ca="1" si="254"/>
        <v>1</v>
      </c>
      <c r="E924" s="1007">
        <f t="shared" ca="1" si="255"/>
        <v>1</v>
      </c>
    </row>
    <row r="925" spans="1:5" ht="14.1" customHeight="1" x14ac:dyDescent="0.2">
      <c r="A925" s="1006">
        <f ca="1">IF($H925="UNIDADE CONSTRUTIVA",OFFSET(A925,-1,0)+1,LARGE(A$3:A922,1))</f>
        <v>0</v>
      </c>
      <c r="B925" s="1006">
        <f t="shared" ca="1" si="252"/>
        <v>23</v>
      </c>
      <c r="C925" s="1006">
        <f t="shared" ca="1" si="253"/>
        <v>1</v>
      </c>
      <c r="D925" s="1007">
        <f t="shared" ca="1" si="254"/>
        <v>1</v>
      </c>
      <c r="E925" s="1007">
        <f t="shared" ca="1" si="255"/>
        <v>1</v>
      </c>
    </row>
    <row r="926" spans="1:5" ht="14.1" customHeight="1" x14ac:dyDescent="0.2">
      <c r="A926" s="1006">
        <f ca="1">IF($H926="UNIDADE CONSTRUTIVA",OFFSET(A926,-1,0)+1,LARGE(A$3:A923,1))</f>
        <v>0</v>
      </c>
      <c r="B926" s="1006">
        <f t="shared" ca="1" si="252"/>
        <v>23</v>
      </c>
      <c r="C926" s="1006">
        <f t="shared" ca="1" si="253"/>
        <v>1</v>
      </c>
      <c r="D926" s="1007">
        <f t="shared" ca="1" si="254"/>
        <v>1</v>
      </c>
      <c r="E926" s="1007">
        <f t="shared" ca="1" si="255"/>
        <v>1</v>
      </c>
    </row>
    <row r="927" spans="1:5" ht="14.1" customHeight="1" x14ac:dyDescent="0.2">
      <c r="A927" s="1006">
        <f ca="1">IF($H927="UNIDADE CONSTRUTIVA",OFFSET(A927,-1,0)+1,LARGE(A$3:A924,1))</f>
        <v>0</v>
      </c>
      <c r="B927" s="1006">
        <f t="shared" ca="1" si="252"/>
        <v>23</v>
      </c>
      <c r="C927" s="1006">
        <f t="shared" ca="1" si="253"/>
        <v>1</v>
      </c>
      <c r="D927" s="1007">
        <f t="shared" ca="1" si="254"/>
        <v>1</v>
      </c>
      <c r="E927" s="1007">
        <f t="shared" ca="1" si="255"/>
        <v>1</v>
      </c>
    </row>
    <row r="928" spans="1:5" ht="14.1" customHeight="1" x14ac:dyDescent="0.2">
      <c r="A928" s="1006">
        <f ca="1">IF($H928="UNIDADE CONSTRUTIVA",OFFSET(A928,-1,0)+1,LARGE(A$3:A925,1))</f>
        <v>0</v>
      </c>
      <c r="B928" s="1006">
        <f t="shared" ca="1" si="252"/>
        <v>23</v>
      </c>
      <c r="C928" s="1006">
        <f t="shared" ca="1" si="253"/>
        <v>1</v>
      </c>
      <c r="D928" s="1007">
        <f t="shared" ca="1" si="254"/>
        <v>1</v>
      </c>
      <c r="E928" s="1007">
        <f t="shared" ca="1" si="255"/>
        <v>1</v>
      </c>
    </row>
    <row r="929" spans="1:5" ht="14.1" customHeight="1" x14ac:dyDescent="0.2">
      <c r="A929" s="1006">
        <f ca="1">IF($H929="UNIDADE CONSTRUTIVA",OFFSET(A929,-1,0)+1,LARGE(A$3:A926,1))</f>
        <v>0</v>
      </c>
      <c r="B929" s="1006">
        <f t="shared" ca="1" si="252"/>
        <v>23</v>
      </c>
      <c r="C929" s="1006">
        <f t="shared" ca="1" si="253"/>
        <v>1</v>
      </c>
      <c r="D929" s="1007">
        <f t="shared" ca="1" si="254"/>
        <v>1</v>
      </c>
      <c r="E929" s="1007">
        <f t="shared" ca="1" si="255"/>
        <v>1</v>
      </c>
    </row>
    <row r="930" spans="1:5" ht="14.1" customHeight="1" x14ac:dyDescent="0.2">
      <c r="A930" s="1006">
        <f ca="1">IF($H930="UNIDADE CONSTRUTIVA",OFFSET(A930,-1,0)+1,LARGE(A$3:A927,1))</f>
        <v>0</v>
      </c>
      <c r="B930" s="1006">
        <f t="shared" ca="1" si="252"/>
        <v>23</v>
      </c>
      <c r="C930" s="1006">
        <f t="shared" ca="1" si="253"/>
        <v>1</v>
      </c>
      <c r="D930" s="1007">
        <f t="shared" ca="1" si="254"/>
        <v>1</v>
      </c>
      <c r="E930" s="1007">
        <f t="shared" ca="1" si="255"/>
        <v>1</v>
      </c>
    </row>
    <row r="931" spans="1:5" ht="14.1" customHeight="1" x14ac:dyDescent="0.2">
      <c r="A931" s="1006">
        <f ca="1">IF($H931="UNIDADE CONSTRUTIVA",OFFSET(A931,-1,0)+1,LARGE(A$3:A928,1))</f>
        <v>0</v>
      </c>
      <c r="B931" s="1006">
        <f t="shared" ca="1" si="252"/>
        <v>23</v>
      </c>
      <c r="C931" s="1006">
        <f t="shared" ca="1" si="253"/>
        <v>1</v>
      </c>
      <c r="D931" s="1007">
        <f t="shared" ca="1" si="254"/>
        <v>1</v>
      </c>
      <c r="E931" s="1007">
        <f t="shared" ca="1" si="255"/>
        <v>1</v>
      </c>
    </row>
    <row r="932" spans="1:5" ht="14.1" customHeight="1" x14ac:dyDescent="0.2">
      <c r="A932" s="1006">
        <f ca="1">IF($H932="UNIDADE CONSTRUTIVA",OFFSET(A932,-1,0)+1,LARGE(A$3:A929,1))</f>
        <v>0</v>
      </c>
      <c r="B932" s="1006">
        <f t="shared" ca="1" si="252"/>
        <v>23</v>
      </c>
      <c r="C932" s="1006">
        <f t="shared" ca="1" si="253"/>
        <v>1</v>
      </c>
      <c r="D932" s="1007">
        <f t="shared" ca="1" si="254"/>
        <v>1</v>
      </c>
      <c r="E932" s="1007">
        <f t="shared" ca="1" si="255"/>
        <v>1</v>
      </c>
    </row>
    <row r="933" spans="1:5" ht="14.1" customHeight="1" x14ac:dyDescent="0.2">
      <c r="A933" s="1006">
        <f ca="1">IF($H933="UNIDADE CONSTRUTIVA",OFFSET(A933,-1,0)+1,LARGE(A$3:A930,1))</f>
        <v>0</v>
      </c>
      <c r="B933" s="1006">
        <f t="shared" ca="1" si="252"/>
        <v>23</v>
      </c>
      <c r="C933" s="1006">
        <f t="shared" ca="1" si="253"/>
        <v>1</v>
      </c>
      <c r="D933" s="1007">
        <f t="shared" ca="1" si="254"/>
        <v>1</v>
      </c>
      <c r="E933" s="1007">
        <f t="shared" ca="1" si="255"/>
        <v>1</v>
      </c>
    </row>
    <row r="934" spans="1:5" ht="14.1" customHeight="1" x14ac:dyDescent="0.2">
      <c r="A934" s="1006">
        <f ca="1">IF($H934="UNIDADE CONSTRUTIVA",OFFSET(A934,-1,0)+1,LARGE(A$3:A931,1))</f>
        <v>0</v>
      </c>
      <c r="B934" s="1006">
        <f t="shared" ca="1" si="252"/>
        <v>23</v>
      </c>
      <c r="C934" s="1006">
        <f t="shared" ca="1" si="253"/>
        <v>1</v>
      </c>
      <c r="D934" s="1007">
        <f t="shared" ca="1" si="254"/>
        <v>1</v>
      </c>
      <c r="E934" s="1007">
        <f t="shared" ca="1" si="255"/>
        <v>1</v>
      </c>
    </row>
    <row r="935" spans="1:5" ht="14.1" customHeight="1" x14ac:dyDescent="0.2">
      <c r="A935" s="1006">
        <f ca="1">IF($H935="UNIDADE CONSTRUTIVA",OFFSET(A935,-1,0)+1,LARGE(A$3:A932,1))</f>
        <v>0</v>
      </c>
      <c r="B935" s="1006">
        <f t="shared" ca="1" si="252"/>
        <v>23</v>
      </c>
      <c r="C935" s="1006">
        <f t="shared" ca="1" si="253"/>
        <v>1</v>
      </c>
      <c r="D935" s="1007">
        <f t="shared" ca="1" si="254"/>
        <v>1</v>
      </c>
      <c r="E935" s="1007">
        <f t="shared" ca="1" si="255"/>
        <v>1</v>
      </c>
    </row>
    <row r="936" spans="1:5" ht="14.1" customHeight="1" x14ac:dyDescent="0.2">
      <c r="A936" s="1006">
        <f ca="1">IF($H936="UNIDADE CONSTRUTIVA",OFFSET(A936,-1,0)+1,LARGE(A$3:A933,1))</f>
        <v>0</v>
      </c>
      <c r="B936" s="1006">
        <f t="shared" ca="1" si="252"/>
        <v>23</v>
      </c>
      <c r="C936" s="1006">
        <f t="shared" ca="1" si="253"/>
        <v>1</v>
      </c>
      <c r="D936" s="1007">
        <f t="shared" ca="1" si="254"/>
        <v>1</v>
      </c>
      <c r="E936" s="1007">
        <f t="shared" ca="1" si="255"/>
        <v>1</v>
      </c>
    </row>
    <row r="937" spans="1:5" ht="14.1" customHeight="1" x14ac:dyDescent="0.2">
      <c r="A937" s="1006">
        <f ca="1">IF($H937="UNIDADE CONSTRUTIVA",OFFSET(A937,-1,0)+1,LARGE(A$3:A934,1))</f>
        <v>0</v>
      </c>
      <c r="B937" s="1006">
        <f t="shared" ca="1" si="252"/>
        <v>23</v>
      </c>
      <c r="C937" s="1006">
        <f t="shared" ca="1" si="253"/>
        <v>1</v>
      </c>
      <c r="D937" s="1007">
        <f t="shared" ca="1" si="254"/>
        <v>1</v>
      </c>
      <c r="E937" s="1007">
        <f t="shared" ca="1" si="255"/>
        <v>1</v>
      </c>
    </row>
    <row r="938" spans="1:5" ht="14.1" customHeight="1" x14ac:dyDescent="0.2">
      <c r="A938" s="1006">
        <f ca="1">IF($H938="UNIDADE CONSTRUTIVA",OFFSET(A938,-1,0)+1,LARGE(A$3:A935,1))</f>
        <v>0</v>
      </c>
      <c r="B938" s="1006">
        <f t="shared" ca="1" si="252"/>
        <v>23</v>
      </c>
      <c r="C938" s="1006">
        <f t="shared" ca="1" si="253"/>
        <v>1</v>
      </c>
      <c r="D938" s="1007">
        <f t="shared" ca="1" si="254"/>
        <v>1</v>
      </c>
      <c r="E938" s="1007">
        <f t="shared" ca="1" si="255"/>
        <v>1</v>
      </c>
    </row>
    <row r="939" spans="1:5" ht="14.1" customHeight="1" x14ac:dyDescent="0.2">
      <c r="A939" s="1006">
        <f ca="1">IF($H939="UNIDADE CONSTRUTIVA",OFFSET(A939,-1,0)+1,LARGE(A$3:A936,1))</f>
        <v>0</v>
      </c>
      <c r="B939" s="1006">
        <f t="shared" ca="1" si="252"/>
        <v>23</v>
      </c>
      <c r="C939" s="1006">
        <f t="shared" ca="1" si="253"/>
        <v>1</v>
      </c>
      <c r="D939" s="1007">
        <f t="shared" ca="1" si="254"/>
        <v>1</v>
      </c>
      <c r="E939" s="1007">
        <f t="shared" ca="1" si="255"/>
        <v>1</v>
      </c>
    </row>
    <row r="940" spans="1:5" ht="14.1" customHeight="1" x14ac:dyDescent="0.2">
      <c r="A940" s="1006">
        <f ca="1">IF($H940="UNIDADE CONSTRUTIVA",OFFSET(A940,-1,0)+1,LARGE(A$3:A937,1))</f>
        <v>0</v>
      </c>
      <c r="B940" s="1006">
        <f t="shared" ca="1" si="252"/>
        <v>23</v>
      </c>
      <c r="C940" s="1006">
        <f t="shared" ca="1" si="253"/>
        <v>1</v>
      </c>
      <c r="D940" s="1007">
        <f t="shared" ca="1" si="254"/>
        <v>1</v>
      </c>
      <c r="E940" s="1007">
        <f t="shared" ca="1" si="255"/>
        <v>1</v>
      </c>
    </row>
    <row r="941" spans="1:5" ht="14.1" customHeight="1" x14ac:dyDescent="0.2">
      <c r="A941" s="1006">
        <f ca="1">IF($H941="UNIDADE CONSTRUTIVA",OFFSET(A941,-1,0)+1,LARGE(A$3:A938,1))</f>
        <v>0</v>
      </c>
      <c r="B941" s="1006">
        <f t="shared" ca="1" si="252"/>
        <v>23</v>
      </c>
      <c r="C941" s="1006">
        <f t="shared" ca="1" si="253"/>
        <v>1</v>
      </c>
      <c r="D941" s="1007">
        <f t="shared" ca="1" si="254"/>
        <v>1</v>
      </c>
      <c r="E941" s="1007">
        <f t="shared" ca="1" si="255"/>
        <v>1</v>
      </c>
    </row>
    <row r="942" spans="1:5" ht="14.1" customHeight="1" x14ac:dyDescent="0.2">
      <c r="A942" s="1006">
        <f ca="1">IF($H942="UNIDADE CONSTRUTIVA",OFFSET(A942,-1,0)+1,LARGE(A$3:A939,1))</f>
        <v>0</v>
      </c>
      <c r="B942" s="1006">
        <f t="shared" ca="1" si="252"/>
        <v>23</v>
      </c>
      <c r="C942" s="1006">
        <f t="shared" ca="1" si="253"/>
        <v>1</v>
      </c>
      <c r="D942" s="1007">
        <f t="shared" ca="1" si="254"/>
        <v>1</v>
      </c>
      <c r="E942" s="1007">
        <f t="shared" ca="1" si="255"/>
        <v>1</v>
      </c>
    </row>
    <row r="943" spans="1:5" ht="14.1" customHeight="1" x14ac:dyDescent="0.2">
      <c r="A943" s="1006">
        <f ca="1">IF($H943="UNIDADE CONSTRUTIVA",OFFSET(A943,-1,0)+1,LARGE(A$3:A940,1))</f>
        <v>0</v>
      </c>
      <c r="B943" s="1006">
        <f t="shared" ca="1" si="252"/>
        <v>23</v>
      </c>
      <c r="C943" s="1006">
        <f t="shared" ca="1" si="253"/>
        <v>1</v>
      </c>
      <c r="D943" s="1007">
        <f t="shared" ca="1" si="254"/>
        <v>1</v>
      </c>
      <c r="E943" s="1007">
        <f t="shared" ca="1" si="255"/>
        <v>1</v>
      </c>
    </row>
    <row r="944" spans="1:5" ht="14.1" customHeight="1" x14ac:dyDescent="0.2">
      <c r="A944" s="1006">
        <f ca="1">IF($H944="UNIDADE CONSTRUTIVA",OFFSET(A944,-1,0)+1,LARGE(A$3:A941,1))</f>
        <v>0</v>
      </c>
      <c r="B944" s="1006">
        <f t="shared" ca="1" si="252"/>
        <v>23</v>
      </c>
      <c r="C944" s="1006">
        <f t="shared" ca="1" si="253"/>
        <v>1</v>
      </c>
      <c r="D944" s="1007">
        <f t="shared" ca="1" si="254"/>
        <v>1</v>
      </c>
      <c r="E944" s="1007">
        <f t="shared" ca="1" si="255"/>
        <v>1</v>
      </c>
    </row>
    <row r="945" spans="1:5" ht="14.1" customHeight="1" x14ac:dyDescent="0.2">
      <c r="A945" s="1006">
        <f ca="1">IF($H945="UNIDADE CONSTRUTIVA",OFFSET(A945,-1,0)+1,LARGE(A$3:A942,1))</f>
        <v>0</v>
      </c>
      <c r="B945" s="1006">
        <f t="shared" ca="1" si="252"/>
        <v>23</v>
      </c>
      <c r="C945" s="1006">
        <f t="shared" ca="1" si="253"/>
        <v>1</v>
      </c>
      <c r="D945" s="1007">
        <f t="shared" ca="1" si="254"/>
        <v>1</v>
      </c>
      <c r="E945" s="1007">
        <f t="shared" ca="1" si="255"/>
        <v>1</v>
      </c>
    </row>
    <row r="946" spans="1:5" ht="14.1" customHeight="1" x14ac:dyDescent="0.2">
      <c r="A946" s="1006">
        <f ca="1">IF($H946="UNIDADE CONSTRUTIVA",OFFSET(A946,-1,0)+1,LARGE(A$3:A943,1))</f>
        <v>0</v>
      </c>
      <c r="B946" s="1006">
        <f t="shared" ca="1" si="252"/>
        <v>23</v>
      </c>
      <c r="C946" s="1006">
        <f t="shared" ca="1" si="253"/>
        <v>1</v>
      </c>
      <c r="D946" s="1007">
        <f t="shared" ca="1" si="254"/>
        <v>1</v>
      </c>
      <c r="E946" s="1007">
        <f t="shared" ca="1" si="255"/>
        <v>1</v>
      </c>
    </row>
    <row r="947" spans="1:5" ht="14.1" customHeight="1" x14ac:dyDescent="0.2">
      <c r="A947" s="1006">
        <f ca="1">IF($H947="UNIDADE CONSTRUTIVA",OFFSET(A947,-1,0)+1,LARGE(A$3:A944,1))</f>
        <v>0</v>
      </c>
      <c r="B947" s="1006">
        <f t="shared" ca="1" si="252"/>
        <v>23</v>
      </c>
      <c r="C947" s="1006">
        <f t="shared" ca="1" si="253"/>
        <v>1</v>
      </c>
      <c r="D947" s="1007">
        <f t="shared" ca="1" si="254"/>
        <v>1</v>
      </c>
      <c r="E947" s="1007">
        <f t="shared" ca="1" si="255"/>
        <v>1</v>
      </c>
    </row>
    <row r="948" spans="1:5" ht="14.1" customHeight="1" x14ac:dyDescent="0.2">
      <c r="A948" s="1006">
        <f ca="1">IF($H948="UNIDADE CONSTRUTIVA",OFFSET(A948,-1,0)+1,LARGE(A$3:A945,1))</f>
        <v>0</v>
      </c>
      <c r="B948" s="1006">
        <f t="shared" ca="1" si="252"/>
        <v>23</v>
      </c>
      <c r="C948" s="1006">
        <f t="shared" ca="1" si="253"/>
        <v>1</v>
      </c>
      <c r="D948" s="1007">
        <f t="shared" ca="1" si="254"/>
        <v>1</v>
      </c>
      <c r="E948" s="1007">
        <f t="shared" ca="1" si="255"/>
        <v>1</v>
      </c>
    </row>
    <row r="949" spans="1:5" ht="14.1" customHeight="1" x14ac:dyDescent="0.2">
      <c r="A949" s="1006">
        <f ca="1">IF($H949="UNIDADE CONSTRUTIVA",OFFSET(A949,-1,0)+1,LARGE(A$3:A946,1))</f>
        <v>0</v>
      </c>
      <c r="B949" s="1006">
        <f t="shared" ca="1" si="252"/>
        <v>23</v>
      </c>
      <c r="C949" s="1006">
        <f t="shared" ca="1" si="253"/>
        <v>1</v>
      </c>
      <c r="D949" s="1007">
        <f t="shared" ca="1" si="254"/>
        <v>1</v>
      </c>
      <c r="E949" s="1007">
        <f t="shared" ca="1" si="255"/>
        <v>1</v>
      </c>
    </row>
    <row r="950" spans="1:5" ht="14.1" customHeight="1" x14ac:dyDescent="0.2">
      <c r="A950" s="1006">
        <f ca="1">IF($H950="UNIDADE CONSTRUTIVA",OFFSET(A950,-1,0)+1,LARGE(A$3:A947,1))</f>
        <v>0</v>
      </c>
      <c r="B950" s="1006">
        <f t="shared" ca="1" si="252"/>
        <v>23</v>
      </c>
      <c r="C950" s="1006">
        <f t="shared" ca="1" si="253"/>
        <v>1</v>
      </c>
      <c r="D950" s="1007">
        <f t="shared" ca="1" si="254"/>
        <v>1</v>
      </c>
      <c r="E950" s="1007">
        <f t="shared" ca="1" si="255"/>
        <v>1</v>
      </c>
    </row>
    <row r="951" spans="1:5" ht="14.1" customHeight="1" x14ac:dyDescent="0.2">
      <c r="A951" s="1006">
        <f ca="1">IF($H951="UNIDADE CONSTRUTIVA",OFFSET(A951,-1,0)+1,LARGE(A$3:A948,1))</f>
        <v>0</v>
      </c>
      <c r="B951" s="1006">
        <f t="shared" ca="1" si="252"/>
        <v>23</v>
      </c>
      <c r="C951" s="1006">
        <f t="shared" ca="1" si="253"/>
        <v>1</v>
      </c>
      <c r="D951" s="1007">
        <f t="shared" ca="1" si="254"/>
        <v>1</v>
      </c>
      <c r="E951" s="1007">
        <f t="shared" ca="1" si="255"/>
        <v>1</v>
      </c>
    </row>
    <row r="952" spans="1:5" ht="14.1" customHeight="1" x14ac:dyDescent="0.2">
      <c r="A952" s="1006">
        <f ca="1">IF($H952="UNIDADE CONSTRUTIVA",OFFSET(A952,-1,0)+1,LARGE(A$3:A949,1))</f>
        <v>0</v>
      </c>
      <c r="B952" s="1006">
        <f t="shared" ca="1" si="252"/>
        <v>23</v>
      </c>
      <c r="C952" s="1006">
        <f t="shared" ca="1" si="253"/>
        <v>1</v>
      </c>
      <c r="D952" s="1007">
        <f t="shared" ca="1" si="254"/>
        <v>1</v>
      </c>
      <c r="E952" s="1007">
        <f t="shared" ca="1" si="255"/>
        <v>1</v>
      </c>
    </row>
    <row r="953" spans="1:5" ht="14.1" customHeight="1" x14ac:dyDescent="0.2">
      <c r="A953" s="1006">
        <f ca="1">IF($H953="UNIDADE CONSTRUTIVA",OFFSET(A953,-1,0)+1,LARGE(A$3:A950,1))</f>
        <v>0</v>
      </c>
      <c r="B953" s="1006">
        <f t="shared" ref="B953:B968" ca="1" si="256">IF(H953="UNIDADE CONSTRUTIVA",0,IF(H953="CÉLULA CONSTRUTIVA",OFFSET(B953,-1,0)+1,OFFSET(B953,-1,0)))</f>
        <v>23</v>
      </c>
      <c r="C953" s="1006">
        <f t="shared" ref="C953:C968" ca="1" si="257">IF(H953="CÉLULA CONSTRUTIVA",0,IF(H953="ETAPA",OFFSET(C953,-1,0)+1,OFFSET(C953,-1,0)))</f>
        <v>1</v>
      </c>
      <c r="D953" s="1007">
        <f t="shared" ref="D953:D968" ca="1" si="258">IF(H953="ETAPA",0,IF(H953="SUBETAPA",OFFSET(D953,-1,0)+1,OFFSET(D953,-1,0)))</f>
        <v>1</v>
      </c>
      <c r="E953" s="1007">
        <f t="shared" ref="E953:E968" ca="1" si="259">IF(H953="Subetapa",0,IF(H953="serviço",OFFSET(E953,-1,0)+1,OFFSET(E953,-1,0)))</f>
        <v>1</v>
      </c>
    </row>
    <row r="954" spans="1:5" ht="14.1" customHeight="1" x14ac:dyDescent="0.2">
      <c r="A954" s="1006">
        <f ca="1">IF($H954="UNIDADE CONSTRUTIVA",OFFSET(A954,-1,0)+1,LARGE(A$3:A951,1))</f>
        <v>0</v>
      </c>
      <c r="B954" s="1006">
        <f t="shared" ca="1" si="256"/>
        <v>23</v>
      </c>
      <c r="C954" s="1006">
        <f t="shared" ca="1" si="257"/>
        <v>1</v>
      </c>
      <c r="D954" s="1007">
        <f t="shared" ca="1" si="258"/>
        <v>1</v>
      </c>
      <c r="E954" s="1007">
        <f t="shared" ca="1" si="259"/>
        <v>1</v>
      </c>
    </row>
    <row r="955" spans="1:5" ht="14.1" customHeight="1" x14ac:dyDescent="0.2">
      <c r="A955" s="1006">
        <f ca="1">IF($H955="UNIDADE CONSTRUTIVA",OFFSET(A955,-1,0)+1,LARGE(A$3:A952,1))</f>
        <v>0</v>
      </c>
      <c r="B955" s="1006">
        <f t="shared" ca="1" si="256"/>
        <v>23</v>
      </c>
      <c r="C955" s="1006">
        <f t="shared" ca="1" si="257"/>
        <v>1</v>
      </c>
      <c r="D955" s="1007">
        <f t="shared" ca="1" si="258"/>
        <v>1</v>
      </c>
      <c r="E955" s="1007">
        <f t="shared" ca="1" si="259"/>
        <v>1</v>
      </c>
    </row>
    <row r="956" spans="1:5" ht="14.1" customHeight="1" x14ac:dyDescent="0.2">
      <c r="A956" s="1006">
        <f ca="1">IF($H956="UNIDADE CONSTRUTIVA",OFFSET(A956,-1,0)+1,LARGE(A$3:A953,1))</f>
        <v>0</v>
      </c>
      <c r="B956" s="1006">
        <f t="shared" ca="1" si="256"/>
        <v>23</v>
      </c>
      <c r="C956" s="1006">
        <f t="shared" ca="1" si="257"/>
        <v>1</v>
      </c>
      <c r="D956" s="1007">
        <f t="shared" ca="1" si="258"/>
        <v>1</v>
      </c>
      <c r="E956" s="1007">
        <f t="shared" ca="1" si="259"/>
        <v>1</v>
      </c>
    </row>
    <row r="957" spans="1:5" ht="14.1" customHeight="1" x14ac:dyDescent="0.2">
      <c r="A957" s="1006">
        <f ca="1">IF($H957="UNIDADE CONSTRUTIVA",OFFSET(A957,-1,0)+1,LARGE(A$3:A954,1))</f>
        <v>0</v>
      </c>
      <c r="B957" s="1006">
        <f t="shared" ca="1" si="256"/>
        <v>23</v>
      </c>
      <c r="C957" s="1006">
        <f t="shared" ca="1" si="257"/>
        <v>1</v>
      </c>
      <c r="D957" s="1007">
        <f t="shared" ca="1" si="258"/>
        <v>1</v>
      </c>
      <c r="E957" s="1007">
        <f t="shared" ca="1" si="259"/>
        <v>1</v>
      </c>
    </row>
    <row r="958" spans="1:5" ht="14.1" customHeight="1" x14ac:dyDescent="0.2">
      <c r="A958" s="1006">
        <f ca="1">IF($H958="UNIDADE CONSTRUTIVA",OFFSET(A958,-1,0)+1,LARGE(A$3:A955,1))</f>
        <v>0</v>
      </c>
      <c r="B958" s="1006">
        <f t="shared" ca="1" si="256"/>
        <v>23</v>
      </c>
      <c r="C958" s="1006">
        <f t="shared" ca="1" si="257"/>
        <v>1</v>
      </c>
      <c r="D958" s="1007">
        <f t="shared" ca="1" si="258"/>
        <v>1</v>
      </c>
      <c r="E958" s="1007">
        <f t="shared" ca="1" si="259"/>
        <v>1</v>
      </c>
    </row>
    <row r="959" spans="1:5" ht="14.1" customHeight="1" x14ac:dyDescent="0.2">
      <c r="A959" s="1006">
        <f ca="1">IF($H959="UNIDADE CONSTRUTIVA",OFFSET(A959,-1,0)+1,LARGE(A$3:A956,1))</f>
        <v>0</v>
      </c>
      <c r="B959" s="1006">
        <f t="shared" ca="1" si="256"/>
        <v>23</v>
      </c>
      <c r="C959" s="1006">
        <f t="shared" ca="1" si="257"/>
        <v>1</v>
      </c>
      <c r="D959" s="1007">
        <f t="shared" ca="1" si="258"/>
        <v>1</v>
      </c>
      <c r="E959" s="1007">
        <f t="shared" ca="1" si="259"/>
        <v>1</v>
      </c>
    </row>
    <row r="960" spans="1:5" ht="14.1" customHeight="1" x14ac:dyDescent="0.2">
      <c r="A960" s="1006">
        <f ca="1">IF($H960="UNIDADE CONSTRUTIVA",OFFSET(A960,-1,0)+1,LARGE(A$3:A957,1))</f>
        <v>0</v>
      </c>
      <c r="B960" s="1006">
        <f t="shared" ca="1" si="256"/>
        <v>23</v>
      </c>
      <c r="C960" s="1006">
        <f t="shared" ca="1" si="257"/>
        <v>1</v>
      </c>
      <c r="D960" s="1007">
        <f t="shared" ca="1" si="258"/>
        <v>1</v>
      </c>
      <c r="E960" s="1007">
        <f t="shared" ca="1" si="259"/>
        <v>1</v>
      </c>
    </row>
    <row r="961" spans="1:5" ht="14.1" customHeight="1" x14ac:dyDescent="0.2">
      <c r="A961" s="1006">
        <f ca="1">IF($H961="UNIDADE CONSTRUTIVA",OFFSET(A961,-1,0)+1,LARGE(A$3:A958,1))</f>
        <v>0</v>
      </c>
      <c r="B961" s="1006">
        <f t="shared" ca="1" si="256"/>
        <v>23</v>
      </c>
      <c r="C961" s="1006">
        <f t="shared" ca="1" si="257"/>
        <v>1</v>
      </c>
      <c r="D961" s="1007">
        <f t="shared" ca="1" si="258"/>
        <v>1</v>
      </c>
      <c r="E961" s="1007">
        <f t="shared" ca="1" si="259"/>
        <v>1</v>
      </c>
    </row>
    <row r="962" spans="1:5" ht="14.1" customHeight="1" x14ac:dyDescent="0.2">
      <c r="A962" s="1006">
        <f ca="1">IF($H962="UNIDADE CONSTRUTIVA",OFFSET(A962,-1,0)+1,LARGE(A$3:A959,1))</f>
        <v>0</v>
      </c>
      <c r="B962" s="1006">
        <f t="shared" ca="1" si="256"/>
        <v>23</v>
      </c>
      <c r="C962" s="1006">
        <f t="shared" ca="1" si="257"/>
        <v>1</v>
      </c>
      <c r="D962" s="1007">
        <f t="shared" ca="1" si="258"/>
        <v>1</v>
      </c>
      <c r="E962" s="1007">
        <f t="shared" ca="1" si="259"/>
        <v>1</v>
      </c>
    </row>
    <row r="963" spans="1:5" ht="14.1" customHeight="1" x14ac:dyDescent="0.2">
      <c r="A963" s="1006">
        <f ca="1">IF($H963="UNIDADE CONSTRUTIVA",OFFSET(A963,-1,0)+1,LARGE(A$3:A960,1))</f>
        <v>0</v>
      </c>
      <c r="B963" s="1006">
        <f t="shared" ca="1" si="256"/>
        <v>23</v>
      </c>
      <c r="C963" s="1006">
        <f t="shared" ca="1" si="257"/>
        <v>1</v>
      </c>
      <c r="D963" s="1007">
        <f t="shared" ca="1" si="258"/>
        <v>1</v>
      </c>
      <c r="E963" s="1007">
        <f t="shared" ca="1" si="259"/>
        <v>1</v>
      </c>
    </row>
    <row r="964" spans="1:5" ht="14.1" customHeight="1" x14ac:dyDescent="0.2">
      <c r="A964" s="1006">
        <f ca="1">IF($H964="UNIDADE CONSTRUTIVA",OFFSET(A964,-1,0)+1,LARGE(A$3:A961,1))</f>
        <v>0</v>
      </c>
      <c r="B964" s="1006">
        <f t="shared" ca="1" si="256"/>
        <v>23</v>
      </c>
      <c r="C964" s="1006">
        <f t="shared" ca="1" si="257"/>
        <v>1</v>
      </c>
      <c r="D964" s="1007">
        <f t="shared" ca="1" si="258"/>
        <v>1</v>
      </c>
      <c r="E964" s="1007">
        <f t="shared" ca="1" si="259"/>
        <v>1</v>
      </c>
    </row>
    <row r="965" spans="1:5" ht="14.1" customHeight="1" x14ac:dyDescent="0.2">
      <c r="A965" s="1006">
        <f ca="1">IF($H965="UNIDADE CONSTRUTIVA",OFFSET(A965,-1,0)+1,LARGE(A$3:A962,1))</f>
        <v>0</v>
      </c>
      <c r="B965" s="1006">
        <f t="shared" ca="1" si="256"/>
        <v>23</v>
      </c>
      <c r="C965" s="1006">
        <f t="shared" ca="1" si="257"/>
        <v>1</v>
      </c>
      <c r="D965" s="1007">
        <f t="shared" ca="1" si="258"/>
        <v>1</v>
      </c>
      <c r="E965" s="1007">
        <f t="shared" ca="1" si="259"/>
        <v>1</v>
      </c>
    </row>
    <row r="966" spans="1:5" ht="14.1" customHeight="1" x14ac:dyDescent="0.2">
      <c r="A966" s="1006">
        <f ca="1">IF($H966="UNIDADE CONSTRUTIVA",OFFSET(A966,-1,0)+1,LARGE(A$3:A963,1))</f>
        <v>0</v>
      </c>
      <c r="B966" s="1006">
        <f t="shared" ca="1" si="256"/>
        <v>23</v>
      </c>
      <c r="C966" s="1006">
        <f t="shared" ca="1" si="257"/>
        <v>1</v>
      </c>
      <c r="D966" s="1007">
        <f t="shared" ca="1" si="258"/>
        <v>1</v>
      </c>
      <c r="E966" s="1007">
        <f t="shared" ca="1" si="259"/>
        <v>1</v>
      </c>
    </row>
    <row r="967" spans="1:5" ht="14.1" customHeight="1" x14ac:dyDescent="0.2">
      <c r="A967" s="1006">
        <f ca="1">IF($H967="UNIDADE CONSTRUTIVA",OFFSET(A967,-1,0)+1,LARGE(A$3:A964,1))</f>
        <v>0</v>
      </c>
      <c r="B967" s="1006">
        <f t="shared" ca="1" si="256"/>
        <v>23</v>
      </c>
      <c r="C967" s="1006">
        <f t="shared" ca="1" si="257"/>
        <v>1</v>
      </c>
      <c r="D967" s="1007">
        <f t="shared" ca="1" si="258"/>
        <v>1</v>
      </c>
      <c r="E967" s="1007">
        <f t="shared" ca="1" si="259"/>
        <v>1</v>
      </c>
    </row>
    <row r="968" spans="1:5" ht="14.1" customHeight="1" x14ac:dyDescent="0.2">
      <c r="A968" s="1006">
        <f ca="1">IF($H968="UNIDADE CONSTRUTIVA",OFFSET(A968,-1,0)+1,LARGE(A$3:A965,1))</f>
        <v>0</v>
      </c>
      <c r="B968" s="1006">
        <f t="shared" ca="1" si="256"/>
        <v>23</v>
      </c>
      <c r="C968" s="1006">
        <f t="shared" ca="1" si="257"/>
        <v>1</v>
      </c>
      <c r="D968" s="1007">
        <f t="shared" ca="1" si="258"/>
        <v>1</v>
      </c>
      <c r="E968" s="1007">
        <f t="shared" ca="1" si="259"/>
        <v>1</v>
      </c>
    </row>
  </sheetData>
  <autoFilter ref="G7:P334" xr:uid="{00000000-0009-0000-0000-000001000000}">
    <filterColumn colId="3" showButton="0"/>
  </autoFilter>
  <mergeCells count="1">
    <mergeCell ref="G6:P6"/>
  </mergeCells>
  <conditionalFormatting sqref="G35:G37 O165:P166 O138:P139 P114 O115:P116 P230:P236 O55:P57 M137:M139 G137:L141 P267 G244:L252 M48:P49 G154:K160 J94:K96 G21:K34 H35:H44 G38:K84 N65:N70 G224:J229 K225:O225 K227:O227 K229:O229 G105:L130 G270:P270 P213 O64:P64 O71:P71 L95:P95 G161:M163 G164:L172 G202:P203 G258:K269 G276:L287 M76:N77 M114:M116 L21:L70 G188:K192 G295:P295 G297:L304 G307:L314 G317:P317 G319:L326 L96:O96 P282:P283 P280 P275:P277 G318:O318 G296:O296">
    <cfRule type="expression" dxfId="3452" priority="6655">
      <formula>$H21="CÉLULA CONSTRUTIVA"</formula>
    </cfRule>
  </conditionalFormatting>
  <conditionalFormatting sqref="G91:I104 M64:M70 G147:L148">
    <cfRule type="expression" dxfId="3451" priority="5944">
      <formula>$H64="CÉLULA CONSTRUTIVA"</formula>
    </cfRule>
  </conditionalFormatting>
  <conditionalFormatting sqref="G21:K34 L21:L70 G35:G37 H35:H44 G38:K88 O55:P57 O64:P64 N65:N70 O71:P71 J95:P95 P114 M114:M115 O115:P115 G117:K117 G118:M118 M137:M139 G137:L141 O138:P139 G154:K160 G161:M163 G164:L172 O165:P166 G188:K192 G201:P203 G224:J229 K225:O225 K227:O227 K229:O229 L242:L245 G246:L249 G258:K269 G276:L290 G295:P295 G297:L304 G307:L314 G317:P317 G319:L326 O187:P187 O216:P217 O250:P250 M58:O63 L85:L86 L87:O88 G89:O89 I91:I104 G149:P153 O177:P178 O179 G193:L200 O210:P210 O237:P237 O239:P239 M241 M245:O245 M247:O247 J96:O96 P282:P283 P280 G318:O318 G296:O296">
    <cfRule type="expression" dxfId="3450" priority="6656">
      <formula>$H21="ETAPA"</formula>
    </cfRule>
  </conditionalFormatting>
  <conditionalFormatting sqref="G146:K146 M146:M147 L190:P192 O65:O70">
    <cfRule type="expression" dxfId="3449" priority="5621">
      <formula>$H65="CÉLULA CONSTRUTIVA"</formula>
    </cfRule>
  </conditionalFormatting>
  <conditionalFormatting sqref="G242:K245 O242:P242">
    <cfRule type="expression" dxfId="3448" priority="6281">
      <formula>$H242="ETAPA"</formula>
    </cfRule>
  </conditionalFormatting>
  <conditionalFormatting sqref="G8:L19 G212:O212 L154:L160 L261:L266">
    <cfRule type="expression" dxfId="3447" priority="5642">
      <formula>$H8="CÉLULA CONSTRUTIVA"</formula>
    </cfRule>
  </conditionalFormatting>
  <conditionalFormatting sqref="G8:L19 L154:L160 G212:O212 L261:L266">
    <cfRule type="expression" dxfId="3446" priority="5643">
      <formula>$H8="ETAPA"</formula>
    </cfRule>
  </conditionalFormatting>
  <conditionalFormatting sqref="G90:L90">
    <cfRule type="expression" dxfId="3445" priority="5860">
      <formula>$H90="ETAPA"</formula>
    </cfRule>
    <cfRule type="expression" dxfId="3444" priority="5859">
      <formula>$H90="CÉLULA CONSTRUTIVA"</formula>
    </cfRule>
  </conditionalFormatting>
  <conditionalFormatting sqref="G206:L208">
    <cfRule type="expression" dxfId="3443" priority="2565">
      <formula>$H206="ETAPA"</formula>
    </cfRule>
  </conditionalFormatting>
  <conditionalFormatting sqref="G146:M146 P230:P236 P267 L95:P95 P275:P277 G201:P204 G149:P153 G276:L290 G244:L252 G154:L172 G258:K269 L261:L266 L96:O96">
    <cfRule type="expression" dxfId="3442" priority="5608">
      <formula>$H95="SUBETAPA"</formula>
    </cfRule>
  </conditionalFormatting>
  <conditionalFormatting sqref="G142:N142 G143:M143 G144:N144 G145:M145 O185:P185">
    <cfRule type="expression" dxfId="3441" priority="6612">
      <formula>$H142="ETAPA"</formula>
    </cfRule>
  </conditionalFormatting>
  <conditionalFormatting sqref="G86:O89 P180 G241:M242 O241:P242 G149:P153">
    <cfRule type="expression" dxfId="3440" priority="6416">
      <formula>$H86="CÉLULA CONSTRUTIVA"</formula>
    </cfRule>
  </conditionalFormatting>
  <conditionalFormatting sqref="G86:O89 P180 G241:M242 O241:P242">
    <cfRule type="expression" dxfId="3439" priority="6415">
      <formula>$H86="SUBETAPA"</formula>
    </cfRule>
  </conditionalFormatting>
  <conditionalFormatting sqref="G180:P180 G182:L186 O244:P244 O258:P260 G275:P275 O284:P284 M285:P285 O286:P286 O289:P289 G332:P335 O218:P218">
    <cfRule type="expression" dxfId="3438" priority="6400">
      <formula>$H180="ETAPA"</formula>
    </cfRule>
  </conditionalFormatting>
  <conditionalFormatting sqref="G180:P180 G182:L186 O244:P244 O258:P260 G275:P275 O284:P284 M285:P285 O286:P286 O289:P289 G332:P335">
    <cfRule type="expression" dxfId="3437" priority="6399">
      <formula>$H180="CÉLULA CONSTRUTIVA"</formula>
    </cfRule>
  </conditionalFormatting>
  <conditionalFormatting sqref="G193:P200">
    <cfRule type="expression" dxfId="3436" priority="1914">
      <formula>$H193="SUBETAPA"</formula>
    </cfRule>
  </conditionalFormatting>
  <conditionalFormatting sqref="G201:P201">
    <cfRule type="expression" dxfId="3435" priority="2000">
      <formula>$H201="CÉLULA CONSTRUTIVA"</formula>
    </cfRule>
  </conditionalFormatting>
  <conditionalFormatting sqref="G210:P210 G211:O211">
    <cfRule type="expression" dxfId="3434" priority="2442">
      <formula>$H210="CÉLULA CONSTRUTIVA"</formula>
    </cfRule>
    <cfRule type="expression" dxfId="3433" priority="2441">
      <formula>$H210="SUBETAPA"</formula>
    </cfRule>
  </conditionalFormatting>
  <conditionalFormatting sqref="G211:O211">
    <cfRule type="expression" dxfId="3432" priority="2443">
      <formula>$H211="ETAPA"</formula>
    </cfRule>
  </conditionalFormatting>
  <conditionalFormatting sqref="G212:O212 G8:L19">
    <cfRule type="expression" dxfId="3431" priority="5641">
      <formula>$H8="SUBETAPA"</formula>
    </cfRule>
  </conditionalFormatting>
  <conditionalFormatting sqref="G214:O215">
    <cfRule type="expression" dxfId="3430" priority="4632">
      <formula>$H214="SUBETAPA"</formula>
    </cfRule>
    <cfRule type="expression" dxfId="3429" priority="4633">
      <formula>$H214="CÉLULA CONSTRUTIVA"</formula>
    </cfRule>
  </conditionalFormatting>
  <conditionalFormatting sqref="G232:P236 M249:O249 M266:O266 M302:O302">
    <cfRule type="expression" dxfId="3428" priority="4759">
      <formula>$H232="CÉLULA CONSTRUTIVA"</formula>
    </cfRule>
    <cfRule type="expression" dxfId="3427" priority="4760">
      <formula>$H232="ETAPA"</formula>
    </cfRule>
  </conditionalFormatting>
  <conditionalFormatting sqref="G232:P236 M266:O266 M302:O302 M249:O249">
    <cfRule type="expression" dxfId="3426" priority="4758">
      <formula>$H232="SUBETAPA"</formula>
    </cfRule>
  </conditionalFormatting>
  <conditionalFormatting sqref="G238:P238">
    <cfRule type="expression" dxfId="3425" priority="4802">
      <formula>$H238="ETAPA"</formula>
    </cfRule>
    <cfRule type="expression" dxfId="3424" priority="4801">
      <formula>$H238="CÉLULA CONSTRUTIVA"</formula>
    </cfRule>
    <cfRule type="expression" dxfId="3423" priority="4800">
      <formula>$H238="SUBETAPA"</formula>
    </cfRule>
  </conditionalFormatting>
  <conditionalFormatting sqref="G240:P240">
    <cfRule type="expression" dxfId="3422" priority="4823">
      <formula>$H240="ETAPA"</formula>
    </cfRule>
    <cfRule type="expression" dxfId="3421" priority="4821">
      <formula>$H240="SUBETAPA"</formula>
    </cfRule>
    <cfRule type="expression" dxfId="3420" priority="4822">
      <formula>$H240="CÉLULA CONSTRUTIVA"</formula>
    </cfRule>
  </conditionalFormatting>
  <conditionalFormatting sqref="G243:O243">
    <cfRule type="expression" dxfId="3419" priority="4864">
      <formula>$H243="CÉLULA CONSTRUTIVA"</formula>
    </cfRule>
    <cfRule type="expression" dxfId="3418" priority="4863">
      <formula>$H243="SUBETAPA"</formula>
    </cfRule>
  </conditionalFormatting>
  <conditionalFormatting sqref="G253:P253">
    <cfRule type="expression" dxfId="3417" priority="4989">
      <formula>$H253="SUBETAPA"</formula>
    </cfRule>
    <cfRule type="expression" dxfId="3416" priority="4990">
      <formula>$H253="CÉLULA CONSTRUTIVA"</formula>
    </cfRule>
    <cfRule type="expression" dxfId="3415" priority="4991">
      <formula>$H253="ETAPA"</formula>
    </cfRule>
  </conditionalFormatting>
  <conditionalFormatting sqref="G255:O255">
    <cfRule type="expression" dxfId="3414" priority="5011">
      <formula>$H255="CÉLULA CONSTRUTIVA"</formula>
    </cfRule>
    <cfRule type="expression" dxfId="3413" priority="5010">
      <formula>$H255="SUBETAPA"</formula>
    </cfRule>
    <cfRule type="expression" dxfId="3412" priority="5012">
      <formula>$H255="ETAPA"</formula>
    </cfRule>
  </conditionalFormatting>
  <conditionalFormatting sqref="G257:O257">
    <cfRule type="expression" dxfId="3411" priority="5032">
      <formula>$H257="CÉLULA CONSTRUTIVA"</formula>
    </cfRule>
    <cfRule type="expression" dxfId="3410" priority="5033">
      <formula>$H257="ETAPA"</formula>
    </cfRule>
    <cfRule type="expression" dxfId="3409" priority="5031">
      <formula>$H257="SUBETAPA"</formula>
    </cfRule>
  </conditionalFormatting>
  <conditionalFormatting sqref="G291:P293 M297:P297 M299:N299 M301:N301 M303:P303 M298:O298">
    <cfRule type="expression" dxfId="3408" priority="2319">
      <formula>$H291="ETAPA"</formula>
    </cfRule>
  </conditionalFormatting>
  <conditionalFormatting sqref="G291:P293">
    <cfRule type="expression" dxfId="3407" priority="2315">
      <formula>$H291="SUBETAPA"</formula>
    </cfRule>
  </conditionalFormatting>
  <conditionalFormatting sqref="G294:O294 O299:P299 M300:O300 O301:P301">
    <cfRule type="expression" dxfId="3406" priority="2399">
      <formula>$H294="ETAPA"</formula>
    </cfRule>
    <cfRule type="expression" dxfId="3405" priority="2398">
      <formula>$H294="CÉLULA CONSTRUTIVA"</formula>
    </cfRule>
  </conditionalFormatting>
  <conditionalFormatting sqref="G305:P305 M307:P307 M309:N309 M311:N311 M313:P313 M308:O308">
    <cfRule type="expression" dxfId="3404" priority="2223">
      <formula>$H305="ETAPA"</formula>
    </cfRule>
  </conditionalFormatting>
  <conditionalFormatting sqref="G305:P305">
    <cfRule type="expression" dxfId="3403" priority="2219">
      <formula>$H305="SUBETAPA"</formula>
    </cfRule>
  </conditionalFormatting>
  <conditionalFormatting sqref="G306:O306 O309:P309 M310:O310 O311:P311">
    <cfRule type="expression" dxfId="3402" priority="2291">
      <formula>$H306="CÉLULA CONSTRUTIVA"</formula>
    </cfRule>
    <cfRule type="expression" dxfId="3401" priority="2292">
      <formula>$H306="ETAPA"</formula>
    </cfRule>
  </conditionalFormatting>
  <conditionalFormatting sqref="G315:P315 M319:P319 M321:N321 M323:N323 M325:P325 M320:O320">
    <cfRule type="expression" dxfId="3400" priority="2127">
      <formula>$H315="ETAPA"</formula>
    </cfRule>
  </conditionalFormatting>
  <conditionalFormatting sqref="G315:P315">
    <cfRule type="expression" dxfId="3399" priority="2123">
      <formula>$H315="SUBETAPA"</formula>
    </cfRule>
  </conditionalFormatting>
  <conditionalFormatting sqref="G316:O316 O321:P321 M322:O322 O323:P323">
    <cfRule type="expression" dxfId="3398" priority="2195">
      <formula>$H316="CÉLULA CONSTRUTIVA"</formula>
    </cfRule>
    <cfRule type="expression" dxfId="3397" priority="2196">
      <formula>$H316="ETAPA"</formula>
    </cfRule>
  </conditionalFormatting>
  <conditionalFormatting sqref="I35:K37">
    <cfRule type="expression" dxfId="3396" priority="6524">
      <formula>$H35="SUBETAPA"</formula>
    </cfRule>
    <cfRule type="expression" dxfId="3395" priority="6525">
      <formula>$H35="CÉLULA CONSTRUTIVA"</formula>
    </cfRule>
    <cfRule type="expression" dxfId="3394" priority="6526">
      <formula>$H35="ETAPA"</formula>
    </cfRule>
  </conditionalFormatting>
  <conditionalFormatting sqref="J136">
    <cfRule type="expression" dxfId="3393" priority="2510">
      <formula>$H136="SUBETAPA"</formula>
    </cfRule>
    <cfRule type="expression" dxfId="3392" priority="2511">
      <formula>$H136="CÉLULA CONSTRUTIVA"</formula>
    </cfRule>
    <cfRule type="expression" dxfId="3391" priority="2512">
      <formula>$H136="ETAPA"</formula>
    </cfRule>
  </conditionalFormatting>
  <conditionalFormatting sqref="J142">
    <cfRule type="expression" dxfId="3390" priority="6097">
      <formula>$H142="ETAPA"</formula>
    </cfRule>
    <cfRule type="expression" dxfId="3389" priority="6096">
      <formula>$H142="CÉLULA CONSTRUTIVA"</formula>
    </cfRule>
  </conditionalFormatting>
  <conditionalFormatting sqref="J144">
    <cfRule type="expression" dxfId="3388" priority="6095">
      <formula>$H144="ETAPA"</formula>
    </cfRule>
    <cfRule type="expression" dxfId="3387" priority="6094">
      <formula>$H144="CÉLULA CONSTRUTIVA"</formula>
    </cfRule>
  </conditionalFormatting>
  <conditionalFormatting sqref="J215">
    <cfRule type="expression" dxfId="3386" priority="2439">
      <formula>$H215="SUBETAPA"</formula>
    </cfRule>
    <cfRule type="expression" dxfId="3385" priority="2440">
      <formula>$H215="CÉLULA CONSTRUTIVA"</formula>
    </cfRule>
  </conditionalFormatting>
  <conditionalFormatting sqref="J91:K99">
    <cfRule type="expression" dxfId="3384" priority="2977">
      <formula>$H91="SUBETAPA"</formula>
    </cfRule>
  </conditionalFormatting>
  <conditionalFormatting sqref="J97:K99">
    <cfRule type="expression" dxfId="3383" priority="2978">
      <formula>$H97="CÉLULA CONSTRUTIVA"</formula>
    </cfRule>
    <cfRule type="expression" dxfId="3382" priority="2979">
      <formula>$H97="ETAPA"</formula>
    </cfRule>
  </conditionalFormatting>
  <conditionalFormatting sqref="J91:L92">
    <cfRule type="expression" dxfId="3381" priority="5686">
      <formula>$H91="ETAPA"</formula>
    </cfRule>
    <cfRule type="expression" dxfId="3380" priority="5685">
      <formula>$H91="CÉLULA CONSTRUTIVA"</formula>
    </cfRule>
  </conditionalFormatting>
  <conditionalFormatting sqref="J100:L101">
    <cfRule type="expression" dxfId="3379" priority="2975">
      <formula>$H100="CÉLULA CONSTRUTIVA"</formula>
    </cfRule>
    <cfRule type="expression" dxfId="3378" priority="2976">
      <formula>$H100="ETAPA"</formula>
    </cfRule>
    <cfRule type="expression" dxfId="3377" priority="2974">
      <formula>$H100="SUBETAPA"</formula>
    </cfRule>
  </conditionalFormatting>
  <conditionalFormatting sqref="J93:O93">
    <cfRule type="expression" dxfId="3376" priority="5682">
      <formula>$H93="CÉLULA CONSTRUTIVA"</formula>
    </cfRule>
    <cfRule type="expression" dxfId="3375" priority="5683">
      <formula>$H93="ETAPA"</formula>
    </cfRule>
  </conditionalFormatting>
  <conditionalFormatting sqref="J94:O94">
    <cfRule type="expression" dxfId="3374" priority="5950">
      <formula>$H94="ETAPA"</formula>
    </cfRule>
  </conditionalFormatting>
  <conditionalFormatting sqref="K159:K160">
    <cfRule type="expression" dxfId="3373" priority="6084">
      <formula>$H159="ETAPA"</formula>
    </cfRule>
    <cfRule type="expression" dxfId="3372" priority="6083">
      <formula>$H159="CÉLULA CONSTRUTIVA"</formula>
    </cfRule>
  </conditionalFormatting>
  <conditionalFormatting sqref="K136:O136">
    <cfRule type="expression" dxfId="3371" priority="2856">
      <formula>$H136="ETAPA"</formula>
    </cfRule>
    <cfRule type="expression" dxfId="3370" priority="2855">
      <formula>$H136="CÉLULA CONSTRUTIVA"</formula>
    </cfRule>
    <cfRule type="expression" dxfId="3369" priority="2854">
      <formula>$H136="SUBETAPA"</formula>
    </cfRule>
  </conditionalFormatting>
  <conditionalFormatting sqref="K226:P226">
    <cfRule type="expression" dxfId="3368" priority="1991">
      <formula>$H226="SUBETAPA"</formula>
    </cfRule>
    <cfRule type="expression" dxfId="3367" priority="1992">
      <formula>$H226="CÉLULA CONSTRUTIVA"</formula>
    </cfRule>
    <cfRule type="expression" dxfId="3366" priority="1993">
      <formula>$H226="ETAPA"</formula>
    </cfRule>
  </conditionalFormatting>
  <conditionalFormatting sqref="K228:P228">
    <cfRule type="expression" dxfId="3365" priority="1983">
      <formula>$H228="SUBETAPA"</formula>
    </cfRule>
    <cfRule type="expression" dxfId="3364" priority="1984">
      <formula>$H228="CÉLULA CONSTRUTIVA"</formula>
    </cfRule>
    <cfRule type="expression" dxfId="3363" priority="1985">
      <formula>$H228="ETAPA"</formula>
    </cfRule>
  </conditionalFormatting>
  <conditionalFormatting sqref="L76:L84 J102:K104 L104 G135:I136">
    <cfRule type="expression" dxfId="3362" priority="2700">
      <formula>$H76="ETAPA"</formula>
    </cfRule>
    <cfRule type="expression" dxfId="3361" priority="2699">
      <formula>$H76="CÉLULA CONSTRUTIVA"</formula>
    </cfRule>
  </conditionalFormatting>
  <conditionalFormatting sqref="L91:L94">
    <cfRule type="expression" dxfId="3360" priority="5684">
      <formula>$H91="SUBETAPA"</formula>
    </cfRule>
  </conditionalFormatting>
  <conditionalFormatting sqref="L94">
    <cfRule type="expression" dxfId="3359" priority="5687">
      <formula>$H94="CÉLULA CONSTRUTIVA"</formula>
    </cfRule>
  </conditionalFormatting>
  <conditionalFormatting sqref="L98:L99">
    <cfRule type="expression" dxfId="3358" priority="5678">
      <formula>$H98="CÉLULA CONSTRUTIVA"</formula>
    </cfRule>
    <cfRule type="expression" dxfId="3357" priority="5679">
      <formula>$H98="ETAPA"</formula>
    </cfRule>
    <cfRule type="expression" dxfId="3356" priority="5677">
      <formula>$H98="SUBETAPA"</formula>
    </cfRule>
  </conditionalFormatting>
  <conditionalFormatting sqref="L146">
    <cfRule type="expression" dxfId="3355" priority="5605">
      <formula>$H146="ETAPA"</formula>
    </cfRule>
    <cfRule type="expression" dxfId="3354" priority="5604">
      <formula>$H146="CÉLULA CONSTRUTIVA"</formula>
    </cfRule>
  </conditionalFormatting>
  <conditionalFormatting sqref="L267:M269">
    <cfRule type="expression" dxfId="3353" priority="3141">
      <formula>$H267="ETAPA"</formula>
    </cfRule>
    <cfRule type="expression" dxfId="3352" priority="3140">
      <formula>$H267="CÉLULA CONSTRUTIVA"</formula>
    </cfRule>
  </conditionalFormatting>
  <conditionalFormatting sqref="L102:O102">
    <cfRule type="expression" dxfId="3351" priority="4148">
      <formula>$H102="SUBETAPA"</formula>
    </cfRule>
    <cfRule type="expression" dxfId="3350" priority="4149">
      <formula>$H102="CÉLULA CONSTRUTIVA"</formula>
    </cfRule>
    <cfRule type="expression" dxfId="3349" priority="4150">
      <formula>$H102="ETAPA"</formula>
    </cfRule>
  </conditionalFormatting>
  <conditionalFormatting sqref="L223:O223">
    <cfRule type="expression" dxfId="3348" priority="3020">
      <formula>$H223="SUBETAPA"</formula>
    </cfRule>
    <cfRule type="expression" dxfId="3347" priority="3021">
      <formula>$H223="CÉLULA CONSTRUTIVA"</formula>
    </cfRule>
    <cfRule type="expression" dxfId="3346" priority="3022">
      <formula>$H223="ETAPA"</formula>
    </cfRule>
  </conditionalFormatting>
  <conditionalFormatting sqref="M12:M19">
    <cfRule type="expression" dxfId="3345" priority="5646">
      <formula>$H12="ETAPA"</formula>
    </cfRule>
    <cfRule type="expression" dxfId="3344" priority="5645">
      <formula>$H12="CÉLULA CONSTRUTIVA"</formula>
    </cfRule>
    <cfRule type="expression" dxfId="3343" priority="5644">
      <formula>$H12="SUBETAPA"</formula>
    </cfRule>
  </conditionalFormatting>
  <conditionalFormatting sqref="M21:M25">
    <cfRule type="expression" dxfId="3342" priority="5357">
      <formula>$H21="CÉLULA CONSTRUTIVA"</formula>
    </cfRule>
    <cfRule type="expression" dxfId="3341" priority="5356">
      <formula>$H21="SUBETAPA"</formula>
    </cfRule>
    <cfRule type="expression" dxfId="3340" priority="5358">
      <formula>$H21="ETAPA"</formula>
    </cfRule>
  </conditionalFormatting>
  <conditionalFormatting sqref="M28:M38 N31:O32 O38:P38 M46:O46 M50:P50 O51:P51 M52:P52 O45:P45 O39:O44">
    <cfRule type="expression" dxfId="3339" priority="5907">
      <formula>$H28="ETAPA"</formula>
    </cfRule>
    <cfRule type="expression" dxfId="3338" priority="5906">
      <formula>$H28="CÉLULA CONSTRUTIVA"</formula>
    </cfRule>
  </conditionalFormatting>
  <conditionalFormatting sqref="M64 M65:N65 M93:O94 O90:P92 K225:O225 K227:O227 K229:O229 G21:K34 H35:H44 G224:J229">
    <cfRule type="expression" dxfId="3337" priority="5946">
      <formula>$H21="SUBETAPA"</formula>
    </cfRule>
  </conditionalFormatting>
  <conditionalFormatting sqref="M64:M70 G91:H97 G147:L148">
    <cfRule type="expression" dxfId="3336" priority="5945">
      <formula>$H64="ETAPA"</formula>
    </cfRule>
  </conditionalFormatting>
  <conditionalFormatting sqref="M128:M130">
    <cfRule type="expression" dxfId="3335" priority="2688">
      <formula>$H128="CÉLULA CONSTRUTIVA"</formula>
    </cfRule>
    <cfRule type="expression" dxfId="3334" priority="2687">
      <formula>$H128="SUBETAPA"</formula>
    </cfRule>
    <cfRule type="expression" dxfId="3333" priority="2689">
      <formula>$H128="ETAPA"</formula>
    </cfRule>
  </conditionalFormatting>
  <conditionalFormatting sqref="M164:M166 O168:O174 G250:K252 P275:P277 G270:P270 L213:L215 G213:K221 G98:H104 G105:L113 G114:K116 L114:L117 G119:L130 G241:L241 N261:P262">
    <cfRule type="expression" dxfId="3332" priority="5919">
      <formula>$H98="ETAPA"</formula>
    </cfRule>
  </conditionalFormatting>
  <conditionalFormatting sqref="M261:M263">
    <cfRule type="expression" dxfId="3331" priority="3136">
      <formula>$H261="SUBETAPA"</formula>
    </cfRule>
    <cfRule type="expression" dxfId="3330" priority="3137">
      <formula>$H261="CÉLULA CONSTRUTIVA"</formula>
    </cfRule>
    <cfRule type="expression" dxfId="3329" priority="3138">
      <formula>$H261="ETAPA"</formula>
    </cfRule>
  </conditionalFormatting>
  <conditionalFormatting sqref="M335">
    <cfRule type="expression" dxfId="3328" priority="6666">
      <formula>$H332="CÉLULA CONSTRUTIVA"</formula>
    </cfRule>
    <cfRule type="expression" dxfId="3327" priority="6665">
      <formula>$H332="SUBETAPA"</formula>
    </cfRule>
    <cfRule type="expression" dxfId="3326" priority="6667">
      <formula>$H332="ETAPA"</formula>
    </cfRule>
  </conditionalFormatting>
  <conditionalFormatting sqref="M47:N47">
    <cfRule type="expression" dxfId="3325" priority="2476">
      <formula>$H47="ETAPA"</formula>
    </cfRule>
  </conditionalFormatting>
  <conditionalFormatting sqref="M51:N51">
    <cfRule type="expression" dxfId="3324" priority="2491">
      <formula>$H51="CÉLULA CONSTRUTIVA"</formula>
    </cfRule>
    <cfRule type="expression" dxfId="3323" priority="2492">
      <formula>$H51="ETAPA"</formula>
    </cfRule>
    <cfRule type="expression" dxfId="3322" priority="2490">
      <formula>$H51="SUBETAPA"</formula>
    </cfRule>
  </conditionalFormatting>
  <conditionalFormatting sqref="M66:N70 G90:L90">
    <cfRule type="expression" dxfId="3321" priority="5858">
      <formula>$H66="SUBETAPA"</formula>
    </cfRule>
  </conditionalFormatting>
  <conditionalFormatting sqref="M246:N246">
    <cfRule type="expression" dxfId="3320" priority="2620">
      <formula>$H246="SUBETAPA"</formula>
    </cfRule>
    <cfRule type="expression" dxfId="3319" priority="2621">
      <formula>$H246="CÉLULA CONSTRUTIVA"</formula>
    </cfRule>
    <cfRule type="expression" dxfId="3318" priority="2622">
      <formula>$H246="ETAPA"</formula>
    </cfRule>
  </conditionalFormatting>
  <conditionalFormatting sqref="M26:O27">
    <cfRule type="expression" dxfId="3317" priority="6512">
      <formula>$H26="SUBETAPA"</formula>
    </cfRule>
    <cfRule type="expression" dxfId="3316" priority="6514">
      <formula>$H26="ETAPA"</formula>
    </cfRule>
    <cfRule type="expression" dxfId="3315" priority="6513">
      <formula>$H26="CÉLULA CONSTRUTIVA"</formula>
    </cfRule>
  </conditionalFormatting>
  <conditionalFormatting sqref="M58:O63 G193:L200">
    <cfRule type="expression" dxfId="3314" priority="5654">
      <formula>$H58="CÉLULA CONSTRUTIVA"</formula>
    </cfRule>
  </conditionalFormatting>
  <conditionalFormatting sqref="M58:O63">
    <cfRule type="expression" dxfId="3313" priority="5653">
      <formula>$H58="SUBETAPA"</formula>
    </cfRule>
  </conditionalFormatting>
  <conditionalFormatting sqref="M86:O86">
    <cfRule type="expression" dxfId="3312" priority="6404">
      <formula>$H86="ETAPA"</formula>
    </cfRule>
  </conditionalFormatting>
  <conditionalFormatting sqref="M94:O94">
    <cfRule type="expression" dxfId="3311" priority="5949">
      <formula>$H94="CÉLULA CONSTRUTIVA"</formula>
    </cfRule>
  </conditionalFormatting>
  <conditionalFormatting sqref="M108:O108">
    <cfRule type="expression" dxfId="3310" priority="6298">
      <formula>$H108="CÉLULA CONSTRUTIVA"</formula>
    </cfRule>
    <cfRule type="expression" dxfId="3309" priority="6299">
      <formula>$H108="ETAPA"</formula>
    </cfRule>
  </conditionalFormatting>
  <conditionalFormatting sqref="M110:O110 M112:O113 P114 O120:P120 O124:P124 O126:P126 O156:P158">
    <cfRule type="expression" dxfId="3308" priority="6617">
      <formula>$H110="ETAPA"</formula>
    </cfRule>
  </conditionalFormatting>
  <conditionalFormatting sqref="M140:O141 M141:M142">
    <cfRule type="expression" dxfId="3307" priority="6086">
      <formula>$H140="CÉLULA CONSTRUTIVA"</formula>
    </cfRule>
    <cfRule type="expression" dxfId="3306" priority="6087">
      <formula>$H140="ETAPA"</formula>
    </cfRule>
  </conditionalFormatting>
  <conditionalFormatting sqref="M140:O142">
    <cfRule type="expression" dxfId="3305" priority="6085">
      <formula>$H140="SUBETAPA"</formula>
    </cfRule>
  </conditionalFormatting>
  <conditionalFormatting sqref="M8:P10 N17:P17 G20:P20 N23:P25 N30:P30 N33:P33 N35:P36 N38 M39:N45 M55:N57 N64 L71:N71 L75:N75 G85:P85 M90:N92 L97:N97 M99:P99 M101:N101 L103:N103 M105:P107 M109:P109 M111:P111 N115:N116 M118:P118 M120:N120 M122:P122 M124:N124 M126:N126 N130:P130 J135:P135 N138:N139 N143 N146:N147 M154:P155 M156:N158 N161:P161 N165:N166 M168:N172 G173:N174 G175:P175 G181:P181 M185:N185 L188:O189 G206:P208 G213:P213 N216:P218 N220:P220 N222:P222 K224:P224 G230:P231 G237:P237 G239:P239 N241:N242 M244:N244 M248:N248 M250:N252 G254:P254 G256:P256 L258:N260 N263:P263 N267 M284:N284 M286:N286 M289:N289 M327:P329 G204:P204 G272:P274 M78:N80 M100:O100 G177:P179 G176:O176 N164:P164 N162:O163 G271:O271 M276:P283 M331:P331 M330:O330">
    <cfRule type="expression" dxfId="3304" priority="2673">
      <formula>$H8="CÉLULA CONSTRUTIVA"</formula>
    </cfRule>
  </conditionalFormatting>
  <conditionalFormatting sqref="M8:P10 N17:P17 G20:P20 N23:P25 N30:P30 N33:P33 N35:P36 N38 M39:N45 M55:N57 N64 L71:N71 L75:N75 M76:N80 M85:P85 M90:N92 L97:N97 M99:P99 M101:N101 L103:N103 M105:P107 M109:P109 M111:P111 M116:N116 N118:P118 M120:N120 M122:P122 M124:N124 M126:N126 N130:P130 J135:P135 N138:N139 N143 N146:N147 M154:P155 M156:N158 N161:P161 N165:N166 M168:N172 G173:N174 G175:P175 G177:N179 G181:P181 M185:N185 L188:O189 G204:P204 M206:P208 M213:P213 N216:N218 N220:P220 N222 K224:P224 G230:N231 G237:N237 G239:N239 M242:N242 M244:N244 M248:N248 L250:N252 G254:P254 G256:P256 L258:N260 N263:P263 N267 G272:P274 M284:N284 M286:N286 M289:N289 M327:P329 G210:N210 M100:O100 G176:O176 N164:P164 N162:O163 G271:O271 M276:P283 M331:P331 M330:O330">
    <cfRule type="expression" dxfId="3303" priority="2674">
      <formula>$H8="ETAPA"</formula>
    </cfRule>
  </conditionalFormatting>
  <conditionalFormatting sqref="M11:O11 P166:P167 G205:P205 G209:P209 P174">
    <cfRule type="expression" dxfId="3302" priority="3749">
      <formula>$H11="ETAPA"</formula>
    </cfRule>
    <cfRule type="expression" dxfId="3301" priority="3748">
      <formula>$H11="CÉLULA CONSTRUTIVA"</formula>
    </cfRule>
    <cfRule type="expression" dxfId="3300" priority="3747">
      <formula>$H11="SUBETAPA"</formula>
    </cfRule>
  </conditionalFormatting>
  <conditionalFormatting sqref="M47:P47">
    <cfRule type="expression" dxfId="3299" priority="2475">
      <formula>$H47="CÉLULA CONSTRUTIVA"</formula>
    </cfRule>
  </conditionalFormatting>
  <conditionalFormatting sqref="M47:P49">
    <cfRule type="expression" dxfId="3298" priority="2480">
      <formula>$H47="SUBETAPA"</formula>
    </cfRule>
  </conditionalFormatting>
  <conditionalFormatting sqref="N31:O32 O38:P38 M46:O46 M50:P50 O51:P51 M28:M38 M52:P52 O45:P45 O39:O44">
    <cfRule type="expression" dxfId="3297" priority="5905">
      <formula>$H28="SUBETAPA"</formula>
    </cfRule>
  </conditionalFormatting>
  <conditionalFormatting sqref="M53:P53 M48:P49">
    <cfRule type="expression" dxfId="3296" priority="2515">
      <formula>$H48="ETAPA"</formula>
    </cfRule>
  </conditionalFormatting>
  <conditionalFormatting sqref="M53:P53">
    <cfRule type="expression" dxfId="3295" priority="2513">
      <formula>$H53="SUBETAPA"</formula>
    </cfRule>
    <cfRule type="expression" dxfId="3294" priority="2514">
      <formula>$H53="CÉLULA CONSTRUTIVA"</formula>
    </cfRule>
  </conditionalFormatting>
  <conditionalFormatting sqref="M54:O54">
    <cfRule type="expression" dxfId="3293" priority="3768">
      <formula>$H54="SUBETAPA"</formula>
    </cfRule>
    <cfRule type="expression" dxfId="3292" priority="3769">
      <formula>$H54="CÉLULA CONSTRUTIVA"</formula>
    </cfRule>
    <cfRule type="expression" dxfId="3291" priority="3770">
      <formula>$H54="ETAPA"</formula>
    </cfRule>
  </conditionalFormatting>
  <conditionalFormatting sqref="M78:P80 M81:O84">
    <cfRule type="expression" dxfId="3290" priority="1973">
      <formula>$H78="SUBETAPA"</formula>
    </cfRule>
  </conditionalFormatting>
  <conditionalFormatting sqref="M81:O84">
    <cfRule type="expression" dxfId="3289" priority="1975">
      <formula>$H81="ETAPA"</formula>
    </cfRule>
    <cfRule type="expression" dxfId="3288" priority="1974">
      <formula>$H81="CÉLULA CONSTRUTIVA"</formula>
    </cfRule>
  </conditionalFormatting>
  <conditionalFormatting sqref="M98:O98">
    <cfRule type="expression" dxfId="3287" priority="4204">
      <formula>$H98="CÉLULA CONSTRUTIVA"</formula>
    </cfRule>
    <cfRule type="expression" dxfId="3286" priority="4205">
      <formula>$H98="ETAPA"</formula>
    </cfRule>
    <cfRule type="expression" dxfId="3285" priority="4203">
      <formula>$H98="SUBETAPA"</formula>
    </cfRule>
  </conditionalFormatting>
  <conditionalFormatting sqref="M104:O104">
    <cfRule type="expression" dxfId="3284" priority="4129">
      <formula>$H104="ETAPA"</formula>
    </cfRule>
    <cfRule type="expression" dxfId="3283" priority="4128">
      <formula>$H104="CÉLULA CONSTRUTIVA"</formula>
    </cfRule>
    <cfRule type="expression" dxfId="3282" priority="4127">
      <formula>$H104="SUBETAPA"</formula>
    </cfRule>
  </conditionalFormatting>
  <conditionalFormatting sqref="M108:O108">
    <cfRule type="expression" dxfId="3281" priority="6157">
      <formula>$H108="SUBETAPA"</formula>
    </cfRule>
  </conditionalFormatting>
  <conditionalFormatting sqref="M110:O110">
    <cfRule type="expression" dxfId="3280" priority="6149">
      <formula>$H110="SUBETAPA"</formula>
    </cfRule>
  </conditionalFormatting>
  <conditionalFormatting sqref="M112:O113">
    <cfRule type="expression" dxfId="3279" priority="6141">
      <formula>$H112="SUBETAPA"</formula>
    </cfRule>
  </conditionalFormatting>
  <conditionalFormatting sqref="M117:O117">
    <cfRule type="expression" dxfId="3278" priority="3165">
      <formula>$H117="CÉLULA CONSTRUTIVA"</formula>
    </cfRule>
    <cfRule type="expression" dxfId="3277" priority="3166">
      <formula>$H117="ETAPA"</formula>
    </cfRule>
  </conditionalFormatting>
  <conditionalFormatting sqref="M119:O119">
    <cfRule type="expression" dxfId="3276" priority="3187">
      <formula>$H119="ETAPA"</formula>
    </cfRule>
    <cfRule type="expression" dxfId="3275" priority="3186">
      <formula>$H119="CÉLULA CONSTRUTIVA"</formula>
    </cfRule>
    <cfRule type="expression" dxfId="3274" priority="3185">
      <formula>$H119="SUBETAPA"</formula>
    </cfRule>
  </conditionalFormatting>
  <conditionalFormatting sqref="M121:O121">
    <cfRule type="expression" dxfId="3273" priority="3208">
      <formula>$H121="ETAPA"</formula>
    </cfRule>
    <cfRule type="expression" dxfId="3272" priority="3207">
      <formula>$H121="CÉLULA CONSTRUTIVA"</formula>
    </cfRule>
    <cfRule type="expression" dxfId="3271" priority="3206">
      <formula>$H121="SUBETAPA"</formula>
    </cfRule>
  </conditionalFormatting>
  <conditionalFormatting sqref="M123:O123">
    <cfRule type="expression" dxfId="3270" priority="3229">
      <formula>$H123="ETAPA"</formula>
    </cfRule>
    <cfRule type="expression" dxfId="3269" priority="3228">
      <formula>$H123="CÉLULA CONSTRUTIVA"</formula>
    </cfRule>
    <cfRule type="expression" dxfId="3268" priority="3227">
      <formula>$H123="SUBETAPA"</formula>
    </cfRule>
  </conditionalFormatting>
  <conditionalFormatting sqref="M125:O125">
    <cfRule type="expression" dxfId="3267" priority="3250">
      <formula>$H125="ETAPA"</formula>
    </cfRule>
    <cfRule type="expression" dxfId="3266" priority="3248">
      <formula>$H125="SUBETAPA"</formula>
    </cfRule>
    <cfRule type="expression" dxfId="3265" priority="3249">
      <formula>$H125="CÉLULA CONSTRUTIVA"</formula>
    </cfRule>
  </conditionalFormatting>
  <conditionalFormatting sqref="M127:O127">
    <cfRule type="expression" dxfId="3264" priority="3271">
      <formula>$H127="ETAPA"</formula>
    </cfRule>
    <cfRule type="expression" dxfId="3263" priority="3270">
      <formula>$H127="CÉLULA CONSTRUTIVA"</formula>
    </cfRule>
    <cfRule type="expression" dxfId="3262" priority="3269">
      <formula>$H127="SUBETAPA"</formula>
    </cfRule>
  </conditionalFormatting>
  <conditionalFormatting sqref="M131:O131 P137 M160:M166 L267:M269 P148:P153 P282:P283 P280">
    <cfRule type="expression" dxfId="3261" priority="2563">
      <formula>$H131="SUBETAPA"</formula>
    </cfRule>
  </conditionalFormatting>
  <conditionalFormatting sqref="M144:O144">
    <cfRule type="expression" dxfId="3260" priority="3445">
      <formula>$H144="SUBETAPA"</formula>
    </cfRule>
  </conditionalFormatting>
  <conditionalFormatting sqref="M148:P148 P149:P153">
    <cfRule type="expression" dxfId="3259" priority="3481">
      <formula>$H148="ETAPA"</formula>
    </cfRule>
    <cfRule type="expression" dxfId="3258" priority="3480">
      <formula>$H148="CÉLULA CONSTRUTIVA"</formula>
    </cfRule>
  </conditionalFormatting>
  <conditionalFormatting sqref="M154:P158 N263:P263 G206:P208 M8:P10 N17:P17 G20:P20 N23:P25 N30:P30 N33:P33 N35:P36 N38 M39:N45 M55:N57 N64 L71:N71 L75:N75 G85:P85 M90:N92 L97:N97 M99:P99 M101:N101 L103:N103 M105:P107 M109:P109 M111:P111 M114:P116 M120:P120 M122:P122 M124:P124 M126:P126 N130:P130 J135:P135 N138:N139 M143:N143 N146:N147 N161:P161 N165:N166 M168:N172 G173:N174 G175:P175 G181:P181 M185:N185 L188:O189 G213:P213 N216:P218 N220:P220 N222:P222 K224:P224 G230:P231 G237:P237 G239:P239 N241:N242 M244:N244 M248:N248 M250:N252 G254:P254 G256:P256 L258:N260 N267 M284:N284 M286:N286 M289:N289 M327:P329 M100:O100 M118:P118 M117:O117 G177:P179 G176:O176 N164:P164 N162:O163 M276:P283 M331:P331 M330:O330">
    <cfRule type="expression" dxfId="3257" priority="2672">
      <formula>$H8="SUBETAPA"</formula>
    </cfRule>
  </conditionalFormatting>
  <conditionalFormatting sqref="M159:P159 N160:P160">
    <cfRule type="expression" dxfId="3256" priority="3610">
      <formula>$H159="SUBETAPA"</formula>
    </cfRule>
  </conditionalFormatting>
  <conditionalFormatting sqref="M159:P160">
    <cfRule type="expression" dxfId="3255" priority="3612">
      <formula>$H159="ETAPA"</formula>
    </cfRule>
    <cfRule type="expression" dxfId="3254" priority="3611">
      <formula>$H159="CÉLULA CONSTRUTIVA"</formula>
    </cfRule>
  </conditionalFormatting>
  <conditionalFormatting sqref="M182:O184">
    <cfRule type="expression" dxfId="3253" priority="4409">
      <formula>$H182="ETAPA"</formula>
    </cfRule>
    <cfRule type="expression" dxfId="3252" priority="4408">
      <formula>$H182="CÉLULA CONSTRUTIVA"</formula>
    </cfRule>
    <cfRule type="expression" dxfId="3251" priority="4407">
      <formula>$H182="SUBETAPA"</formula>
    </cfRule>
  </conditionalFormatting>
  <conditionalFormatting sqref="M186:O186">
    <cfRule type="expression" dxfId="3250" priority="4415">
      <formula>$H186="SUBETAPA"</formula>
    </cfRule>
    <cfRule type="expression" dxfId="3249" priority="4416">
      <formula>$H186="CÉLULA CONSTRUTIVA"</formula>
    </cfRule>
    <cfRule type="expression" dxfId="3248" priority="4417">
      <formula>$H186="ETAPA"</formula>
    </cfRule>
  </conditionalFormatting>
  <conditionalFormatting sqref="M193:P196">
    <cfRule type="expression" dxfId="3247" priority="1943">
      <formula>$H193="ETAPA"</formula>
    </cfRule>
    <cfRule type="expression" dxfId="3246" priority="1942">
      <formula>$H193="CÉLULA CONSTRUTIVA"</formula>
    </cfRule>
  </conditionalFormatting>
  <conditionalFormatting sqref="M197:P200">
    <cfRule type="expression" dxfId="3245" priority="1927">
      <formula>$H197="CÉLULA CONSTRUTIVA"</formula>
    </cfRule>
    <cfRule type="expression" dxfId="3244" priority="1928">
      <formula>$H197="ETAPA"</formula>
    </cfRule>
  </conditionalFormatting>
  <conditionalFormatting sqref="M214:O215">
    <cfRule type="expression" dxfId="3243" priority="4634">
      <formula>$H214="ETAPA"</formula>
    </cfRule>
  </conditionalFormatting>
  <conditionalFormatting sqref="M243:O243">
    <cfRule type="expression" dxfId="3242" priority="4865">
      <formula>$H243="ETAPA"</formula>
    </cfRule>
  </conditionalFormatting>
  <conditionalFormatting sqref="M245:O245 M247:O247">
    <cfRule type="expression" dxfId="3241" priority="5360">
      <formula>$H245="CÉLULA CONSTRUTIVA"</formula>
    </cfRule>
    <cfRule type="expression" dxfId="3240" priority="5359">
      <formula>$H245="SUBETAPA"</formula>
    </cfRule>
  </conditionalFormatting>
  <conditionalFormatting sqref="M264:O264">
    <cfRule type="expression" dxfId="3239" priority="5094">
      <formula>$H264="SUBETAPA"</formula>
    </cfRule>
    <cfRule type="expression" dxfId="3238" priority="5095">
      <formula>$H264="CÉLULA CONSTRUTIVA"</formula>
    </cfRule>
    <cfRule type="expression" dxfId="3237" priority="5096">
      <formula>$H264="ETAPA"</formula>
    </cfRule>
  </conditionalFormatting>
  <conditionalFormatting sqref="M265:P265">
    <cfRule type="expression" dxfId="3236" priority="2414">
      <formula>$H265="ETAPA"</formula>
    </cfRule>
    <cfRule type="expression" dxfId="3235" priority="2413">
      <formula>$H265="CÉLULA CONSTRUTIVA"</formula>
    </cfRule>
    <cfRule type="expression" dxfId="3234" priority="2412">
      <formula>$H265="SUBETAPA"</formula>
    </cfRule>
  </conditionalFormatting>
  <conditionalFormatting sqref="M287:O288">
    <cfRule type="expression" dxfId="3233" priority="3640">
      <formula>$H287="CÉLULA CONSTRUTIVA"</formula>
    </cfRule>
    <cfRule type="expression" dxfId="3232" priority="3639">
      <formula>$H287="SUBETAPA"</formula>
    </cfRule>
    <cfRule type="expression" dxfId="3231" priority="3641">
      <formula>$H287="ETAPA"</formula>
    </cfRule>
  </conditionalFormatting>
  <conditionalFormatting sqref="M290:O290 M304:O304 M314:O314 M326:O326">
    <cfRule type="expression" dxfId="3230" priority="3632">
      <formula>$H290="CÉLULA CONSTRUTIVA"</formula>
    </cfRule>
    <cfRule type="expression" dxfId="3229" priority="3631">
      <formula>$H290="SUBETAPA"</formula>
    </cfRule>
    <cfRule type="expression" dxfId="3228" priority="3633">
      <formula>$H290="ETAPA"</formula>
    </cfRule>
  </conditionalFormatting>
  <conditionalFormatting sqref="M297:P297 M299:N299 M301:N301 M303:P303 G291:P293 M298:O298">
    <cfRule type="expression" dxfId="3227" priority="2318">
      <formula>$H291="CÉLULA CONSTRUTIVA"</formula>
    </cfRule>
  </conditionalFormatting>
  <conditionalFormatting sqref="M297:P297 M299:N299 M301:N301 M303:P303 M298:O298">
    <cfRule type="expression" dxfId="3226" priority="2317">
      <formula>$H297="SUBETAPA"</formula>
    </cfRule>
  </conditionalFormatting>
  <conditionalFormatting sqref="M307:P307 M309:N309 M311:N311 M313:P313 G305:P305 M308:O308">
    <cfRule type="expression" dxfId="3225" priority="2222">
      <formula>$H305="CÉLULA CONSTRUTIVA"</formula>
    </cfRule>
  </conditionalFormatting>
  <conditionalFormatting sqref="M307:P307 M309:N309 M311:N311 M313:P313 M308:O308">
    <cfRule type="expression" dxfId="3224" priority="2221">
      <formula>$H307="SUBETAPA"</formula>
    </cfRule>
  </conditionalFormatting>
  <conditionalFormatting sqref="M312:O312">
    <cfRule type="expression" dxfId="3223" priority="2312">
      <formula>$H312="SUBETAPA"</formula>
    </cfRule>
    <cfRule type="expression" dxfId="3222" priority="2313">
      <formula>$H312="CÉLULA CONSTRUTIVA"</formula>
    </cfRule>
    <cfRule type="expression" dxfId="3221" priority="2314">
      <formula>$H312="ETAPA"</formula>
    </cfRule>
  </conditionalFormatting>
  <conditionalFormatting sqref="M319:P319 M321:N321 M323:N323 M325:P325 G315:P315 M320:O320">
    <cfRule type="expression" dxfId="3220" priority="2126">
      <formula>$H315="CÉLULA CONSTRUTIVA"</formula>
    </cfRule>
  </conditionalFormatting>
  <conditionalFormatting sqref="M319:P319 M321:N321 M323:N323 M325:P325 M320:O320">
    <cfRule type="expression" dxfId="3219" priority="2125">
      <formula>$H319="SUBETAPA"</formula>
    </cfRule>
  </conditionalFormatting>
  <conditionalFormatting sqref="M324:O324">
    <cfRule type="expression" dxfId="3218" priority="2218">
      <formula>$H324="ETAPA"</formula>
    </cfRule>
    <cfRule type="expression" dxfId="3217" priority="2217">
      <formula>$H324="CÉLULA CONSTRUTIVA"</formula>
    </cfRule>
    <cfRule type="expression" dxfId="3216" priority="2216">
      <formula>$H324="SUBETAPA"</formula>
    </cfRule>
  </conditionalFormatting>
  <conditionalFormatting sqref="N128:N129 G133:P134 N115 N241">
    <cfRule type="expression" dxfId="3215" priority="2677">
      <formula>$H115="ETAPA"</formula>
    </cfRule>
  </conditionalFormatting>
  <conditionalFormatting sqref="N28:O29">
    <cfRule type="expression" dxfId="3214" priority="6225">
      <formula>$H28="SUBETAPA"</formula>
    </cfRule>
    <cfRule type="expression" dxfId="3213" priority="6226">
      <formula>$H28="CÉLULA CONSTRUTIVA"</formula>
    </cfRule>
    <cfRule type="expression" dxfId="3212" priority="6227">
      <formula>$H28="ETAPA"</formula>
    </cfRule>
  </conditionalFormatting>
  <conditionalFormatting sqref="N128:O129">
    <cfRule type="expression" dxfId="3211" priority="2675">
      <formula>$H128="SUBETAPA"</formula>
    </cfRule>
  </conditionalFormatting>
  <conditionalFormatting sqref="N137:O137 M145:N145 G187:P187">
    <cfRule type="expression" dxfId="3210" priority="2678">
      <formula>$H137="SUBETAPA"</formula>
    </cfRule>
  </conditionalFormatting>
  <conditionalFormatting sqref="N12:P12">
    <cfRule type="expression" dxfId="3209" priority="2576">
      <formula>$H12="ETAPA"</formula>
    </cfRule>
    <cfRule type="expression" dxfId="3208" priority="2574">
      <formula>$H12="SUBETAPA"</formula>
    </cfRule>
    <cfRule type="expression" dxfId="3207" priority="2575">
      <formula>$H12="CÉLULA CONSTRUTIVA"</formula>
    </cfRule>
  </conditionalFormatting>
  <conditionalFormatting sqref="N13:P14">
    <cfRule type="expression" dxfId="3206" priority="2591">
      <formula>$H13="CÉLULA CONSTRUTIVA"</formula>
    </cfRule>
    <cfRule type="expression" dxfId="3205" priority="2592">
      <formula>$H13="ETAPA"</formula>
    </cfRule>
    <cfRule type="expression" dxfId="3204" priority="2590">
      <formula>$H13="SUBETAPA"</formula>
    </cfRule>
  </conditionalFormatting>
  <conditionalFormatting sqref="N15:O16">
    <cfRule type="expression" dxfId="3203" priority="3728">
      <formula>$H15="ETAPA"</formula>
    </cfRule>
  </conditionalFormatting>
  <conditionalFormatting sqref="N15:O16">
    <cfRule type="expression" dxfId="3202" priority="3727">
      <formula>$H15="CÉLULA CONSTRUTIVA"</formula>
    </cfRule>
  </conditionalFormatting>
  <conditionalFormatting sqref="N15:O16">
    <cfRule type="expression" dxfId="3201" priority="3726">
      <formula>$H15="SUBETAPA"</formula>
    </cfRule>
  </conditionalFormatting>
  <conditionalFormatting sqref="N18:P19">
    <cfRule type="expression" dxfId="3200" priority="3706">
      <formula>$H18="CÉLULA CONSTRUTIVA"</formula>
    </cfRule>
    <cfRule type="expression" dxfId="3199" priority="3705">
      <formula>$H18="SUBETAPA"</formula>
    </cfRule>
    <cfRule type="expression" dxfId="3198" priority="3707">
      <formula>$H18="ETAPA"</formula>
    </cfRule>
  </conditionalFormatting>
  <conditionalFormatting sqref="N21:O22">
    <cfRule type="expression" dxfId="3197" priority="3685">
      <formula>$H21="CÉLULA CONSTRUTIVA"</formula>
    </cfRule>
    <cfRule type="expression" dxfId="3196" priority="3686">
      <formula>$H21="ETAPA"</formula>
    </cfRule>
    <cfRule type="expression" dxfId="3195" priority="3684">
      <formula>$H21="SUBETAPA"</formula>
    </cfRule>
  </conditionalFormatting>
  <conditionalFormatting sqref="N34:O34">
    <cfRule type="expression" dxfId="3194" priority="3852">
      <formula>$H34="SUBETAPA"</formula>
    </cfRule>
    <cfRule type="expression" dxfId="3193" priority="3853">
      <formula>$H34="CÉLULA CONSTRUTIVA"</formula>
    </cfRule>
    <cfRule type="expression" dxfId="3192" priority="3854">
      <formula>$H34="ETAPA"</formula>
    </cfRule>
  </conditionalFormatting>
  <conditionalFormatting sqref="N37:O37">
    <cfRule type="expression" dxfId="3191" priority="3831">
      <formula>$H37="SUBETAPA"</formula>
    </cfRule>
    <cfRule type="expression" dxfId="3190" priority="3832">
      <formula>$H37="CÉLULA CONSTRUTIVA"</formula>
    </cfRule>
    <cfRule type="expression" dxfId="3189" priority="3833">
      <formula>$H37="ETAPA"</formula>
    </cfRule>
  </conditionalFormatting>
  <conditionalFormatting sqref="N114:P114 N137:P137 N145 G187:N187">
    <cfRule type="expression" dxfId="3188" priority="2680">
      <formula>$H114="ETAPA"</formula>
    </cfRule>
  </conditionalFormatting>
  <conditionalFormatting sqref="N128:P129 G133:P134">
    <cfRule type="expression" dxfId="3187" priority="2676">
      <formula>$H128="CÉLULA CONSTRUTIVA"</formula>
    </cfRule>
  </conditionalFormatting>
  <conditionalFormatting sqref="N137:P137 N145 G187:P187 N114:P114">
    <cfRule type="expression" dxfId="3186" priority="2679">
      <formula>$H114="CÉLULA CONSTRUTIVA"</formula>
    </cfRule>
  </conditionalFormatting>
  <conditionalFormatting sqref="N219:P219">
    <cfRule type="expression" dxfId="3185" priority="4675">
      <formula>$H219="CÉLULA CONSTRUTIVA"</formula>
    </cfRule>
    <cfRule type="expression" dxfId="3184" priority="4676">
      <formula>$H219="ETAPA"</formula>
    </cfRule>
    <cfRule type="expression" dxfId="3183" priority="4674">
      <formula>$H219="SUBETAPA"</formula>
    </cfRule>
  </conditionalFormatting>
  <conditionalFormatting sqref="N221:O221">
    <cfRule type="expression" dxfId="3182" priority="4695">
      <formula>$H221="SUBETAPA"</formula>
    </cfRule>
    <cfRule type="expression" dxfId="3181" priority="4697">
      <formula>$H221="ETAPA"</formula>
    </cfRule>
    <cfRule type="expression" dxfId="3180" priority="4696">
      <formula>$H221="CÉLULA CONSTRUTIVA"</formula>
    </cfRule>
  </conditionalFormatting>
  <conditionalFormatting sqref="O168:O174 N261:P262">
    <cfRule type="expression" dxfId="3179" priority="5917">
      <formula>$H168="SUBETAPA"</formula>
    </cfRule>
  </conditionalFormatting>
  <conditionalFormatting sqref="O91:O92 O75:P75 P126 G131:O132 O78:P80 O76:O77">
    <cfRule type="expression" dxfId="3178" priority="5947">
      <formula>$H75="CÉLULA CONSTRUTIVA"</formula>
    </cfRule>
  </conditionalFormatting>
  <conditionalFormatting sqref="O142">
    <cfRule type="expression" dxfId="3177" priority="6092">
      <formula>$H142="CÉLULA CONSTRUTIVA"</formula>
    </cfRule>
    <cfRule type="expression" dxfId="3176" priority="6093">
      <formula>$H142="ETAPA"</formula>
    </cfRule>
  </conditionalFormatting>
  <conditionalFormatting sqref="O168:O174 M164:M166 N261:P262">
    <cfRule type="expression" dxfId="3175" priority="5918">
      <formula>$H164="CÉLULA CONSTRUTIVA"</formula>
    </cfRule>
  </conditionalFormatting>
  <conditionalFormatting sqref="O47:P47">
    <cfRule type="expression" dxfId="3174" priority="2482">
      <formula>$H47="ETAPA"</formula>
    </cfRule>
  </conditionalFormatting>
  <conditionalFormatting sqref="O75:P75 G91:I104 G105:L131 P128 G133:P134 P204:P205 G270:P270 M76:O77 G132:O132 N268:O269 G272:P274 G271:O271">
    <cfRule type="expression" dxfId="3173" priority="2447">
      <formula>$H75="SUBETAPA"</formula>
    </cfRule>
  </conditionalFormatting>
  <conditionalFormatting sqref="O75:P75 O91:O92 P126 G131:O132 O78:P80 O76:O77">
    <cfRule type="expression" dxfId="3172" priority="5948">
      <formula>$H75="ETAPA"</formula>
    </cfRule>
  </conditionalFormatting>
  <conditionalFormatting sqref="O90:P90">
    <cfRule type="expression" dxfId="3171" priority="6307">
      <formula>$H90="ETAPA"</formula>
    </cfRule>
    <cfRule type="expression" dxfId="3170" priority="6306">
      <formula>$H90="CÉLULA CONSTRUTIVA"</formula>
    </cfRule>
  </conditionalFormatting>
  <conditionalFormatting sqref="O97:P97 O101:P101 O103:P103">
    <cfRule type="expression" dxfId="3169" priority="5929">
      <formula>$H97="SUBETAPA"</formula>
    </cfRule>
    <cfRule type="expression" dxfId="3168" priority="5931">
      <formula>$H97="ETAPA"</formula>
    </cfRule>
    <cfRule type="expression" dxfId="3167" priority="5930">
      <formula>$H97="CÉLULA CONSTRUTIVA"</formula>
    </cfRule>
  </conditionalFormatting>
  <conditionalFormatting sqref="O128:P128">
    <cfRule type="expression" dxfId="3166" priority="6163">
      <formula>$H128="ETAPA"</formula>
    </cfRule>
  </conditionalFormatting>
  <conditionalFormatting sqref="O129:P129">
    <cfRule type="expression" dxfId="3165" priority="6623">
      <formula>$H129="ETAPA"</formula>
    </cfRule>
  </conditionalFormatting>
  <conditionalFormatting sqref="O143:P143">
    <cfRule type="expression" dxfId="3164" priority="6604">
      <formula>$H143="CÉLULA CONSTRUTIVA"</formula>
    </cfRule>
    <cfRule type="expression" dxfId="3163" priority="6605">
      <formula>$H143="ETAPA"</formula>
    </cfRule>
    <cfRule type="expression" dxfId="3162" priority="6603">
      <formula>$H143="SUBETAPA"</formula>
    </cfRule>
  </conditionalFormatting>
  <conditionalFormatting sqref="O144">
    <cfRule type="expression" dxfId="3161" priority="3446">
      <formula>$H144="CÉLULA CONSTRUTIVA"</formula>
    </cfRule>
    <cfRule type="expression" dxfId="3160" priority="3447">
      <formula>$H144="ETAPA"</formula>
    </cfRule>
  </conditionalFormatting>
  <conditionalFormatting sqref="O145:P145">
    <cfRule type="expression" dxfId="3159" priority="6589">
      <formula>$H145="SUBETAPA"</formula>
    </cfRule>
    <cfRule type="expression" dxfId="3158" priority="6590">
      <formula>$H145="CÉLULA CONSTRUTIVA"</formula>
    </cfRule>
    <cfRule type="expression" dxfId="3157" priority="6591">
      <formula>$H145="ETAPA"</formula>
    </cfRule>
  </conditionalFormatting>
  <conditionalFormatting sqref="O146:P147">
    <cfRule type="expression" dxfId="3156" priority="5615">
      <formula>$H146="ETAPA"</formula>
    </cfRule>
    <cfRule type="expression" dxfId="3155" priority="5614">
      <formula>$H146="CÉLULA CONSTRUTIVA"</formula>
    </cfRule>
    <cfRule type="expression" dxfId="3154" priority="5613">
      <formula>$H146="SUBETAPA"</formula>
    </cfRule>
  </conditionalFormatting>
  <conditionalFormatting sqref="O148:P148 P149:P153">
    <cfRule type="expression" dxfId="3153" priority="3479">
      <formula>$H148="SUBETAPA"</formula>
    </cfRule>
  </conditionalFormatting>
  <conditionalFormatting sqref="O165:P166 G35:G37">
    <cfRule type="expression" dxfId="3152" priority="6654">
      <formula>$H35="SUBETAPA"</formula>
    </cfRule>
  </conditionalFormatting>
  <conditionalFormatting sqref="O185:P185 G142:N142 G143:M143 G144:N144 G145:M145">
    <cfRule type="expression" dxfId="3151" priority="6611">
      <formula>$H142="CÉLULA CONSTRUTIVA"</formula>
    </cfRule>
  </conditionalFormatting>
  <conditionalFormatting sqref="O185:P185 P128:P129 G137:L145 G147:M147 G148:N148 O55:P57 O138:P139 M137:M139">
    <cfRule type="expression" dxfId="3150" priority="6532">
      <formula>$H55="SUBETAPA"</formula>
    </cfRule>
  </conditionalFormatting>
  <conditionalFormatting sqref="O222:P222 L216:M222 G222:K223">
    <cfRule type="expression" dxfId="3149" priority="3046">
      <formula>$H216="ETAPA"</formula>
    </cfRule>
  </conditionalFormatting>
  <conditionalFormatting sqref="O241:P241 O230:P231">
    <cfRule type="expression" dxfId="3148" priority="6451">
      <formula>$H230="ETAPA"</formula>
    </cfRule>
  </conditionalFormatting>
  <conditionalFormatting sqref="O246:P246">
    <cfRule type="expression" dxfId="3147" priority="2627">
      <formula>$H246="CÉLULA CONSTRUTIVA"</formula>
    </cfRule>
    <cfRule type="expression" dxfId="3146" priority="2628">
      <formula>$H246="ETAPA"</formula>
    </cfRule>
    <cfRule type="expression" dxfId="3145" priority="2626">
      <formula>$H246="SUBETAPA"</formula>
    </cfRule>
  </conditionalFormatting>
  <conditionalFormatting sqref="O248:P248">
    <cfRule type="expression" dxfId="3144" priority="6265">
      <formula>$H248="ETAPA"</formula>
    </cfRule>
    <cfRule type="expression" dxfId="3143" priority="6264">
      <formula>$H248="CÉLULA CONSTRUTIVA"</formula>
    </cfRule>
    <cfRule type="expression" dxfId="3142" priority="6263">
      <formula>$H248="SUBETAPA"</formula>
    </cfRule>
  </conditionalFormatting>
  <conditionalFormatting sqref="O250:P252">
    <cfRule type="expression" dxfId="3141" priority="6234">
      <formula>$H250="CÉLULA CONSTRUTIVA"</formula>
    </cfRule>
    <cfRule type="expression" dxfId="3140" priority="6233">
      <formula>$H250="SUBETAPA"</formula>
    </cfRule>
  </conditionalFormatting>
  <conditionalFormatting sqref="O251:P252">
    <cfRule type="expression" dxfId="3139" priority="6237">
      <formula>$H251="ETAPA"</formula>
    </cfRule>
  </conditionalFormatting>
  <conditionalFormatting sqref="O258:P260 O284:P284 M285:P285 O286:P286 G275:P275 O244:P244 G180:P180 O289:P289 G182:L186 G332:P335">
    <cfRule type="expression" dxfId="3138" priority="6398">
      <formula>$H180="SUBETAPA"</formula>
    </cfRule>
  </conditionalFormatting>
  <conditionalFormatting sqref="O267:P267">
    <cfRule type="expression" dxfId="3137" priority="6387">
      <formula>$H267="ETAPA"</formula>
    </cfRule>
    <cfRule type="expression" dxfId="3136" priority="6386">
      <formula>$H267="CÉLULA CONSTRUTIVA"</formula>
    </cfRule>
    <cfRule type="expression" dxfId="3135" priority="6385">
      <formula>$H267="SUBETAPA"</formula>
    </cfRule>
  </conditionalFormatting>
  <conditionalFormatting sqref="O299:P299 M300:O300 O301:P301 G294:O294">
    <cfRule type="expression" dxfId="3134" priority="2397">
      <formula>$H294="SUBETAPA"</formula>
    </cfRule>
  </conditionalFormatting>
  <conditionalFormatting sqref="O309:P309 M310:O310 O311:P311 G306:O306">
    <cfRule type="expression" dxfId="3133" priority="2290">
      <formula>$H306="SUBETAPA"</formula>
    </cfRule>
  </conditionalFormatting>
  <conditionalFormatting sqref="O321:P321 M322:O322 O323:P323 G316:O316">
    <cfRule type="expression" dxfId="3132" priority="2194">
      <formula>$H316="SUBETAPA"</formula>
    </cfRule>
  </conditionalFormatting>
  <conditionalFormatting sqref="P1:P5 P38 P45 P55:P57 P64 P71 P75 P78:P80 P114:P116 P120 P122 P124 P126 P128:P129 P137:P139 P165:P166 P200 P204 P207:P208 P210 P237 P239 P258 P272:P274 P279 P289 P327:P329 P193 P331:P335">
    <cfRule type="containsText" dxfId="3131" priority="6664" operator="containsText" text="em andamento">
      <formula>NOT(ISERROR(SEARCH("em andamento",P1)))</formula>
    </cfRule>
  </conditionalFormatting>
  <conditionalFormatting sqref="P1:P5 P38 P45 P55:P57 P64 P71 P75 P78:P80 P114:P116 P120 P122 P124 P126 P128:P129 P137:P139 P165:P166 P207:P208 P237 P239 P241 P270 P258 P289 P272:P274 P280 P282:P286">
    <cfRule type="containsText" dxfId="3130" priority="6662" operator="containsText" text="Pendente">
      <formula>NOT(ISERROR(SEARCH("Pendente",P1)))</formula>
    </cfRule>
  </conditionalFormatting>
  <conditionalFormatting sqref="P1:P5 P38 P45 P55:P57 P64 P71 P75 P78:P80 P114:P116 P120 P122 P124 P126 P128:P129 P137:P139 P165:P166 P207:P208 P237 P239 P258 P272:P274 P289 P210 P279 P200 P204 P327:P329 P331:P335">
    <cfRule type="containsText" dxfId="3129" priority="6663" operator="containsText" text="Finalizado">
      <formula>NOT(ISERROR(SEARCH("Finalizado",P1)))</formula>
    </cfRule>
  </conditionalFormatting>
  <conditionalFormatting sqref="P7:P10 P167 P200:P203 P205 P209 P174">
    <cfRule type="containsText" dxfId="3128" priority="3753" operator="containsText" text="Finalizado">
      <formula>NOT(ISERROR(SEARCH("Finalizado",P7)))</formula>
    </cfRule>
    <cfRule type="containsText" dxfId="3127" priority="3754" operator="containsText" text="em andamento">
      <formula>NOT(ISERROR(SEARCH("em andamento",P7)))</formula>
    </cfRule>
  </conditionalFormatting>
  <conditionalFormatting sqref="P7:P10 P167 P201:P203 P205 P209 P174">
    <cfRule type="containsText" dxfId="3126" priority="3752" operator="containsText" text="Pendente">
      <formula>NOT(ISERROR(SEARCH("Pendente",P7)))</formula>
    </cfRule>
  </conditionalFormatting>
  <conditionalFormatting sqref="P7:P10 P167 P209 P114 P244 P52:P53 P258 P201:P203 P205 P174 P148:P153 P188:P195 P246 P270">
    <cfRule type="containsText" dxfId="3125" priority="3750" operator="containsText" text="Lançado">
      <formula>NOT(ISERROR(SEARCH("Lançado",P7)))</formula>
    </cfRule>
    <cfRule type="containsText" dxfId="3124" priority="3751" operator="containsText" text="N/A">
      <formula>NOT(ISERROR(SEARCH("N/A",P7)))</formula>
    </cfRule>
  </conditionalFormatting>
  <conditionalFormatting sqref="M167:P167 P204:P205 P209 P174">
    <cfRule type="expression" dxfId="3123" priority="3736">
      <formula>$H167="ETAPA"</formula>
    </cfRule>
  </conditionalFormatting>
  <conditionalFormatting sqref="M167:P167 P209 P204:P205 P174">
    <cfRule type="expression" dxfId="3122" priority="3735">
      <formula>$H167="CÉLULA CONSTRUTIVA"</formula>
    </cfRule>
  </conditionalFormatting>
  <conditionalFormatting sqref="M167:P167 P209 P174">
    <cfRule type="expression" dxfId="3121" priority="3734">
      <formula>$H167="SUBETAPA"</formula>
    </cfRule>
  </conditionalFormatting>
  <conditionalFormatting sqref="P167 P201:P203 P205 P209 P174">
    <cfRule type="containsText" dxfId="3120" priority="3746" operator="containsText" text="em andamento">
      <formula>NOT(ISERROR(SEARCH("em andamento",P167)))</formula>
    </cfRule>
    <cfRule type="containsText" dxfId="3119" priority="3739" operator="containsText" text="Pendente">
      <formula>NOT(ISERROR(SEARCH("Pendente",P167)))</formula>
    </cfRule>
    <cfRule type="containsText" dxfId="3118" priority="3744" operator="containsText" text="Pendente">
      <formula>NOT(ISERROR(SEARCH("Pendente",P167)))</formula>
    </cfRule>
    <cfRule type="containsText" dxfId="3117" priority="3741" operator="containsText" text="em andamento">
      <formula>NOT(ISERROR(SEARCH("em andamento",P167)))</formula>
    </cfRule>
    <cfRule type="containsText" dxfId="3116" priority="3740" operator="containsText" text="Finalizado">
      <formula>NOT(ISERROR(SEARCH("Finalizado",P167)))</formula>
    </cfRule>
    <cfRule type="containsText" dxfId="3115" priority="3745" operator="containsText" text="Finalizado">
      <formula>NOT(ISERROR(SEARCH("Finalizado",P167)))</formula>
    </cfRule>
    <cfRule type="containsText" dxfId="3114" priority="3742" operator="containsText" text="Lançado">
      <formula>NOT(ISERROR(SEARCH("Lançado",P167)))</formula>
    </cfRule>
    <cfRule type="containsText" dxfId="3113" priority="3743" operator="containsText" text="N/A">
      <formula>NOT(ISERROR(SEARCH("N/A",P167)))</formula>
    </cfRule>
  </conditionalFormatting>
  <conditionalFormatting sqref="P167 P205 P209 P201:P203 P174">
    <cfRule type="containsText" dxfId="3112" priority="3737" operator="containsText" text="Lançado">
      <formula>NOT(ISERROR(SEARCH("Lançado",P167)))</formula>
    </cfRule>
    <cfRule type="containsText" dxfId="3111" priority="3738" operator="containsText" text="N/A">
      <formula>NOT(ISERROR(SEARCH("N/A",P167)))</formula>
    </cfRule>
  </conditionalFormatting>
  <conditionalFormatting sqref="P12:P13 P263 P275:P278 P149:P156 P265">
    <cfRule type="containsText" dxfId="3110" priority="2597" operator="containsText" text="em andamento">
      <formula>NOT(ISERROR(SEARCH("em andamento",P12)))</formula>
    </cfRule>
    <cfRule type="containsText" dxfId="3109" priority="2596" operator="containsText" text="Finalizado">
      <formula>NOT(ISERROR(SEARCH("Finalizado",P12)))</formula>
    </cfRule>
    <cfRule type="containsText" dxfId="3108" priority="2595" operator="containsText" text="Pendente">
      <formula>NOT(ISERROR(SEARCH("Pendente",P12)))</formula>
    </cfRule>
  </conditionalFormatting>
  <conditionalFormatting sqref="P12:P13 P154:P156 P263 P275:P278 P265">
    <cfRule type="containsText" dxfId="3107" priority="2593" operator="containsText" text="Lançado">
      <formula>NOT(ISERROR(SEARCH("Lançado",P12)))</formula>
    </cfRule>
    <cfRule type="containsText" dxfId="3106" priority="2594" operator="containsText" text="N/A">
      <formula>NOT(ISERROR(SEARCH("N/A",P12)))</formula>
    </cfRule>
  </conditionalFormatting>
  <conditionalFormatting sqref="P13 P155">
    <cfRule type="containsText" dxfId="3105" priority="2587" operator="containsText" text="Pendente">
      <formula>NOT(ISERROR(SEARCH("Pendente",P13)))</formula>
    </cfRule>
    <cfRule type="containsText" dxfId="3104" priority="2586" operator="containsText" text="N/A">
      <formula>NOT(ISERROR(SEARCH("N/A",P13)))</formula>
    </cfRule>
    <cfRule type="containsText" dxfId="3103" priority="2584" operator="containsText" text="em andamento">
      <formula>NOT(ISERROR(SEARCH("em andamento",P13)))</formula>
    </cfRule>
    <cfRule type="containsText" dxfId="3102" priority="2583" operator="containsText" text="Finalizado">
      <formula>NOT(ISERROR(SEARCH("Finalizado",P13)))</formula>
    </cfRule>
    <cfRule type="containsText" dxfId="3101" priority="2582" operator="containsText" text="Pendente">
      <formula>NOT(ISERROR(SEARCH("Pendente",P13)))</formula>
    </cfRule>
    <cfRule type="containsText" dxfId="3100" priority="2581" operator="containsText" text="N/A">
      <formula>NOT(ISERROR(SEARCH("N/A",P13)))</formula>
    </cfRule>
    <cfRule type="containsText" dxfId="3099" priority="2580" operator="containsText" text="Lançado">
      <formula>NOT(ISERROR(SEARCH("Lançado",P13)))</formula>
    </cfRule>
    <cfRule type="containsText" dxfId="3098" priority="2589" operator="containsText" text="em andamento">
      <formula>NOT(ISERROR(SEARCH("em andamento",P13)))</formula>
    </cfRule>
    <cfRule type="expression" dxfId="3097" priority="2579">
      <formula>$H13="ETAPA"</formula>
    </cfRule>
    <cfRule type="expression" dxfId="3096" priority="2577">
      <formula>$H13="SUBETAPA"</formula>
    </cfRule>
    <cfRule type="containsText" dxfId="3095" priority="2585" operator="containsText" text="Lançado">
      <formula>NOT(ISERROR(SEARCH("Lançado",P13)))</formula>
    </cfRule>
    <cfRule type="containsText" dxfId="3094" priority="2588" operator="containsText" text="Finalizado">
      <formula>NOT(ISERROR(SEARCH("Finalizado",P13)))</formula>
    </cfRule>
    <cfRule type="expression" dxfId="3093" priority="2578">
      <formula>$H13="CÉLULA CONSTRUTIVA"</formula>
    </cfRule>
  </conditionalFormatting>
  <conditionalFormatting sqref="P14 P224 P17 P226 P228">
    <cfRule type="containsText" dxfId="3092" priority="3732" operator="containsText" text="Finalizado">
      <formula>NOT(ISERROR(SEARCH("Finalizado",P14)))</formula>
    </cfRule>
    <cfRule type="containsText" dxfId="3091" priority="3733" operator="containsText" text="em andamento">
      <formula>NOT(ISERROR(SEARCH("em andamento",P14)))</formula>
    </cfRule>
  </conditionalFormatting>
  <conditionalFormatting sqref="P14 P224 P17 P226 P228">
    <cfRule type="containsText" dxfId="3090" priority="3731" operator="containsText" text="Pendente">
      <formula>NOT(ISERROR(SEARCH("Pendente",P14)))</formula>
    </cfRule>
  </conditionalFormatting>
  <conditionalFormatting sqref="P14 P224 P17 P226 P228">
    <cfRule type="containsText" dxfId="3089" priority="3729" operator="containsText" text="Lançado">
      <formula>NOT(ISERROR(SEARCH("Lançado",P14)))</formula>
    </cfRule>
    <cfRule type="containsText" dxfId="3088" priority="3730" operator="containsText" text="N/A">
      <formula>NOT(ISERROR(SEARCH("N/A",P14)))</formula>
    </cfRule>
  </conditionalFormatting>
  <conditionalFormatting sqref="P190:P192">
    <cfRule type="containsText" dxfId="3087" priority="3722" operator="containsText" text="N/A">
      <formula>NOT(ISERROR(SEARCH("N/A",P190)))</formula>
    </cfRule>
    <cfRule type="containsText" dxfId="3086" priority="3718" operator="containsText" text="Pendente">
      <formula>NOT(ISERROR(SEARCH("Pendente",P190)))</formula>
    </cfRule>
    <cfRule type="containsText" dxfId="3085" priority="3724" operator="containsText" text="Finalizado">
      <formula>NOT(ISERROR(SEARCH("Finalizado",P190)))</formula>
    </cfRule>
    <cfRule type="containsText" dxfId="3084" priority="3719" operator="containsText" text="Finalizado">
      <formula>NOT(ISERROR(SEARCH("Finalizado",P190)))</formula>
    </cfRule>
    <cfRule type="containsText" dxfId="3083" priority="3720" operator="containsText" text="em andamento">
      <formula>NOT(ISERROR(SEARCH("em andamento",P190)))</formula>
    </cfRule>
    <cfRule type="containsText" dxfId="3082" priority="3721" operator="containsText" text="Lançado">
      <formula>NOT(ISERROR(SEARCH("Lançado",P190)))</formula>
    </cfRule>
    <cfRule type="containsText" dxfId="3081" priority="3723" operator="containsText" text="Pendente">
      <formula>NOT(ISERROR(SEARCH("Pendente",P190)))</formula>
    </cfRule>
    <cfRule type="containsText" dxfId="3080" priority="3725" operator="containsText" text="em andamento">
      <formula>NOT(ISERROR(SEARCH("em andamento",P190)))</formula>
    </cfRule>
  </conditionalFormatting>
  <conditionalFormatting sqref="P190:P192">
    <cfRule type="containsText" dxfId="3079" priority="3717" operator="containsText" text="N/A">
      <formula>NOT(ISERROR(SEARCH("N/A",P190)))</formula>
    </cfRule>
    <cfRule type="containsText" dxfId="3078" priority="3716" operator="containsText" text="Lançado">
      <formula>NOT(ISERROR(SEARCH("Lançado",P190)))</formula>
    </cfRule>
  </conditionalFormatting>
  <conditionalFormatting sqref="P18:P19">
    <cfRule type="containsText" dxfId="3074" priority="3701" operator="containsText" text="N/A">
      <formula>NOT(ISERROR(SEARCH("N/A",P18)))</formula>
    </cfRule>
    <cfRule type="containsText" dxfId="3073" priority="3700" operator="containsText" text="Lançado">
      <formula>NOT(ISERROR(SEARCH("Lançado",P18)))</formula>
    </cfRule>
    <cfRule type="containsText" dxfId="3072" priority="3698" operator="containsText" text="Finalizado">
      <formula>NOT(ISERROR(SEARCH("Finalizado",P18)))</formula>
    </cfRule>
    <cfRule type="containsText" dxfId="3071" priority="3704" operator="containsText" text="em andamento">
      <formula>NOT(ISERROR(SEARCH("em andamento",P18)))</formula>
    </cfRule>
    <cfRule type="containsText" dxfId="3070" priority="3697" operator="containsText" text="Pendente">
      <formula>NOT(ISERROR(SEARCH("Pendente",P18)))</formula>
    </cfRule>
    <cfRule type="containsText" dxfId="3069" priority="3703" operator="containsText" text="Finalizado">
      <formula>NOT(ISERROR(SEARCH("Finalizado",P18)))</formula>
    </cfRule>
    <cfRule type="containsText" dxfId="3068" priority="3695" operator="containsText" text="Lançado">
      <formula>NOT(ISERROR(SEARCH("Lançado",P18)))</formula>
    </cfRule>
    <cfRule type="containsText" dxfId="3067" priority="3699" operator="containsText" text="em andamento">
      <formula>NOT(ISERROR(SEARCH("em andamento",P18)))</formula>
    </cfRule>
    <cfRule type="expression" dxfId="3066" priority="3694">
      <formula>$H18="ETAPA"</formula>
    </cfRule>
    <cfRule type="expression" dxfId="3065" priority="3693">
      <formula>$H18="CÉLULA CONSTRUTIVA"</formula>
    </cfRule>
    <cfRule type="expression" dxfId="3064" priority="3692">
      <formula>$H18="SUBETAPA"</formula>
    </cfRule>
    <cfRule type="containsText" dxfId="3063" priority="3702" operator="containsText" text="Pendente">
      <formula>NOT(ISERROR(SEARCH("Pendente",P18)))</formula>
    </cfRule>
    <cfRule type="containsText" dxfId="3062" priority="3696" operator="containsText" text="N/A">
      <formula>NOT(ISERROR(SEARCH("N/A",P18)))</formula>
    </cfRule>
  </conditionalFormatting>
  <conditionalFormatting sqref="P18:P20">
    <cfRule type="containsText" dxfId="3061" priority="3712" operator="containsText" text="em andamento">
      <formula>NOT(ISERROR(SEARCH("em andamento",P18)))</formula>
    </cfRule>
    <cfRule type="containsText" dxfId="3060" priority="3711" operator="containsText" text="Finalizado">
      <formula>NOT(ISERROR(SEARCH("Finalizado",P18)))</formula>
    </cfRule>
    <cfRule type="containsText" dxfId="3059" priority="3708" operator="containsText" text="Lançado">
      <formula>NOT(ISERROR(SEARCH("Lançado",P18)))</formula>
    </cfRule>
    <cfRule type="containsText" dxfId="3058" priority="3709" operator="containsText" text="N/A">
      <formula>NOT(ISERROR(SEARCH("N/A",P18)))</formula>
    </cfRule>
    <cfRule type="containsText" dxfId="3057" priority="3710" operator="containsText" text="Pendente">
      <formula>NOT(ISERROR(SEARCH("Pendente",P18)))</formula>
    </cfRule>
  </conditionalFormatting>
  <conditionalFormatting sqref="L72:O74">
    <cfRule type="expression" dxfId="3056" priority="3673">
      <formula>$H72="ETAPA"</formula>
    </cfRule>
    <cfRule type="expression" dxfId="3055" priority="3672">
      <formula>$H72="CÉLULA CONSTRUTIVA"</formula>
    </cfRule>
  </conditionalFormatting>
  <conditionalFormatting sqref="P150:P153">
    <cfRule type="containsText" dxfId="3054" priority="3681" operator="containsText" text="Pendente">
      <formula>NOT(ISERROR(SEARCH("Pendente",P150)))</formula>
    </cfRule>
    <cfRule type="containsText" dxfId="3053" priority="3682" operator="containsText" text="Finalizado">
      <formula>NOT(ISERROR(SEARCH("Finalizado",P150)))</formula>
    </cfRule>
    <cfRule type="containsText" dxfId="3052" priority="3683" operator="containsText" text="em andamento">
      <formula>NOT(ISERROR(SEARCH("em andamento",P150)))</formula>
    </cfRule>
    <cfRule type="containsText" dxfId="3051" priority="3687" operator="containsText" text="Lançado">
      <formula>NOT(ISERROR(SEARCH("Lançado",P150)))</formula>
    </cfRule>
    <cfRule type="containsText" dxfId="3050" priority="3688" operator="containsText" text="N/A">
      <formula>NOT(ISERROR(SEARCH("N/A",P150)))</formula>
    </cfRule>
    <cfRule type="containsText" dxfId="3049" priority="3689" operator="containsText" text="Pendente">
      <formula>NOT(ISERROR(SEARCH("Pendente",P150)))</formula>
    </cfRule>
    <cfRule type="containsText" dxfId="3048" priority="3690" operator="containsText" text="Finalizado">
      <formula>NOT(ISERROR(SEARCH("Finalizado",P150)))</formula>
    </cfRule>
    <cfRule type="containsText" dxfId="3047" priority="3691" operator="containsText" text="em andamento">
      <formula>NOT(ISERROR(SEARCH("em andamento",P150)))</formula>
    </cfRule>
    <cfRule type="containsText" dxfId="3046" priority="3679" operator="containsText" text="Lançado">
      <formula>NOT(ISERROR(SEARCH("Lançado",P150)))</formula>
    </cfRule>
    <cfRule type="containsText" dxfId="3045" priority="3674" operator="containsText" text="Lançado">
      <formula>NOT(ISERROR(SEARCH("Lançado",P150)))</formula>
    </cfRule>
    <cfRule type="containsText" dxfId="3044" priority="3675" operator="containsText" text="N/A">
      <formula>NOT(ISERROR(SEARCH("N/A",P150)))</formula>
    </cfRule>
    <cfRule type="containsText" dxfId="3043" priority="3676" operator="containsText" text="Pendente">
      <formula>NOT(ISERROR(SEARCH("Pendente",P150)))</formula>
    </cfRule>
    <cfRule type="containsText" dxfId="3042" priority="3677" operator="containsText" text="Finalizado">
      <formula>NOT(ISERROR(SEARCH("Finalizado",P150)))</formula>
    </cfRule>
    <cfRule type="containsText" dxfId="3041" priority="3678" operator="containsText" text="em andamento">
      <formula>NOT(ISERROR(SEARCH("em andamento",P150)))</formula>
    </cfRule>
    <cfRule type="containsText" dxfId="3040" priority="3680" operator="containsText" text="N/A">
      <formula>NOT(ISERROR(SEARCH("N/A",P150)))</formula>
    </cfRule>
  </conditionalFormatting>
  <conditionalFormatting sqref="P23:P25 P210 P30">
    <cfRule type="containsText" dxfId="3039" priority="3898" operator="containsText" text="N/A">
      <formula>NOT(ISERROR(SEARCH("N/A",P23)))</formula>
    </cfRule>
    <cfRule type="containsText" dxfId="3038" priority="3899" operator="containsText" text="Pendente">
      <formula>NOT(ISERROR(SEARCH("Pendente",P23)))</formula>
    </cfRule>
    <cfRule type="containsText" dxfId="3037" priority="3897" operator="containsText" text="Lançado">
      <formula>NOT(ISERROR(SEARCH("Lançado",P23)))</formula>
    </cfRule>
  </conditionalFormatting>
  <conditionalFormatting sqref="P23:P25 P30">
    <cfRule type="containsText" dxfId="3036" priority="3901" operator="containsText" text="em andamento">
      <formula>NOT(ISERROR(SEARCH("em andamento",P23)))</formula>
    </cfRule>
    <cfRule type="containsText" dxfId="3035" priority="3900" operator="containsText" text="Finalizado">
      <formula>NOT(ISERROR(SEARCH("Finalizado",P23)))</formula>
    </cfRule>
  </conditionalFormatting>
  <conditionalFormatting sqref="P33 P35:P36">
    <cfRule type="containsText" dxfId="3023" priority="3857" operator="containsText" text="Pendente">
      <formula>NOT(ISERROR(SEARCH("Pendente",P33)))</formula>
    </cfRule>
    <cfRule type="containsText" dxfId="3022" priority="3858" operator="containsText" text="Finalizado">
      <formula>NOT(ISERROR(SEARCH("Finalizado",P33)))</formula>
    </cfRule>
    <cfRule type="containsText" dxfId="3021" priority="3859" operator="containsText" text="em andamento">
      <formula>NOT(ISERROR(SEARCH("em andamento",P33)))</formula>
    </cfRule>
    <cfRule type="containsText" dxfId="3020" priority="3855" operator="containsText" text="Lançado">
      <formula>NOT(ISERROR(SEARCH("Lançado",P33)))</formula>
    </cfRule>
    <cfRule type="containsText" dxfId="3019" priority="3856" operator="containsText" text="N/A">
      <formula>NOT(ISERROR(SEARCH("N/A",P33)))</formula>
    </cfRule>
  </conditionalFormatting>
  <conditionalFormatting sqref="P47">
    <cfRule type="containsText" dxfId="3018" priority="2488" operator="containsText" text="Finalizado">
      <formula>NOT(ISERROR(SEARCH("Finalizado",P47)))</formula>
    </cfRule>
    <cfRule type="containsText" dxfId="3017" priority="2485" operator="containsText" text="Pendente">
      <formula>NOT(ISERROR(SEARCH("Pendente",P47)))</formula>
    </cfRule>
    <cfRule type="containsText" dxfId="3016" priority="2484" operator="containsText" text="N/A">
      <formula>NOT(ISERROR(SEARCH("N/A",P47)))</formula>
    </cfRule>
    <cfRule type="containsText" dxfId="3015" priority="2483" operator="containsText" text="Lançado">
      <formula>NOT(ISERROR(SEARCH("Lançado",P47)))</formula>
    </cfRule>
    <cfRule type="containsText" dxfId="3014" priority="2489" operator="containsText" text="em andamento">
      <formula>NOT(ISERROR(SEARCH("em andamento",P47)))</formula>
    </cfRule>
  </conditionalFormatting>
  <conditionalFormatting sqref="P48">
    <cfRule type="containsText" dxfId="3013" priority="2570" operator="containsText" text="N/A">
      <formula>NOT(ISERROR(SEARCH("N/A",P48)))</formula>
    </cfRule>
    <cfRule type="containsText" dxfId="3012" priority="2569" operator="containsText" text="Lançado">
      <formula>NOT(ISERROR(SEARCH("Lançado",P48)))</formula>
    </cfRule>
  </conditionalFormatting>
  <conditionalFormatting sqref="P48:P50">
    <cfRule type="containsText" dxfId="3011" priority="2571" operator="containsText" text="Pendente">
      <formula>NOT(ISERROR(SEARCH("Pendente",P48)))</formula>
    </cfRule>
    <cfRule type="containsText" dxfId="3010" priority="2573" operator="containsText" text="em andamento">
      <formula>NOT(ISERROR(SEARCH("em andamento",P48)))</formula>
    </cfRule>
    <cfRule type="containsText" dxfId="3009" priority="2572" operator="containsText" text="Finalizado">
      <formula>NOT(ISERROR(SEARCH("Finalizado",P48)))</formula>
    </cfRule>
  </conditionalFormatting>
  <conditionalFormatting sqref="P50 P52">
    <cfRule type="containsText" dxfId="3008" priority="2525" operator="containsText" text="Finalizado">
      <formula>NOT(ISERROR(SEARCH("Finalizado",P50)))</formula>
    </cfRule>
    <cfRule type="containsText" dxfId="3007" priority="2526" operator="containsText" text="em andamento">
      <formula>NOT(ISERROR(SEARCH("em andamento",P50)))</formula>
    </cfRule>
    <cfRule type="containsText" dxfId="3006" priority="2530" operator="containsText" text="Finalizado">
      <formula>NOT(ISERROR(SEARCH("Finalizado",P50)))</formula>
    </cfRule>
    <cfRule type="containsText" dxfId="3005" priority="2531" operator="containsText" text="em andamento">
      <formula>NOT(ISERROR(SEARCH("em andamento",P50)))</formula>
    </cfRule>
    <cfRule type="containsText" dxfId="3004" priority="2529" operator="containsText" text="Pendente">
      <formula>NOT(ISERROR(SEARCH("Pendente",P50)))</formula>
    </cfRule>
    <cfRule type="expression" dxfId="3003" priority="2520">
      <formula>$H50="CÉLULA CONSTRUTIVA"</formula>
    </cfRule>
    <cfRule type="expression" dxfId="3002" priority="2519">
      <formula>$H50="SUBETAPA"</formula>
    </cfRule>
    <cfRule type="expression" dxfId="3001" priority="2521">
      <formula>$H50="ETAPA"</formula>
    </cfRule>
    <cfRule type="containsText" dxfId="3000" priority="2522" operator="containsText" text="Lançado">
      <formula>NOT(ISERROR(SEARCH("Lançado",P50)))</formula>
    </cfRule>
    <cfRule type="containsText" dxfId="2999" priority="2523" operator="containsText" text="N/A">
      <formula>NOT(ISERROR(SEARCH("N/A",P50)))</formula>
    </cfRule>
    <cfRule type="containsText" dxfId="2998" priority="2524" operator="containsText" text="Pendente">
      <formula>NOT(ISERROR(SEARCH("Pendente",P50)))</formula>
    </cfRule>
  </conditionalFormatting>
  <conditionalFormatting sqref="P50">
    <cfRule type="containsText" dxfId="2997" priority="2527" operator="containsText" text="Lançado">
      <formula>NOT(ISERROR(SEARCH("Lançado",P50)))</formula>
    </cfRule>
    <cfRule type="containsText" dxfId="2996" priority="2528" operator="containsText" text="N/A">
      <formula>NOT(ISERROR(SEARCH("N/A",P50)))</formula>
    </cfRule>
  </conditionalFormatting>
  <conditionalFormatting sqref="P51">
    <cfRule type="containsText" dxfId="2995" priority="2498" operator="containsText" text="em andamento">
      <formula>NOT(ISERROR(SEARCH("em andamento",P51)))</formula>
    </cfRule>
    <cfRule type="containsText" dxfId="2994" priority="2496" operator="containsText" text="Pendente">
      <formula>NOT(ISERROR(SEARCH("Pendente",P51)))</formula>
    </cfRule>
    <cfRule type="containsText" dxfId="2993" priority="2497" operator="containsText" text="Finalizado">
      <formula>NOT(ISERROR(SEARCH("Finalizado",P51)))</formula>
    </cfRule>
  </conditionalFormatting>
  <conditionalFormatting sqref="P52:P53">
    <cfRule type="containsText" dxfId="2992" priority="2536" operator="containsText" text="em andamento">
      <formula>NOT(ISERROR(SEARCH("em andamento",P52)))</formula>
    </cfRule>
    <cfRule type="containsText" dxfId="2991" priority="2534" operator="containsText" text="Pendente">
      <formula>NOT(ISERROR(SEARCH("Pendente",P52)))</formula>
    </cfRule>
    <cfRule type="containsText" dxfId="2990" priority="2535" operator="containsText" text="Finalizado">
      <formula>NOT(ISERROR(SEARCH("Finalizado",P52)))</formula>
    </cfRule>
  </conditionalFormatting>
  <conditionalFormatting sqref="P55:P57 P64 P71 P114:P116 P137:P139 P165:P166 P237 P239 P128:P129 P120 P124 P126 P241 P206:P208 P75 P78:P80 P38 P45 P122 P1:P5">
    <cfRule type="containsText" dxfId="2989" priority="6660" operator="containsText" text="Lançado">
      <formula>NOT(ISERROR(SEARCH("Lançado",P1)))</formula>
    </cfRule>
    <cfRule type="containsText" dxfId="2988" priority="6661" operator="containsText" text="N/A">
      <formula>NOT(ISERROR(SEARCH("N/A",P1)))</formula>
    </cfRule>
  </conditionalFormatting>
  <conditionalFormatting sqref="P55:P57 O65:O70 G146:K146 M146:M147 L190:P192 P64 P71 P75">
    <cfRule type="expression" dxfId="2987" priority="5622">
      <formula>$H55="ETAPA"</formula>
    </cfRule>
  </conditionalFormatting>
  <conditionalFormatting sqref="P55:P57 P64 P71 P75 P78:P79">
    <cfRule type="expression" dxfId="2986" priority="3924">
      <formula>$H55="CÉLULA CONSTRUTIVA"</formula>
    </cfRule>
  </conditionalFormatting>
  <conditionalFormatting sqref="P78:P79">
    <cfRule type="expression" dxfId="2985" priority="3925">
      <formula>$H78="ETAPA"</formula>
    </cfRule>
  </conditionalFormatting>
  <conditionalFormatting sqref="P85">
    <cfRule type="containsText" dxfId="2984" priority="4046" operator="containsText" text="Pendente">
      <formula>NOT(ISERROR(SEARCH("Pendente",P85)))</formula>
    </cfRule>
    <cfRule type="containsText" dxfId="2983" priority="4087" operator="containsText" text="N/A">
      <formula>NOT(ISERROR(SEARCH("N/A",P85)))</formula>
    </cfRule>
    <cfRule type="containsText" dxfId="2982" priority="4086" operator="containsText" text="Lançado">
      <formula>NOT(ISERROR(SEARCH("Lançado",P85)))</formula>
    </cfRule>
    <cfRule type="containsText" dxfId="2981" priority="4048" operator="containsText" text="em andamento">
      <formula>NOT(ISERROR(SEARCH("em andamento",P85)))</formula>
    </cfRule>
    <cfRule type="containsText" dxfId="2980" priority="4047" operator="containsText" text="Finalizado">
      <formula>NOT(ISERROR(SEARCH("Finalizado",P85)))</formula>
    </cfRule>
  </conditionalFormatting>
  <conditionalFormatting sqref="P90:P92 P95">
    <cfRule type="containsText" dxfId="2979" priority="4250" operator="containsText" text="Pendente">
      <formula>NOT(ISERROR(SEARCH("Pendente",P90)))</formula>
    </cfRule>
    <cfRule type="containsText" dxfId="2978" priority="4251" operator="containsText" text="Finalizado">
      <formula>NOT(ISERROR(SEARCH("Finalizado",P90)))</formula>
    </cfRule>
    <cfRule type="containsText" dxfId="2977" priority="4252" operator="containsText" text="em andamento">
      <formula>NOT(ISERROR(SEARCH("em andamento",P90)))</formula>
    </cfRule>
    <cfRule type="containsText" dxfId="2976" priority="4248" operator="containsText" text="Lançado">
      <formula>NOT(ISERROR(SEARCH("Lançado",P90)))</formula>
    </cfRule>
    <cfRule type="containsText" dxfId="2975" priority="4249" operator="containsText" text="N/A">
      <formula>NOT(ISERROR(SEARCH("N/A",P90)))</formula>
    </cfRule>
  </conditionalFormatting>
  <conditionalFormatting sqref="P91:P92">
    <cfRule type="expression" dxfId="2974" priority="4246">
      <formula>$H91="CÉLULA CONSTRUTIVA"</formula>
    </cfRule>
    <cfRule type="expression" dxfId="2973" priority="4247">
      <formula>$H91="ETAPA"</formula>
    </cfRule>
  </conditionalFormatting>
  <conditionalFormatting sqref="P272:P275">
    <cfRule type="containsText" dxfId="2972" priority="4228" operator="containsText" text="N/A">
      <formula>NOT(ISERROR(SEARCH("N/A",P272)))</formula>
    </cfRule>
    <cfRule type="containsText" dxfId="2971" priority="4227" operator="containsText" text="Lançado">
      <formula>NOT(ISERROR(SEARCH("Lançado",P272)))</formula>
    </cfRule>
  </conditionalFormatting>
  <conditionalFormatting sqref="P275">
    <cfRule type="containsText" dxfId="2970" priority="4231" operator="containsText" text="em andamento">
      <formula>NOT(ISERROR(SEARCH("em andamento",P275)))</formula>
    </cfRule>
    <cfRule type="containsText" dxfId="2969" priority="4229" operator="containsText" text="Pendente">
      <formula>NOT(ISERROR(SEARCH("Pendente",P275)))</formula>
    </cfRule>
    <cfRule type="containsText" dxfId="2968" priority="4223" operator="containsText" text="em andamento">
      <formula>NOT(ISERROR(SEARCH("em andamento",P275)))</formula>
    </cfRule>
    <cfRule type="containsText" dxfId="2967" priority="4222" operator="containsText" text="Finalizado">
      <formula>NOT(ISERROR(SEARCH("Finalizado",P275)))</formula>
    </cfRule>
    <cfRule type="containsText" dxfId="2966" priority="4221" operator="containsText" text="Pendente">
      <formula>NOT(ISERROR(SEARCH("Pendente",P275)))</formula>
    </cfRule>
    <cfRule type="containsText" dxfId="2965" priority="4220" operator="containsText" text="N/A">
      <formula>NOT(ISERROR(SEARCH("N/A",P275)))</formula>
    </cfRule>
    <cfRule type="containsText" dxfId="2964" priority="4230" operator="containsText" text="Finalizado">
      <formula>NOT(ISERROR(SEARCH("Finalizado",P275)))</formula>
    </cfRule>
    <cfRule type="containsText" dxfId="2963" priority="4219" operator="containsText" text="Lançado">
      <formula>NOT(ISERROR(SEARCH("Lançado",P275)))</formula>
    </cfRule>
  </conditionalFormatting>
  <conditionalFormatting sqref="P97">
    <cfRule type="expression" dxfId="2959" priority="4226">
      <formula>$H97="ETAPA"</formula>
    </cfRule>
    <cfRule type="expression" dxfId="2958" priority="4225">
      <formula>$H97="CÉLULA CONSTRUTIVA"</formula>
    </cfRule>
    <cfRule type="expression" dxfId="2957" priority="4224">
      <formula>$H97="SUBETAPA"</formula>
    </cfRule>
  </conditionalFormatting>
  <conditionalFormatting sqref="P97 P101 P103">
    <cfRule type="containsText" dxfId="2956" priority="5936" operator="containsText" text="em andamento">
      <formula>NOT(ISERROR(SEARCH("em andamento",P97)))</formula>
    </cfRule>
    <cfRule type="containsText" dxfId="2955" priority="5935" operator="containsText" text="Finalizado">
      <formula>NOT(ISERROR(SEARCH("Finalizado",P97)))</formula>
    </cfRule>
    <cfRule type="containsText" dxfId="2954" priority="5934" operator="containsText" text="Pendente">
      <formula>NOT(ISERROR(SEARCH("Pendente",P97)))</formula>
    </cfRule>
    <cfRule type="containsText" dxfId="2953" priority="5932" operator="containsText" text="Lançado">
      <formula>NOT(ISERROR(SEARCH("Lançado",P97)))</formula>
    </cfRule>
    <cfRule type="containsText" dxfId="2952" priority="5933" operator="containsText" text="N/A">
      <formula>NOT(ISERROR(SEARCH("N/A",P97)))</formula>
    </cfRule>
  </conditionalFormatting>
  <conditionalFormatting sqref="P99">
    <cfRule type="containsText" dxfId="2951" priority="4209" operator="containsText" text="Finalizado">
      <formula>NOT(ISERROR(SEARCH("Finalizado",P99)))</formula>
    </cfRule>
    <cfRule type="containsText" dxfId="2950" priority="4208" operator="containsText" text="Pendente">
      <formula>NOT(ISERROR(SEARCH("Pendente",P99)))</formula>
    </cfRule>
    <cfRule type="containsText" dxfId="2949" priority="4207" operator="containsText" text="N/A">
      <formula>NOT(ISERROR(SEARCH("N/A",P99)))</formula>
    </cfRule>
    <cfRule type="containsText" dxfId="2948" priority="4210" operator="containsText" text="em andamento">
      <formula>NOT(ISERROR(SEARCH("em andamento",P99)))</formula>
    </cfRule>
    <cfRule type="containsText" dxfId="2947" priority="4206" operator="containsText" text="Lançado">
      <formula>NOT(ISERROR(SEARCH("Lançado",P99)))</formula>
    </cfRule>
  </conditionalFormatting>
  <conditionalFormatting sqref="P99 P101">
    <cfRule type="expression" dxfId="2946" priority="4184">
      <formula>$H99="ETAPA"</formula>
    </cfRule>
    <cfRule type="expression" dxfId="2945" priority="4183">
      <formula>$H99="CÉLULA CONSTRUTIVA"</formula>
    </cfRule>
    <cfRule type="expression" dxfId="2944" priority="4182">
      <formula>$H99="SUBETAPA"</formula>
    </cfRule>
  </conditionalFormatting>
  <conditionalFormatting sqref="P103">
    <cfRule type="expression" dxfId="2943" priority="4161">
      <formula>$H103="SUBETAPA"</formula>
    </cfRule>
    <cfRule type="expression" dxfId="2942" priority="4162">
      <formula>$H103="CÉLULA CONSTRUTIVA"</formula>
    </cfRule>
  </conditionalFormatting>
  <conditionalFormatting sqref="P103">
    <cfRule type="expression" dxfId="2941" priority="4163">
      <formula>$H103="ETAPA"</formula>
    </cfRule>
  </conditionalFormatting>
  <conditionalFormatting sqref="L216:M222 G216:K223">
    <cfRule type="expression" dxfId="2940" priority="3035">
      <formula>$H216="CÉLULA CONSTRUTIVA"</formula>
    </cfRule>
  </conditionalFormatting>
  <conditionalFormatting sqref="P105:P107 P109">
    <cfRule type="containsText" dxfId="2939" priority="6152" operator="containsText" text="Lançado">
      <formula>NOT(ISERROR(SEARCH("Lançado",P105)))</formula>
    </cfRule>
    <cfRule type="containsText" dxfId="2938" priority="6153" operator="containsText" text="N/A">
      <formula>NOT(ISERROR(SEARCH("N/A",P105)))</formula>
    </cfRule>
    <cfRule type="containsText" dxfId="2937" priority="6154" operator="containsText" text="Pendente">
      <formula>NOT(ISERROR(SEARCH("Pendente",P105)))</formula>
    </cfRule>
    <cfRule type="containsText" dxfId="2936" priority="6155" operator="containsText" text="Finalizado">
      <formula>NOT(ISERROR(SEARCH("Finalizado",P105)))</formula>
    </cfRule>
    <cfRule type="containsText" dxfId="2935" priority="6156" operator="containsText" text="em andamento">
      <formula>NOT(ISERROR(SEARCH("em andamento",P105)))</formula>
    </cfRule>
  </conditionalFormatting>
  <conditionalFormatting sqref="P111">
    <cfRule type="containsText" dxfId="2934" priority="6146" operator="containsText" text="Pendente">
      <formula>NOT(ISERROR(SEARCH("Pendente",P111)))</formula>
    </cfRule>
    <cfRule type="containsText" dxfId="2933" priority="6147" operator="containsText" text="Finalizado">
      <formula>NOT(ISERROR(SEARCH("Finalizado",P111)))</formula>
    </cfRule>
    <cfRule type="containsText" dxfId="2932" priority="6144" operator="containsText" text="Lançado">
      <formula>NOT(ISERROR(SEARCH("Lançado",P111)))</formula>
    </cfRule>
    <cfRule type="containsText" dxfId="2931" priority="6148" operator="containsText" text="em andamento">
      <formula>NOT(ISERROR(SEARCH("em andamento",P111)))</formula>
    </cfRule>
    <cfRule type="containsText" dxfId="2930" priority="6145" operator="containsText" text="N/A">
      <formula>NOT(ISERROR(SEARCH("N/A",P111)))</formula>
    </cfRule>
  </conditionalFormatting>
  <conditionalFormatting sqref="P114">
    <cfRule type="containsText" dxfId="2929" priority="6139" operator="containsText" text="Finalizado">
      <formula>NOT(ISERROR(SEARCH("Finalizado",P114)))</formula>
    </cfRule>
    <cfRule type="containsText" dxfId="2928" priority="6138" operator="containsText" text="Pendente">
      <formula>NOT(ISERROR(SEARCH("Pendente",P114)))</formula>
    </cfRule>
    <cfRule type="containsText" dxfId="2927" priority="6140" operator="containsText" text="em andamento">
      <formula>NOT(ISERROR(SEARCH("em andamento",P114)))</formula>
    </cfRule>
  </conditionalFormatting>
  <conditionalFormatting sqref="P114 O116:P116 P157">
    <cfRule type="expression" dxfId="2926" priority="6615">
      <formula>$H114="ETAPA"</formula>
    </cfRule>
  </conditionalFormatting>
  <conditionalFormatting sqref="P114 O156:P158 M110:O110 M112:O113 O126:P126 O124:P124 O120:P120">
    <cfRule type="expression" dxfId="2925" priority="6616">
      <formula>$H110="CÉLULA CONSTRUTIVA"</formula>
    </cfRule>
  </conditionalFormatting>
  <conditionalFormatting sqref="P114 P116 P120 P124 P126 P157">
    <cfRule type="containsText" dxfId="2924" priority="6621" operator="containsText" text="Finalizado">
      <formula>NOT(ISERROR(SEARCH("Finalizado",P114)))</formula>
    </cfRule>
    <cfRule type="containsText" dxfId="2923" priority="6622" operator="containsText" text="em andamento">
      <formula>NOT(ISERROR(SEARCH("em andamento",P114)))</formula>
    </cfRule>
    <cfRule type="containsText" dxfId="2922" priority="6620" operator="containsText" text="Pendente">
      <formula>NOT(ISERROR(SEARCH("Pendente",P114)))</formula>
    </cfRule>
  </conditionalFormatting>
  <conditionalFormatting sqref="P114 P120 P124 P126 P157 P116">
    <cfRule type="containsText" dxfId="2921" priority="6618" operator="containsText" text="Lançado">
      <formula>NOT(ISERROR(SEARCH("Lançado",P114)))</formula>
    </cfRule>
    <cfRule type="containsText" dxfId="2920" priority="6619" operator="containsText" text="N/A">
      <formula>NOT(ISERROR(SEARCH("N/A",P114)))</formula>
    </cfRule>
  </conditionalFormatting>
  <conditionalFormatting sqref="P114 P157 P116">
    <cfRule type="expression" dxfId="2919" priority="6614">
      <formula>$H114="CÉLULA CONSTRUTIVA"</formula>
    </cfRule>
  </conditionalFormatting>
  <conditionalFormatting sqref="P114 P157">
    <cfRule type="expression" dxfId="2918" priority="6613">
      <formula>$H114="SUBETAPA"</formula>
    </cfRule>
  </conditionalFormatting>
  <conditionalFormatting sqref="P116">
    <cfRule type="expression" dxfId="2917" priority="3164">
      <formula>$H116="SUBETAPA"</formula>
    </cfRule>
  </conditionalFormatting>
  <conditionalFormatting sqref="P118">
    <cfRule type="containsText" dxfId="2916" priority="3188" operator="containsText" text="Lançado">
      <formula>NOT(ISERROR(SEARCH("Lançado",P118)))</formula>
    </cfRule>
    <cfRule type="containsText" dxfId="2915" priority="3189" operator="containsText" text="N/A">
      <formula>NOT(ISERROR(SEARCH("N/A",P118)))</formula>
    </cfRule>
    <cfRule type="containsText" dxfId="2914" priority="3190" operator="containsText" text="Pendente">
      <formula>NOT(ISERROR(SEARCH("Pendente",P118)))</formula>
    </cfRule>
    <cfRule type="containsText" dxfId="2913" priority="3192" operator="containsText" text="em andamento">
      <formula>NOT(ISERROR(SEARCH("em andamento",P118)))</formula>
    </cfRule>
    <cfRule type="containsText" dxfId="2912" priority="3191" operator="containsText" text="Finalizado">
      <formula>NOT(ISERROR(SEARCH("Finalizado",P118)))</formula>
    </cfRule>
  </conditionalFormatting>
  <conditionalFormatting sqref="P120">
    <cfRule type="expression" dxfId="2911" priority="3195">
      <formula>$H120="ETAPA"</formula>
    </cfRule>
    <cfRule type="expression" dxfId="2910" priority="3194">
      <formula>$H120="CÉLULA CONSTRUTIVA"</formula>
    </cfRule>
  </conditionalFormatting>
  <conditionalFormatting sqref="P122">
    <cfRule type="containsText" dxfId="2909" priority="3233" operator="containsText" text="Finalizado">
      <formula>NOT(ISERROR(SEARCH("Finalizado",P122)))</formula>
    </cfRule>
    <cfRule type="containsText" dxfId="2908" priority="3232" operator="containsText" text="Pendente">
      <formula>NOT(ISERROR(SEARCH("Pendente",P122)))</formula>
    </cfRule>
    <cfRule type="containsText" dxfId="2907" priority="3230" operator="containsText" text="Lançado">
      <formula>NOT(ISERROR(SEARCH("Lançado",P122)))</formula>
    </cfRule>
    <cfRule type="expression" dxfId="2906" priority="3216">
      <formula>$H122="ETAPA"</formula>
    </cfRule>
    <cfRule type="expression" dxfId="2905" priority="3215">
      <formula>$H122="CÉLULA CONSTRUTIVA"</formula>
    </cfRule>
    <cfRule type="containsText" dxfId="2904" priority="3231" operator="containsText" text="N/A">
      <formula>NOT(ISERROR(SEARCH("N/A",P122)))</formula>
    </cfRule>
    <cfRule type="containsText" dxfId="2903" priority="3234" operator="containsText" text="em andamento">
      <formula>NOT(ISERROR(SEARCH("em andamento",P122)))</formula>
    </cfRule>
  </conditionalFormatting>
  <conditionalFormatting sqref="P124">
    <cfRule type="expression" dxfId="2902" priority="3237">
      <formula>$H124="ETAPA"</formula>
    </cfRule>
    <cfRule type="expression" dxfId="2901" priority="3236">
      <formula>$H124="CÉLULA CONSTRUTIVA"</formula>
    </cfRule>
  </conditionalFormatting>
  <conditionalFormatting sqref="P128">
    <cfRule type="expression" dxfId="2900" priority="6361">
      <formula>$H128="CÉLULA CONSTRUTIVA"</formula>
    </cfRule>
    <cfRule type="expression" dxfId="2899" priority="6362">
      <formula>$H128="ETAPA"</formula>
    </cfRule>
    <cfRule type="containsText" dxfId="2898" priority="6363" operator="containsText" text="Lançado">
      <formula>NOT(ISERROR(SEARCH("Lançado",P128)))</formula>
    </cfRule>
    <cfRule type="containsText" dxfId="2897" priority="6364" operator="containsText" text="N/A">
      <formula>NOT(ISERROR(SEARCH("N/A",P128)))</formula>
    </cfRule>
    <cfRule type="containsText" dxfId="2896" priority="6365" operator="containsText" text="Pendente">
      <formula>NOT(ISERROR(SEARCH("Pendente",P128)))</formula>
    </cfRule>
    <cfRule type="containsText" dxfId="2895" priority="6376" operator="containsText" text="em andamento">
      <formula>NOT(ISERROR(SEARCH("em andamento",P128)))</formula>
    </cfRule>
    <cfRule type="containsText" dxfId="2894" priority="6367" operator="containsText" text="em andamento">
      <formula>NOT(ISERROR(SEARCH("em andamento",P128)))</formula>
    </cfRule>
    <cfRule type="containsText" dxfId="2893" priority="6366" operator="containsText" text="Finalizado">
      <formula>NOT(ISERROR(SEARCH("Finalizado",P128)))</formula>
    </cfRule>
    <cfRule type="expression" dxfId="2892" priority="6369">
      <formula>$H128="ETAPA"</formula>
    </cfRule>
    <cfRule type="expression" dxfId="2891" priority="6370">
      <formula>$H128="CÉLULA CONSTRUTIVA"</formula>
    </cfRule>
    <cfRule type="expression" dxfId="2890" priority="6368">
      <formula>$H128="CÉLULA CONSTRUTIVA"</formula>
    </cfRule>
    <cfRule type="expression" dxfId="2889" priority="6371">
      <formula>$H128="ETAPA"</formula>
    </cfRule>
    <cfRule type="containsText" dxfId="2888" priority="6372" operator="containsText" text="Lançado">
      <formula>NOT(ISERROR(SEARCH("Lançado",P128)))</formula>
    </cfRule>
    <cfRule type="containsText" dxfId="2887" priority="6374" operator="containsText" text="Pendente">
      <formula>NOT(ISERROR(SEARCH("Pendente",P128)))</formula>
    </cfRule>
    <cfRule type="containsText" dxfId="2886" priority="6375" operator="containsText" text="Finalizado">
      <formula>NOT(ISERROR(SEARCH("Finalizado",P128)))</formula>
    </cfRule>
    <cfRule type="containsText" dxfId="2885" priority="6373" operator="containsText" text="N/A">
      <formula>NOT(ISERROR(SEARCH("N/A",P128)))</formula>
    </cfRule>
  </conditionalFormatting>
  <conditionalFormatting sqref="P130">
    <cfRule type="containsText" dxfId="2884" priority="2692" operator="containsText" text="Pendente">
      <formula>NOT(ISERROR(SEARCH("Pendente",P130)))</formula>
    </cfRule>
    <cfRule type="containsText" dxfId="2883" priority="2693" operator="containsText" text="Finalizado">
      <formula>NOT(ISERROR(SEARCH("Finalizado",P130)))</formula>
    </cfRule>
    <cfRule type="containsText" dxfId="2882" priority="2690" operator="containsText" text="Lançado">
      <formula>NOT(ISERROR(SEARCH("Lançado",P130)))</formula>
    </cfRule>
    <cfRule type="containsText" dxfId="2881" priority="2694" operator="containsText" text="em andamento">
      <formula>NOT(ISERROR(SEARCH("em andamento",P130)))</formula>
    </cfRule>
    <cfRule type="containsText" dxfId="2880" priority="2691" operator="containsText" text="N/A">
      <formula>NOT(ISERROR(SEARCH("N/A",P130)))</formula>
    </cfRule>
  </conditionalFormatting>
  <conditionalFormatting sqref="P133">
    <cfRule type="containsText" dxfId="2879" priority="2830" operator="containsText" text="Lançado">
      <formula>NOT(ISERROR(SEARCH("Lançado",P133)))</formula>
    </cfRule>
    <cfRule type="expression" dxfId="2878" priority="2829">
      <formula>$H133="ETAPA"</formula>
    </cfRule>
    <cfRule type="expression" dxfId="2877" priority="2828">
      <formula>$H133="CÉLULA CONSTRUTIVA"</formula>
    </cfRule>
    <cfRule type="containsText" dxfId="2876" priority="2834" operator="containsText" text="em andamento">
      <formula>NOT(ISERROR(SEARCH("em andamento",P133)))</formula>
    </cfRule>
    <cfRule type="containsText" dxfId="2875" priority="2831" operator="containsText" text="N/A">
      <formula>NOT(ISERROR(SEARCH("N/A",P133)))</formula>
    </cfRule>
    <cfRule type="containsText" dxfId="2874" priority="2832" operator="containsText" text="Pendente">
      <formula>NOT(ISERROR(SEARCH("Pendente",P133)))</formula>
    </cfRule>
    <cfRule type="containsText" dxfId="2873" priority="2833" operator="containsText" text="Finalizado">
      <formula>NOT(ISERROR(SEARCH("Finalizado",P133)))</formula>
    </cfRule>
  </conditionalFormatting>
  <conditionalFormatting sqref="P133">
    <cfRule type="containsText" dxfId="2872" priority="2923" operator="containsText" text="em andamento">
      <formula>NOT(ISERROR(SEARCH("em andamento",P133)))</formula>
    </cfRule>
    <cfRule type="containsText" dxfId="2871" priority="2922" operator="containsText" text="Finalizado">
      <formula>NOT(ISERROR(SEARCH("Finalizado",P133)))</formula>
    </cfRule>
    <cfRule type="expression" dxfId="2870" priority="2915">
      <formula>$H133="CÉLULA CONSTRUTIVA"</formula>
    </cfRule>
    <cfRule type="expression" dxfId="2869" priority="2917">
      <formula>$H133="CÉLULA CONSTRUTIVA"</formula>
    </cfRule>
    <cfRule type="expression" dxfId="2868" priority="2918">
      <formula>$H133="ETAPA"</formula>
    </cfRule>
    <cfRule type="containsText" dxfId="2867" priority="2919" operator="containsText" text="Lançado">
      <formula>NOT(ISERROR(SEARCH("Lançado",P133)))</formula>
    </cfRule>
    <cfRule type="containsText" dxfId="2866" priority="2920" operator="containsText" text="N/A">
      <formula>NOT(ISERROR(SEARCH("N/A",P133)))</formula>
    </cfRule>
    <cfRule type="expression" dxfId="2865" priority="2916">
      <formula>$H133="ETAPA"</formula>
    </cfRule>
    <cfRule type="containsText" dxfId="2864" priority="2921" operator="containsText" text="Pendente">
      <formula>NOT(ISERROR(SEARCH("Pendente",P133)))</formula>
    </cfRule>
  </conditionalFormatting>
  <conditionalFormatting sqref="P133:P134">
    <cfRule type="containsText" dxfId="2863" priority="2931" operator="containsText" text="em andamento">
      <formula>NOT(ISERROR(SEARCH("em andamento",P133)))</formula>
    </cfRule>
    <cfRule type="containsText" dxfId="2862" priority="2930" operator="containsText" text="Finalizado">
      <formula>NOT(ISERROR(SEARCH("Finalizado",P133)))</formula>
    </cfRule>
    <cfRule type="containsText" dxfId="2861" priority="2929" operator="containsText" text="Pendente">
      <formula>NOT(ISERROR(SEARCH("Pendente",P133)))</formula>
    </cfRule>
    <cfRule type="containsText" dxfId="2860" priority="2928" operator="containsText" text="N/A">
      <formula>NOT(ISERROR(SEARCH("N/A",P133)))</formula>
    </cfRule>
    <cfRule type="containsText" dxfId="2859" priority="2927" operator="containsText" text="Lançado">
      <formula>NOT(ISERROR(SEARCH("Lançado",P133)))</formula>
    </cfRule>
  </conditionalFormatting>
  <conditionalFormatting sqref="P135">
    <cfRule type="containsText" dxfId="2858" priority="2702" operator="containsText" text="N/A">
      <formula>NOT(ISERROR(SEARCH("N/A",P135)))</formula>
    </cfRule>
    <cfRule type="containsText" dxfId="2857" priority="2701" operator="containsText" text="Lançado">
      <formula>NOT(ISERROR(SEARCH("Lançado",P135)))</formula>
    </cfRule>
    <cfRule type="containsText" dxfId="2856" priority="2703" operator="containsText" text="Pendente">
      <formula>NOT(ISERROR(SEARCH("Pendente",P135)))</formula>
    </cfRule>
    <cfRule type="containsText" dxfId="2855" priority="2704" operator="containsText" text="Finalizado">
      <formula>NOT(ISERROR(SEARCH("Finalizado",P135)))</formula>
    </cfRule>
    <cfRule type="containsText" dxfId="2854" priority="2705" operator="containsText" text="em andamento">
      <formula>NOT(ISERROR(SEARCH("em andamento",P135)))</formula>
    </cfRule>
  </conditionalFormatting>
  <conditionalFormatting sqref="P139">
    <cfRule type="expression" dxfId="2853" priority="6651">
      <formula>$H139="SUBETAPA"</formula>
    </cfRule>
    <cfRule type="expression" dxfId="2852" priority="6652">
      <formula>$H139="CÉLULA CONSTRUTIVA"</formula>
    </cfRule>
    <cfRule type="expression" dxfId="2851" priority="6653">
      <formula>$H139="ETAPA"</formula>
    </cfRule>
  </conditionalFormatting>
  <conditionalFormatting sqref="P139">
    <cfRule type="expression" dxfId="2850" priority="3397">
      <formula>$H139="ETAPA"</formula>
    </cfRule>
    <cfRule type="expression" dxfId="2849" priority="3395">
      <formula>$H139="SUBETAPA"</formula>
    </cfRule>
    <cfRule type="expression" dxfId="2848" priority="3396">
      <formula>$H139="CÉLULA CONSTRUTIVA"</formula>
    </cfRule>
  </conditionalFormatting>
  <conditionalFormatting sqref="P143">
    <cfRule type="expression" dxfId="2847" priority="6602">
      <formula>$H143="ETAPA"</formula>
    </cfRule>
    <cfRule type="expression" dxfId="2846" priority="6600">
      <formula>$H143="SUBETAPA"</formula>
    </cfRule>
    <cfRule type="containsText" dxfId="2845" priority="6606" operator="containsText" text="Lançado">
      <formula>NOT(ISERROR(SEARCH("Lançado",P143)))</formula>
    </cfRule>
    <cfRule type="containsText" dxfId="2844" priority="6607" operator="containsText" text="N/A">
      <formula>NOT(ISERROR(SEARCH("N/A",P143)))</formula>
    </cfRule>
    <cfRule type="containsText" dxfId="2843" priority="6608" operator="containsText" text="Pendente">
      <formula>NOT(ISERROR(SEARCH("Pendente",P143)))</formula>
    </cfRule>
    <cfRule type="containsText" dxfId="2842" priority="6609" operator="containsText" text="Finalizado">
      <formula>NOT(ISERROR(SEARCH("Finalizado",P143)))</formula>
    </cfRule>
    <cfRule type="containsText" dxfId="2841" priority="6610" operator="containsText" text="em andamento">
      <formula>NOT(ISERROR(SEARCH("em andamento",P143)))</formula>
    </cfRule>
    <cfRule type="expression" dxfId="2840" priority="6601">
      <formula>$H143="CÉLULA CONSTRUTIVA"</formula>
    </cfRule>
  </conditionalFormatting>
  <conditionalFormatting sqref="P143">
    <cfRule type="expression" dxfId="2839" priority="3459">
      <formula>$H143="CÉLULA CONSTRUTIVA"</formula>
    </cfRule>
    <cfRule type="expression" dxfId="2838" priority="3460">
      <formula>$H143="ETAPA"</formula>
    </cfRule>
    <cfRule type="expression" dxfId="2837" priority="3458">
      <formula>$H143="SUBETAPA"</formula>
    </cfRule>
  </conditionalFormatting>
  <conditionalFormatting sqref="P145">
    <cfRule type="containsText" dxfId="2836" priority="6595" operator="containsText" text="Finalizado">
      <formula>NOT(ISERROR(SEARCH("Finalizado",P145)))</formula>
    </cfRule>
    <cfRule type="containsText" dxfId="2835" priority="6596" operator="containsText" text="em andamento">
      <formula>NOT(ISERROR(SEARCH("em andamento",P145)))</formula>
    </cfRule>
    <cfRule type="expression" dxfId="2834" priority="6586">
      <formula>$H145="SUBETAPA"</formula>
    </cfRule>
    <cfRule type="containsText" dxfId="2833" priority="6594" operator="containsText" text="Pendente">
      <formula>NOT(ISERROR(SEARCH("Pendente",P145)))</formula>
    </cfRule>
    <cfRule type="containsText" dxfId="2832" priority="6593" operator="containsText" text="N/A">
      <formula>NOT(ISERROR(SEARCH("N/A",P145)))</formula>
    </cfRule>
    <cfRule type="containsText" dxfId="2831" priority="6592" operator="containsText" text="Lançado">
      <formula>NOT(ISERROR(SEARCH("Lançado",P145)))</formula>
    </cfRule>
    <cfRule type="expression" dxfId="2830" priority="6588">
      <formula>$H145="ETAPA"</formula>
    </cfRule>
    <cfRule type="expression" dxfId="2829" priority="6587">
      <formula>$H145="CÉLULA CONSTRUTIVA"</formula>
    </cfRule>
  </conditionalFormatting>
  <conditionalFormatting sqref="P145:P146">
    <cfRule type="expression" dxfId="2828" priority="5611">
      <formula>$H145="CÉLULA CONSTRUTIVA"</formula>
    </cfRule>
    <cfRule type="expression" dxfId="2827" priority="5610">
      <formula>$H145="SUBETAPA"</formula>
    </cfRule>
    <cfRule type="expression" dxfId="2826" priority="5612">
      <formula>$H145="ETAPA"</formula>
    </cfRule>
  </conditionalFormatting>
  <conditionalFormatting sqref="P146">
    <cfRule type="expression" dxfId="2825" priority="5609">
      <formula>$H146="ETAPA"</formula>
    </cfRule>
    <cfRule type="expression" dxfId="2824" priority="5606">
      <formula>$H146="SUBETAPA"</formula>
    </cfRule>
    <cfRule type="expression" dxfId="2823" priority="5607">
      <formula>$H146="CÉLULA CONSTRUTIVA"</formula>
    </cfRule>
  </conditionalFormatting>
  <conditionalFormatting sqref="P146:P147">
    <cfRule type="containsText" dxfId="2822" priority="5619" operator="containsText" text="Finalizado">
      <formula>NOT(ISERROR(SEARCH("Finalizado",P146)))</formula>
    </cfRule>
    <cfRule type="containsText" dxfId="2821" priority="5618" operator="containsText" text="Pendente">
      <formula>NOT(ISERROR(SEARCH("Pendente",P146)))</formula>
    </cfRule>
    <cfRule type="containsText" dxfId="2820" priority="5617" operator="containsText" text="N/A">
      <formula>NOT(ISERROR(SEARCH("N/A",P146)))</formula>
    </cfRule>
    <cfRule type="containsText" dxfId="2819" priority="5616" operator="containsText" text="Lançado">
      <formula>NOT(ISERROR(SEARCH("Lançado",P146)))</formula>
    </cfRule>
    <cfRule type="containsText" dxfId="2818" priority="5620" operator="containsText" text="em andamento">
      <formula>NOT(ISERROR(SEARCH("em andamento",P146)))</formula>
    </cfRule>
  </conditionalFormatting>
  <conditionalFormatting sqref="P148:P153">
    <cfRule type="expression" dxfId="2817" priority="3468">
      <formula>$H148="ETAPA"</formula>
    </cfRule>
    <cfRule type="containsText" dxfId="2816" priority="3473" operator="containsText" text="em andamento">
      <formula>NOT(ISERROR(SEARCH("em andamento",P148)))</formula>
    </cfRule>
    <cfRule type="containsText" dxfId="2815" priority="3474" operator="containsText" text="Lançado">
      <formula>NOT(ISERROR(SEARCH("Lançado",P148)))</formula>
    </cfRule>
    <cfRule type="containsText" dxfId="2814" priority="3475" operator="containsText" text="N/A">
      <formula>NOT(ISERROR(SEARCH("N/A",P148)))</formula>
    </cfRule>
    <cfRule type="containsText" dxfId="2813" priority="3476" operator="containsText" text="Pendente">
      <formula>NOT(ISERROR(SEARCH("Pendente",P148)))</formula>
    </cfRule>
    <cfRule type="containsText" dxfId="2812" priority="3477" operator="containsText" text="Finalizado">
      <formula>NOT(ISERROR(SEARCH("Finalizado",P148)))</formula>
    </cfRule>
    <cfRule type="containsText" dxfId="2811" priority="3478" operator="containsText" text="em andamento">
      <formula>NOT(ISERROR(SEARCH("em andamento",P148)))</formula>
    </cfRule>
    <cfRule type="containsText" dxfId="2810" priority="3484" operator="containsText" text="Pendente">
      <formula>NOT(ISERROR(SEARCH("Pendente",P148)))</formula>
    </cfRule>
    <cfRule type="containsText" dxfId="2809" priority="3485" operator="containsText" text="Finalizado">
      <formula>NOT(ISERROR(SEARCH("Finalizado",P148)))</formula>
    </cfRule>
    <cfRule type="containsText" dxfId="2808" priority="3471" operator="containsText" text="Pendente">
      <formula>NOT(ISERROR(SEARCH("Pendente",P148)))</formula>
    </cfRule>
    <cfRule type="containsText" dxfId="2807" priority="3486" operator="containsText" text="em andamento">
      <formula>NOT(ISERROR(SEARCH("em andamento",P148)))</formula>
    </cfRule>
    <cfRule type="containsText" dxfId="2806" priority="3469" operator="containsText" text="Lançado">
      <formula>NOT(ISERROR(SEARCH("Lançado",P148)))</formula>
    </cfRule>
    <cfRule type="expression" dxfId="2805" priority="3467">
      <formula>$H148="CÉLULA CONSTRUTIVA"</formula>
    </cfRule>
    <cfRule type="containsText" dxfId="2804" priority="3470" operator="containsText" text="N/A">
      <formula>NOT(ISERROR(SEARCH("N/A",P148)))</formula>
    </cfRule>
    <cfRule type="containsText" dxfId="2803" priority="3472" operator="containsText" text="Finalizado">
      <formula>NOT(ISERROR(SEARCH("Finalizado",P148)))</formula>
    </cfRule>
  </conditionalFormatting>
  <conditionalFormatting sqref="P149:P153">
    <cfRule type="containsText" dxfId="2802" priority="3090" operator="containsText" text="Lançado">
      <formula>NOT(ISERROR(SEARCH("Lançado",P149)))</formula>
    </cfRule>
    <cfRule type="containsText" dxfId="2801" priority="3091" operator="containsText" text="N/A">
      <formula>NOT(ISERROR(SEARCH("N/A",P149)))</formula>
    </cfRule>
    <cfRule type="containsText" dxfId="2800" priority="3083" operator="containsText" text="N/A">
      <formula>NOT(ISERROR(SEARCH("N/A",P149)))</formula>
    </cfRule>
    <cfRule type="containsText" dxfId="2799" priority="3092" operator="containsText" text="Pendente">
      <formula>NOT(ISERROR(SEARCH("Pendente",P149)))</formula>
    </cfRule>
    <cfRule type="containsText" dxfId="2798" priority="3082" operator="containsText" text="Lançado">
      <formula>NOT(ISERROR(SEARCH("Lançado",P149)))</formula>
    </cfRule>
    <cfRule type="containsText" dxfId="2797" priority="3084" operator="containsText" text="Pendente">
      <formula>NOT(ISERROR(SEARCH("Pendente",P149)))</formula>
    </cfRule>
    <cfRule type="containsText" dxfId="2796" priority="3085" operator="containsText" text="Finalizado">
      <formula>NOT(ISERROR(SEARCH("Finalizado",P149)))</formula>
    </cfRule>
    <cfRule type="containsText" dxfId="2795" priority="3086" operator="containsText" text="em andamento">
      <formula>NOT(ISERROR(SEARCH("em andamento",P149)))</formula>
    </cfRule>
    <cfRule type="containsText" dxfId="2794" priority="3094" operator="containsText" text="em andamento">
      <formula>NOT(ISERROR(SEARCH("em andamento",P149)))</formula>
    </cfRule>
    <cfRule type="containsText" dxfId="2793" priority="3093" operator="containsText" text="Finalizado">
      <formula>NOT(ISERROR(SEARCH("Finalizado",P149)))</formula>
    </cfRule>
  </conditionalFormatting>
  <conditionalFormatting sqref="P158:P161">
    <cfRule type="containsText" dxfId="2792" priority="3613" operator="containsText" text="Lançado">
      <formula>NOT(ISERROR(SEARCH("Lançado",P158)))</formula>
    </cfRule>
    <cfRule type="containsText" dxfId="2791" priority="3614" operator="containsText" text="N/A">
      <formula>NOT(ISERROR(SEARCH("N/A",P158)))</formula>
    </cfRule>
    <cfRule type="containsText" dxfId="2790" priority="3615" operator="containsText" text="Pendente">
      <formula>NOT(ISERROR(SEARCH("Pendente",P158)))</formula>
    </cfRule>
    <cfRule type="containsText" dxfId="2789" priority="3617" operator="containsText" text="em andamento">
      <formula>NOT(ISERROR(SEARCH("em andamento",P158)))</formula>
    </cfRule>
    <cfRule type="containsText" dxfId="2788" priority="3616" operator="containsText" text="Finalizado">
      <formula>NOT(ISERROR(SEARCH("Finalizado",P158)))</formula>
    </cfRule>
  </conditionalFormatting>
  <conditionalFormatting sqref="P159:P160">
    <cfRule type="expression" dxfId="2787" priority="3599">
      <formula>$H159="ETAPA"</formula>
    </cfRule>
    <cfRule type="containsText" dxfId="2786" priority="3601" operator="containsText" text="N/A">
      <formula>NOT(ISERROR(SEARCH("N/A",P159)))</formula>
    </cfRule>
    <cfRule type="containsText" dxfId="2785" priority="3602" operator="containsText" text="Pendente">
      <formula>NOT(ISERROR(SEARCH("Pendente",P159)))</formula>
    </cfRule>
    <cfRule type="containsText" dxfId="2784" priority="3603" operator="containsText" text="Finalizado">
      <formula>NOT(ISERROR(SEARCH("Finalizado",P159)))</formula>
    </cfRule>
    <cfRule type="containsText" dxfId="2783" priority="3604" operator="containsText" text="em andamento">
      <formula>NOT(ISERROR(SEARCH("em andamento",P159)))</formula>
    </cfRule>
    <cfRule type="containsText" dxfId="2782" priority="3605" operator="containsText" text="Lançado">
      <formula>NOT(ISERROR(SEARCH("Lançado",P159)))</formula>
    </cfRule>
    <cfRule type="containsText" dxfId="2781" priority="3606" operator="containsText" text="N/A">
      <formula>NOT(ISERROR(SEARCH("N/A",P159)))</formula>
    </cfRule>
    <cfRule type="containsText" dxfId="2780" priority="3607" operator="containsText" text="Pendente">
      <formula>NOT(ISERROR(SEARCH("Pendente",P159)))</formula>
    </cfRule>
    <cfRule type="containsText" dxfId="2779" priority="3608" operator="containsText" text="Finalizado">
      <formula>NOT(ISERROR(SEARCH("Finalizado",P159)))</formula>
    </cfRule>
    <cfRule type="expression" dxfId="2778" priority="3597">
      <formula>$H159="SUBETAPA"</formula>
    </cfRule>
    <cfRule type="containsText" dxfId="2777" priority="3600" operator="containsText" text="Lançado">
      <formula>NOT(ISERROR(SEARCH("Lançado",P159)))</formula>
    </cfRule>
    <cfRule type="expression" dxfId="2776" priority="3598">
      <formula>$H159="CÉLULA CONSTRUTIVA"</formula>
    </cfRule>
    <cfRule type="containsText" dxfId="2775" priority="3609" operator="containsText" text="em andamento">
      <formula>NOT(ISERROR(SEARCH("em andamento",P159)))</formula>
    </cfRule>
  </conditionalFormatting>
  <conditionalFormatting sqref="P164">
    <cfRule type="containsText" dxfId="2764" priority="3593" operator="containsText" text="N/A">
      <formula>NOT(ISERROR(SEARCH("N/A",P164)))</formula>
    </cfRule>
    <cfRule type="containsText" dxfId="2763" priority="3592" operator="containsText" text="Lançado">
      <formula>NOT(ISERROR(SEARCH("Lançado",P164)))</formula>
    </cfRule>
    <cfRule type="expression" dxfId="2762" priority="3591">
      <formula>$H164="ETAPA"</formula>
    </cfRule>
    <cfRule type="expression" dxfId="2761" priority="3590">
      <formula>$H164="CÉLULA CONSTRUTIVA"</formula>
    </cfRule>
    <cfRule type="expression" dxfId="2760" priority="3589">
      <formula>$H164="SUBETAPA"</formula>
    </cfRule>
    <cfRule type="containsText" dxfId="2759" priority="3596" operator="containsText" text="em andamento">
      <formula>NOT(ISERROR(SEARCH("em andamento",P164)))</formula>
    </cfRule>
    <cfRule type="containsText" dxfId="2758" priority="3595" operator="containsText" text="Finalizado">
      <formula>NOT(ISERROR(SEARCH("Finalizado",P164)))</formula>
    </cfRule>
    <cfRule type="containsText" dxfId="2757" priority="3594" operator="containsText" text="Pendente">
      <formula>NOT(ISERROR(SEARCH("Pendente",P164)))</formula>
    </cfRule>
  </conditionalFormatting>
  <conditionalFormatting sqref="P166">
    <cfRule type="expression" dxfId="2756" priority="6641">
      <formula>$H166="ETAPA"</formula>
    </cfRule>
    <cfRule type="expression" dxfId="2755" priority="6640">
      <formula>$H166="CÉLULA CONSTRUTIVA"</formula>
    </cfRule>
    <cfRule type="expression" dxfId="2754" priority="6639">
      <formula>$H166="SUBETAPA"</formula>
    </cfRule>
  </conditionalFormatting>
  <conditionalFormatting sqref="P168">
    <cfRule type="containsText" dxfId="2753" priority="4355" operator="containsText" text="Pendente">
      <formula>NOT(ISERROR(SEARCH("Pendente",P168)))</formula>
    </cfRule>
    <cfRule type="containsText" dxfId="2752" priority="4354" operator="containsText" text="N/A">
      <formula>NOT(ISERROR(SEARCH("N/A",P168)))</formula>
    </cfRule>
    <cfRule type="containsText" dxfId="2751" priority="4357" operator="containsText" text="em andamento">
      <formula>NOT(ISERROR(SEARCH("em andamento",P168)))</formula>
    </cfRule>
    <cfRule type="containsText" dxfId="2750" priority="4356" operator="containsText" text="Finalizado">
      <formula>NOT(ISERROR(SEARCH("Finalizado",P168)))</formula>
    </cfRule>
    <cfRule type="containsText" dxfId="2749" priority="4353" operator="containsText" text="Lançado">
      <formula>NOT(ISERROR(SEARCH("Lançado",P168)))</formula>
    </cfRule>
  </conditionalFormatting>
  <conditionalFormatting sqref="P168 P171">
    <cfRule type="expression" dxfId="2748" priority="4351">
      <formula>$H168="CÉLULA CONSTRUTIVA"</formula>
    </cfRule>
    <cfRule type="expression" dxfId="2747" priority="4352">
      <formula>$H168="ETAPA"</formula>
    </cfRule>
    <cfRule type="expression" dxfId="2746" priority="4350">
      <formula>$H168="SUBETAPA"</formula>
    </cfRule>
  </conditionalFormatting>
  <conditionalFormatting sqref="P171">
    <cfRule type="expression" dxfId="2732" priority="6060">
      <formula>$H171="ETAPA"</formula>
    </cfRule>
    <cfRule type="expression" dxfId="2731" priority="6061">
      <formula>$H171="SUBETAPA"</formula>
    </cfRule>
    <cfRule type="expression" dxfId="2730" priority="6062">
      <formula>$H171="CÉLULA CONSTRUTIVA"</formula>
    </cfRule>
    <cfRule type="expression" dxfId="2729" priority="6063">
      <formula>$H171="ETAPA"</formula>
    </cfRule>
    <cfRule type="containsText" dxfId="2728" priority="6064" operator="containsText" text="Lançado">
      <formula>NOT(ISERROR(SEARCH("Lançado",P171)))</formula>
    </cfRule>
    <cfRule type="containsText" dxfId="2727" priority="6065" operator="containsText" text="N/A">
      <formula>NOT(ISERROR(SEARCH("N/A",P171)))</formula>
    </cfRule>
    <cfRule type="containsText" dxfId="2726" priority="6066" operator="containsText" text="Pendente">
      <formula>NOT(ISERROR(SEARCH("Pendente",P171)))</formula>
    </cfRule>
    <cfRule type="containsText" dxfId="2725" priority="6067" operator="containsText" text="Finalizado">
      <formula>NOT(ISERROR(SEARCH("Finalizado",P171)))</formula>
    </cfRule>
    <cfRule type="containsText" dxfId="2724" priority="6068" operator="containsText" text="em andamento">
      <formula>NOT(ISERROR(SEARCH("em andamento",P171)))</formula>
    </cfRule>
    <cfRule type="expression" dxfId="2723" priority="6058">
      <formula>$H171="SUBETAPA"</formula>
    </cfRule>
    <cfRule type="expression" dxfId="2722" priority="6059">
      <formula>$H171="CÉLULA CONSTRUTIVA"</formula>
    </cfRule>
  </conditionalFormatting>
  <conditionalFormatting sqref="P173">
    <cfRule type="expression" dxfId="2703" priority="4329">
      <formula>$H173="SUBETAPA"</formula>
    </cfRule>
    <cfRule type="expression" dxfId="2702" priority="4330">
      <formula>$H173="CÉLULA CONSTRUTIVA"</formula>
    </cfRule>
    <cfRule type="expression" dxfId="2701" priority="4331">
      <formula>$H173="ETAPA"</formula>
    </cfRule>
  </conditionalFormatting>
  <conditionalFormatting sqref="P173">
    <cfRule type="expression" dxfId="2700" priority="5592">
      <formula>$H173="ETAPA"</formula>
    </cfRule>
    <cfRule type="expression" dxfId="2699" priority="5591">
      <formula>$H173="CÉLULA CONSTRUTIVA"</formula>
    </cfRule>
    <cfRule type="expression" dxfId="2698" priority="5590">
      <formula>$H173="SUBETAPA"</formula>
    </cfRule>
    <cfRule type="containsText" dxfId="2697" priority="5593" operator="containsText" text="Lançado">
      <formula>NOT(ISERROR(SEARCH("Lançado",P173)))</formula>
    </cfRule>
    <cfRule type="expression" dxfId="2696" priority="5589">
      <formula>$H173="ETAPA"</formula>
    </cfRule>
    <cfRule type="expression" dxfId="2695" priority="5587">
      <formula>$H173="SUBETAPA"</formula>
    </cfRule>
    <cfRule type="expression" dxfId="2694" priority="5588">
      <formula>$H173="CÉLULA CONSTRUTIVA"</formula>
    </cfRule>
    <cfRule type="containsText" dxfId="2693" priority="5597" operator="containsText" text="em andamento">
      <formula>NOT(ISERROR(SEARCH("em andamento",P173)))</formula>
    </cfRule>
    <cfRule type="containsText" dxfId="2692" priority="5596" operator="containsText" text="Finalizado">
      <formula>NOT(ISERROR(SEARCH("Finalizado",P173)))</formula>
    </cfRule>
    <cfRule type="containsText" dxfId="2691" priority="5595" operator="containsText" text="Pendente">
      <formula>NOT(ISERROR(SEARCH("Pendente",P173)))</formula>
    </cfRule>
    <cfRule type="containsText" dxfId="2690" priority="5594" operator="containsText" text="N/A">
      <formula>NOT(ISERROR(SEARCH("N/A",P173)))</formula>
    </cfRule>
  </conditionalFormatting>
  <conditionalFormatting sqref="P175">
    <cfRule type="containsText" dxfId="2689" priority="4293" operator="containsText" text="Finalizado">
      <formula>NOT(ISERROR(SEARCH("Finalizado",P175)))</formula>
    </cfRule>
    <cfRule type="containsText" dxfId="2688" priority="4291" operator="containsText" text="N/A">
      <formula>NOT(ISERROR(SEARCH("N/A",P175)))</formula>
    </cfRule>
    <cfRule type="containsText" dxfId="2687" priority="4290" operator="containsText" text="Lançado">
      <formula>NOT(ISERROR(SEARCH("Lançado",P175)))</formula>
    </cfRule>
    <cfRule type="containsText" dxfId="2686" priority="4294" operator="containsText" text="em andamento">
      <formula>NOT(ISERROR(SEARCH("em andamento",P175)))</formula>
    </cfRule>
    <cfRule type="containsText" dxfId="2685" priority="4292" operator="containsText" text="Pendente">
      <formula>NOT(ISERROR(SEARCH("Pendente",P175)))</formula>
    </cfRule>
  </conditionalFormatting>
  <conditionalFormatting sqref="L76:L84 J102:K104 L104 G135:I136">
    <cfRule type="expression" dxfId="2684" priority="2698">
      <formula>$H76="SUBETAPA"</formula>
    </cfRule>
  </conditionalFormatting>
  <conditionalFormatting sqref="P177:P180">
    <cfRule type="containsText" dxfId="2673" priority="4389" operator="containsText" text="Lançado">
      <formula>NOT(ISERROR(SEARCH("Lançado",P177)))</formula>
    </cfRule>
    <cfRule type="containsText" dxfId="2672" priority="4390" operator="containsText" text="N/A">
      <formula>NOT(ISERROR(SEARCH("N/A",P177)))</formula>
    </cfRule>
    <cfRule type="containsText" dxfId="2671" priority="4391" operator="containsText" text="Pendente">
      <formula>NOT(ISERROR(SEARCH("Pendente",P177)))</formula>
    </cfRule>
    <cfRule type="containsText" dxfId="2670" priority="4392" operator="containsText" text="Finalizado">
      <formula>NOT(ISERROR(SEARCH("Finalizado",P177)))</formula>
    </cfRule>
    <cfRule type="containsText" dxfId="2669" priority="4393" operator="containsText" text="em andamento">
      <formula>NOT(ISERROR(SEARCH("em andamento",P177)))</formula>
    </cfRule>
  </conditionalFormatting>
  <conditionalFormatting sqref="P179:P180">
    <cfRule type="expression" dxfId="2668" priority="6438">
      <formula>$H179="ETAPA"</formula>
    </cfRule>
  </conditionalFormatting>
  <conditionalFormatting sqref="P180">
    <cfRule type="containsText" dxfId="2667" priority="4380" operator="containsText" text="N/A">
      <formula>NOT(ISERROR(SEARCH("N/A",P180)))</formula>
    </cfRule>
    <cfRule type="containsText" dxfId="2666" priority="4381" operator="containsText" text="Pendente">
      <formula>NOT(ISERROR(SEARCH("Pendente",P180)))</formula>
    </cfRule>
    <cfRule type="containsText" dxfId="2665" priority="4379" operator="containsText" text="Lançado">
      <formula>NOT(ISERROR(SEARCH("Lançado",P180)))</formula>
    </cfRule>
    <cfRule type="containsText" dxfId="2664" priority="4382" operator="containsText" text="Finalizado">
      <formula>NOT(ISERROR(SEARCH("Finalizado",P180)))</formula>
    </cfRule>
    <cfRule type="containsText" dxfId="2663" priority="4383" operator="containsText" text="em andamento">
      <formula>NOT(ISERROR(SEARCH("em andamento",P180)))</formula>
    </cfRule>
    <cfRule type="containsText" dxfId="2662" priority="4385" operator="containsText" text="N/A">
      <formula>NOT(ISERROR(SEARCH("N/A",P180)))</formula>
    </cfRule>
    <cfRule type="containsText" dxfId="2661" priority="4386" operator="containsText" text="Pendente">
      <formula>NOT(ISERROR(SEARCH("Pendente",P180)))</formula>
    </cfRule>
    <cfRule type="containsText" dxfId="2660" priority="4387" operator="containsText" text="Finalizado">
      <formula>NOT(ISERROR(SEARCH("Finalizado",P180)))</formula>
    </cfRule>
    <cfRule type="containsText" dxfId="2659" priority="4384" operator="containsText" text="Lançado">
      <formula>NOT(ISERROR(SEARCH("Lançado",P180)))</formula>
    </cfRule>
    <cfRule type="containsText" dxfId="2658" priority="4388" operator="containsText" text="em andamento">
      <formula>NOT(ISERROR(SEARCH("em andamento",P180)))</formula>
    </cfRule>
  </conditionalFormatting>
  <conditionalFormatting sqref="P181">
    <cfRule type="containsText" dxfId="2657" priority="4412" operator="containsText" text="Pendente">
      <formula>NOT(ISERROR(SEARCH("Pendente",P181)))</formula>
    </cfRule>
    <cfRule type="containsText" dxfId="2656" priority="4414" operator="containsText" text="em andamento">
      <formula>NOT(ISERROR(SEARCH("em andamento",P181)))</formula>
    </cfRule>
    <cfRule type="containsText" dxfId="2655" priority="4413" operator="containsText" text="Finalizado">
      <formula>NOT(ISERROR(SEARCH("Finalizado",P181)))</formula>
    </cfRule>
    <cfRule type="containsText" dxfId="2654" priority="4411" operator="containsText" text="N/A">
      <formula>NOT(ISERROR(SEARCH("N/A",P181)))</formula>
    </cfRule>
    <cfRule type="containsText" dxfId="2653" priority="4410" operator="containsText" text="Lançado">
      <formula>NOT(ISERROR(SEARCH("Lançado",P181)))</formula>
    </cfRule>
  </conditionalFormatting>
  <conditionalFormatting sqref="P185 P187 P216:P218 P220 P224 P230:P231 P241:P242 P244 P248 P250:P252 P256 P279:P283">
    <cfRule type="containsText" dxfId="2639" priority="6574" operator="containsText" text="Pendente">
      <formula>NOT(ISERROR(SEARCH("Pendente",P185)))</formula>
    </cfRule>
  </conditionalFormatting>
  <conditionalFormatting sqref="P185 P187 P216:P218 P220 P224 P230:P231 P241:P242 P244 P248 P250:P252 P256">
    <cfRule type="containsText" dxfId="2638" priority="6576" operator="containsText" text="em andamento">
      <formula>NOT(ISERROR(SEARCH("em andamento",P185)))</formula>
    </cfRule>
    <cfRule type="containsText" dxfId="2637" priority="6575" operator="containsText" text="Finalizado">
      <formula>NOT(ISERROR(SEARCH("Finalizado",P185)))</formula>
    </cfRule>
  </conditionalFormatting>
  <conditionalFormatting sqref="P185">
    <cfRule type="expression" dxfId="2636" priority="6476">
      <formula>$H185="CÉLULA CONSTRUTIVA"</formula>
    </cfRule>
    <cfRule type="expression" dxfId="2635" priority="6475">
      <formula>$H185="SUBETAPA"</formula>
    </cfRule>
    <cfRule type="expression" dxfId="2634" priority="6477">
      <formula>$H185="ETAPA"</formula>
    </cfRule>
    <cfRule type="expression" dxfId="2633" priority="6497">
      <formula>$H185="ETAPA"</formula>
    </cfRule>
    <cfRule type="expression" dxfId="2632" priority="6496">
      <formula>$H185="CÉLULA CONSTRUTIVA"</formula>
    </cfRule>
    <cfRule type="expression" dxfId="2631" priority="6495">
      <formula>$H185="SUBETAPA"</formula>
    </cfRule>
    <cfRule type="expression" dxfId="2630" priority="6494">
      <formula>$H185="ETAPA"</formula>
    </cfRule>
    <cfRule type="expression" dxfId="2629" priority="6493">
      <formula>$H185="CÉLULA CONSTRUTIVA"</formula>
    </cfRule>
    <cfRule type="expression" dxfId="2628" priority="6492">
      <formula>$H185="SUBETAPA"</formula>
    </cfRule>
    <cfRule type="expression" dxfId="2627" priority="6491">
      <formula>$H185="ETAPA"</formula>
    </cfRule>
    <cfRule type="expression" dxfId="2626" priority="6489">
      <formula>$H185="SUBETAPA"</formula>
    </cfRule>
    <cfRule type="expression" dxfId="2625" priority="6490">
      <formula>$H185="CÉLULA CONSTRUTIVA"</formula>
    </cfRule>
  </conditionalFormatting>
  <conditionalFormatting sqref="P185">
    <cfRule type="expression" dxfId="2624" priority="4429">
      <formula>$H185="CÉLULA CONSTRUTIVA"</formula>
    </cfRule>
    <cfRule type="expression" dxfId="2623" priority="4428">
      <formula>$H185="SUBETAPA"</formula>
    </cfRule>
    <cfRule type="expression" dxfId="2622" priority="4430">
      <formula>$H185="ETAPA"</formula>
    </cfRule>
  </conditionalFormatting>
  <conditionalFormatting sqref="P187:P189">
    <cfRule type="containsText" dxfId="2606" priority="6335" operator="containsText" text="em andamento">
      <formula>NOT(ISERROR(SEARCH("em andamento",P187)))</formula>
    </cfRule>
    <cfRule type="containsText" dxfId="2605" priority="6334" operator="containsText" text="Finalizado">
      <formula>NOT(ISERROR(SEARCH("Finalizado",P187)))</formula>
    </cfRule>
    <cfRule type="containsText" dxfId="2604" priority="6333" operator="containsText" text="Pendente">
      <formula>NOT(ISERROR(SEARCH("Pendente",P187)))</formula>
    </cfRule>
    <cfRule type="containsText" dxfId="2603" priority="6332" operator="containsText" text="N/A">
      <formula>NOT(ISERROR(SEARCH("N/A",P187)))</formula>
    </cfRule>
    <cfRule type="containsText" dxfId="2602" priority="6331" operator="containsText" text="Lançado">
      <formula>NOT(ISERROR(SEARCH("Lançado",P187)))</formula>
    </cfRule>
  </conditionalFormatting>
  <conditionalFormatting sqref="P188:P189">
    <cfRule type="expression" dxfId="2601" priority="6324">
      <formula>$H188="ETAPA"</formula>
    </cfRule>
    <cfRule type="expression" dxfId="2600" priority="6325">
      <formula>$H188="SUBETAPA"</formula>
    </cfRule>
    <cfRule type="expression" dxfId="2599" priority="6327">
      <formula>$H188="ETAPA"</formula>
    </cfRule>
    <cfRule type="expression" dxfId="2598" priority="6328">
      <formula>$H188="SUBETAPA"</formula>
    </cfRule>
    <cfRule type="expression" dxfId="2597" priority="6323">
      <formula>$H188="CÉLULA CONSTRUTIVA"</formula>
    </cfRule>
    <cfRule type="expression" dxfId="2596" priority="6329">
      <formula>$H188="CÉLULA CONSTRUTIVA"</formula>
    </cfRule>
    <cfRule type="expression" dxfId="2595" priority="6326">
      <formula>$H188="CÉLULA CONSTRUTIVA"</formula>
    </cfRule>
    <cfRule type="expression" dxfId="2594" priority="6322">
      <formula>$H188="SUBETAPA"</formula>
    </cfRule>
    <cfRule type="expression" dxfId="2593" priority="6330">
      <formula>$H188="ETAPA"</formula>
    </cfRule>
    <cfRule type="containsText" dxfId="2592" priority="6321" operator="containsText" text="em andamento">
      <formula>NOT(ISERROR(SEARCH("em andamento",P188)))</formula>
    </cfRule>
  </conditionalFormatting>
  <conditionalFormatting sqref="P188:P195">
    <cfRule type="containsText" dxfId="2591" priority="6214" operator="containsText" text="Pendente">
      <formula>NOT(ISERROR(SEARCH("Pendente",P188)))</formula>
    </cfRule>
    <cfRule type="containsText" dxfId="2590" priority="6215" operator="containsText" text="Finalizado">
      <formula>NOT(ISERROR(SEARCH("Finalizado",P188)))</formula>
    </cfRule>
  </conditionalFormatting>
  <conditionalFormatting sqref="P194:P195">
    <cfRule type="containsText" dxfId="2589" priority="1939" operator="containsText" text="Pendente">
      <formula>NOT(ISERROR(SEARCH("Pendente",P194)))</formula>
    </cfRule>
    <cfRule type="containsText" dxfId="2588" priority="1938" operator="containsText" text="N/A">
      <formula>NOT(ISERROR(SEARCH("N/A",P194)))</formula>
    </cfRule>
    <cfRule type="containsText" dxfId="2587" priority="1937" operator="containsText" text="Lançado">
      <formula>NOT(ISERROR(SEARCH("Lançado",P194)))</formula>
    </cfRule>
    <cfRule type="containsText" dxfId="2586" priority="1936" operator="containsText" text="em andamento">
      <formula>NOT(ISERROR(SEARCH("em andamento",P194)))</formula>
    </cfRule>
    <cfRule type="containsText" dxfId="2585" priority="1935" operator="containsText" text="Finalizado">
      <formula>NOT(ISERROR(SEARCH("Finalizado",P194)))</formula>
    </cfRule>
    <cfRule type="containsText" dxfId="2584" priority="1940" operator="containsText" text="Finalizado">
      <formula>NOT(ISERROR(SEARCH("Finalizado",P194)))</formula>
    </cfRule>
    <cfRule type="containsText" dxfId="2583" priority="1934" operator="containsText" text="Pendente">
      <formula>NOT(ISERROR(SEARCH("Pendente",P194)))</formula>
    </cfRule>
    <cfRule type="containsText" dxfId="2582" priority="1933" operator="containsText" text="N/A">
      <formula>NOT(ISERROR(SEARCH("N/A",P194)))</formula>
    </cfRule>
    <cfRule type="containsText" dxfId="2581" priority="1932" operator="containsText" text="Lançado">
      <formula>NOT(ISERROR(SEARCH("Lançado",P194)))</formula>
    </cfRule>
    <cfRule type="containsText" dxfId="2580" priority="1941" operator="containsText" text="em andamento">
      <formula>NOT(ISERROR(SEARCH("em andamento",P194)))</formula>
    </cfRule>
  </conditionalFormatting>
  <conditionalFormatting sqref="P196">
    <cfRule type="containsText" dxfId="2579" priority="2509" operator="containsText" text="em andamento">
      <formula>NOT(ISERROR(SEARCH("em andamento",P196)))</formula>
    </cfRule>
    <cfRule type="containsText" dxfId="2578" priority="2508" operator="containsText" text="Finalizado">
      <formula>NOT(ISERROR(SEARCH("Finalizado",P196)))</formula>
    </cfRule>
    <cfRule type="containsText" dxfId="2577" priority="2506" operator="containsText" text="N/A">
      <formula>NOT(ISERROR(SEARCH("N/A",P196)))</formula>
    </cfRule>
    <cfRule type="containsText" dxfId="2576" priority="2505" operator="containsText" text="Lançado">
      <formula>NOT(ISERROR(SEARCH("Lançado",P196)))</formula>
    </cfRule>
    <cfRule type="containsText" dxfId="2575" priority="2507" operator="containsText" text="Pendente">
      <formula>NOT(ISERROR(SEARCH("Pendente",P196)))</formula>
    </cfRule>
  </conditionalFormatting>
  <conditionalFormatting sqref="P197:P199">
    <cfRule type="containsText" dxfId="2574" priority="1916" operator="containsText" text="N/A">
      <formula>NOT(ISERROR(SEARCH("N/A",P197)))</formula>
    </cfRule>
    <cfRule type="containsText" dxfId="2573" priority="1917" operator="containsText" text="Pendente">
      <formula>NOT(ISERROR(SEARCH("Pendente",P197)))</formula>
    </cfRule>
    <cfRule type="containsText" dxfId="2572" priority="1918" operator="containsText" text="Finalizado">
      <formula>NOT(ISERROR(SEARCH("Finalizado",P197)))</formula>
    </cfRule>
    <cfRule type="containsText" dxfId="2571" priority="1919" operator="containsText" text="em andamento">
      <formula>NOT(ISERROR(SEARCH("em andamento",P197)))</formula>
    </cfRule>
    <cfRule type="containsText" dxfId="2570" priority="1920" operator="containsText" text="Lançado">
      <formula>NOT(ISERROR(SEARCH("Lançado",P197)))</formula>
    </cfRule>
    <cfRule type="containsText" dxfId="2569" priority="1921" operator="containsText" text="N/A">
      <formula>NOT(ISERROR(SEARCH("N/A",P197)))</formula>
    </cfRule>
    <cfRule type="containsText" dxfId="2568" priority="1922" operator="containsText" text="Pendente">
      <formula>NOT(ISERROR(SEARCH("Pendente",P197)))</formula>
    </cfRule>
    <cfRule type="containsText" dxfId="2567" priority="1923" operator="containsText" text="Finalizado">
      <formula>NOT(ISERROR(SEARCH("Finalizado",P197)))</formula>
    </cfRule>
    <cfRule type="containsText" dxfId="2566" priority="1924" operator="containsText" text="em andamento">
      <formula>NOT(ISERROR(SEARCH("em andamento",P197)))</formula>
    </cfRule>
    <cfRule type="containsText" dxfId="2565" priority="1925" operator="containsText" text="Lançado">
      <formula>NOT(ISERROR(SEARCH("Lançado",P197)))</formula>
    </cfRule>
    <cfRule type="containsText" dxfId="2564" priority="1926" operator="containsText" text="N/A">
      <formula>NOT(ISERROR(SEARCH("N/A",P197)))</formula>
    </cfRule>
    <cfRule type="containsText" dxfId="2563" priority="1929" operator="containsText" text="Pendente">
      <formula>NOT(ISERROR(SEARCH("Pendente",P197)))</formula>
    </cfRule>
    <cfRule type="containsText" dxfId="2562" priority="1930" operator="containsText" text="Finalizado">
      <formula>NOT(ISERROR(SEARCH("Finalizado",P197)))</formula>
    </cfRule>
    <cfRule type="containsText" dxfId="2561" priority="1915" operator="containsText" text="Lançado">
      <formula>NOT(ISERROR(SEARCH("Lançado",P197)))</formula>
    </cfRule>
  </conditionalFormatting>
  <conditionalFormatting sqref="P200 P204 P327:P329 P331:P335">
    <cfRule type="containsText" dxfId="2560" priority="6529" operator="containsText" text="Pendente">
      <formula>NOT(ISERROR(SEARCH("Pendente",P200)))</formula>
    </cfRule>
  </conditionalFormatting>
  <conditionalFormatting sqref="P204 P327:P329 P200 P331:P335">
    <cfRule type="containsText" dxfId="2559" priority="6527" operator="containsText" text="Lançado">
      <formula>NOT(ISERROR(SEARCH("Lançado",P200)))</formula>
    </cfRule>
    <cfRule type="containsText" dxfId="2558" priority="6528" operator="containsText" text="N/A">
      <formula>NOT(ISERROR(SEARCH("N/A",P200)))</formula>
    </cfRule>
  </conditionalFormatting>
  <conditionalFormatting sqref="P204">
    <cfRule type="expression" dxfId="2557" priority="6466">
      <formula>$H204="SUBETAPA"</formula>
    </cfRule>
    <cfRule type="expression" dxfId="2556" priority="6467">
      <formula>$H204="CÉLULA CONSTRUTIVA"</formula>
    </cfRule>
    <cfRule type="expression" dxfId="2555" priority="6468">
      <formula>$H204="ETAPA"</formula>
    </cfRule>
    <cfRule type="containsText" dxfId="2554" priority="6469" operator="containsText" text="em andamento">
      <formula>NOT(ISERROR(SEARCH("em andamento",P204)))</formula>
    </cfRule>
  </conditionalFormatting>
  <conditionalFormatting sqref="P206 P258:P260">
    <cfRule type="containsText" dxfId="2553" priority="6505" operator="containsText" text="Finalizado">
      <formula>NOT(ISERROR(SEARCH("Finalizado",P206)))</formula>
    </cfRule>
    <cfRule type="containsText" dxfId="2552" priority="6506" operator="containsText" text="em andamento">
      <formula>NOT(ISERROR(SEARCH("em andamento",P206)))</formula>
    </cfRule>
  </conditionalFormatting>
  <conditionalFormatting sqref="P206">
    <cfRule type="expression" dxfId="2551" priority="6482">
      <formula>$H206="CÉLULA CONSTRUTIVA"</formula>
    </cfRule>
    <cfRule type="expression" dxfId="2550" priority="6483">
      <formula>$H206="ETAPA"</formula>
    </cfRule>
    <cfRule type="containsText" dxfId="2549" priority="6504" operator="containsText" text="Pendente">
      <formula>NOT(ISERROR(SEARCH("Pendente",P206)))</formula>
    </cfRule>
    <cfRule type="expression" dxfId="2548" priority="6481">
      <formula>$H206="SUBETAPA"</formula>
    </cfRule>
    <cfRule type="expression" dxfId="2547" priority="6480">
      <formula>$H206="ETAPA"</formula>
    </cfRule>
    <cfRule type="expression" dxfId="2546" priority="6479">
      <formula>$H206="CÉLULA CONSTRUTIVA"</formula>
    </cfRule>
    <cfRule type="containsText" dxfId="2545" priority="6488" operator="containsText" text="em andamento">
      <formula>NOT(ISERROR(SEARCH("em andamento",P206)))</formula>
    </cfRule>
    <cfRule type="containsText" dxfId="2544" priority="6487" operator="containsText" text="Finalizado">
      <formula>NOT(ISERROR(SEARCH("Finalizado",P206)))</formula>
    </cfRule>
    <cfRule type="containsText" dxfId="2543" priority="6486" operator="containsText" text="Pendente">
      <formula>NOT(ISERROR(SEARCH("Pendente",P206)))</formula>
    </cfRule>
    <cfRule type="containsText" dxfId="2542" priority="6485" operator="containsText" text="N/A">
      <formula>NOT(ISERROR(SEARCH("N/A",P206)))</formula>
    </cfRule>
    <cfRule type="containsText" dxfId="2541" priority="6484" operator="containsText" text="Lançado">
      <formula>NOT(ISERROR(SEARCH("Lançado",P206)))</formula>
    </cfRule>
    <cfRule type="expression" dxfId="2540" priority="6478">
      <formula>$H206="SUBETAPA"</formula>
    </cfRule>
  </conditionalFormatting>
  <conditionalFormatting sqref="P213 G295:P295 G317:P317 L21:L70 G38:K72 P55:P57 O64:P64 L72:O72 G73:O73 L74:O74 G74:K84 G188:K192 L190:P192 G297:L304 G307:L314 G319:L326 O71:P71 O65:O70 G318:O318 G296:O296">
    <cfRule type="expression" dxfId="2539" priority="2663">
      <formula>$H21="SUBETAPA"</formula>
    </cfRule>
  </conditionalFormatting>
  <conditionalFormatting sqref="P213">
    <cfRule type="containsText" dxfId="2538" priority="4639" operator="containsText" text="em andamento">
      <formula>NOT(ISERROR(SEARCH("em andamento",P213)))</formula>
    </cfRule>
    <cfRule type="containsText" dxfId="2537" priority="4637" operator="containsText" text="Pendente">
      <formula>NOT(ISERROR(SEARCH("Pendente",P213)))</formula>
    </cfRule>
    <cfRule type="containsText" dxfId="2536" priority="4636" operator="containsText" text="N/A">
      <formula>NOT(ISERROR(SEARCH("N/A",P213)))</formula>
    </cfRule>
    <cfRule type="containsText" dxfId="2535" priority="4635" operator="containsText" text="Lançado">
      <formula>NOT(ISERROR(SEARCH("Lançado",P213)))</formula>
    </cfRule>
    <cfRule type="containsText" dxfId="2534" priority="4638" operator="containsText" text="Finalizado">
      <formula>NOT(ISERROR(SEARCH("Finalizado",P213)))</formula>
    </cfRule>
  </conditionalFormatting>
  <conditionalFormatting sqref="P216:P218 P185 P241:P242 P230:P231 P244 P187 P248 P250:P252 P256 P220 P224 P279:P283">
    <cfRule type="containsText" dxfId="2522" priority="6572" operator="containsText" text="Lançado">
      <formula>NOT(ISERROR(SEARCH("Lançado",P185)))</formula>
    </cfRule>
    <cfRule type="containsText" dxfId="2521" priority="6573" operator="containsText" text="N/A">
      <formula>NOT(ISERROR(SEARCH("N/A",P185)))</formula>
    </cfRule>
  </conditionalFormatting>
  <conditionalFormatting sqref="P217:P218">
    <cfRule type="containsText" dxfId="2520" priority="6546" operator="containsText" text="Lançado">
      <formula>NOT(ISERROR(SEARCH("Lançado",P217)))</formula>
    </cfRule>
    <cfRule type="containsText" dxfId="2519" priority="6550" operator="containsText" text="em andamento">
      <formula>NOT(ISERROR(SEARCH("em andamento",P217)))</formula>
    </cfRule>
    <cfRule type="containsText" dxfId="2518" priority="6549" operator="containsText" text="Finalizado">
      <formula>NOT(ISERROR(SEARCH("Finalizado",P217)))</formula>
    </cfRule>
    <cfRule type="containsText" dxfId="2517" priority="6547" operator="containsText" text="N/A">
      <formula>NOT(ISERROR(SEARCH("N/A",P217)))</formula>
    </cfRule>
    <cfRule type="containsText" dxfId="2516" priority="6548" operator="containsText" text="Pendente">
      <formula>NOT(ISERROR(SEARCH("Pendente",P217)))</formula>
    </cfRule>
  </conditionalFormatting>
  <conditionalFormatting sqref="P219">
    <cfRule type="containsText" dxfId="2515" priority="4679" operator="containsText" text="Pendente">
      <formula>NOT(ISERROR(SEARCH("Pendente",P219)))</formula>
    </cfRule>
    <cfRule type="containsText" dxfId="2514" priority="4667" operator="containsText" text="Finalizado">
      <formula>NOT(ISERROR(SEARCH("Finalizado",P219)))</formula>
    </cfRule>
    <cfRule type="containsText" dxfId="2513" priority="4669" operator="containsText" text="Lançado">
      <formula>NOT(ISERROR(SEARCH("Lançado",P219)))</formula>
    </cfRule>
    <cfRule type="containsText" dxfId="2512" priority="4670" operator="containsText" text="N/A">
      <formula>NOT(ISERROR(SEARCH("N/A",P219)))</formula>
    </cfRule>
    <cfRule type="containsText" dxfId="2511" priority="4671" operator="containsText" text="Pendente">
      <formula>NOT(ISERROR(SEARCH("Pendente",P219)))</formula>
    </cfRule>
    <cfRule type="containsText" dxfId="2510" priority="4672" operator="containsText" text="Finalizado">
      <formula>NOT(ISERROR(SEARCH("Finalizado",P219)))</formula>
    </cfRule>
    <cfRule type="containsText" dxfId="2509" priority="4677" operator="containsText" text="Lançado">
      <formula>NOT(ISERROR(SEARCH("Lançado",P219)))</formula>
    </cfRule>
    <cfRule type="containsText" dxfId="2508" priority="4668" operator="containsText" text="em andamento">
      <formula>NOT(ISERROR(SEARCH("em andamento",P219)))</formula>
    </cfRule>
    <cfRule type="containsText" dxfId="2507" priority="4681" operator="containsText" text="em andamento">
      <formula>NOT(ISERROR(SEARCH("em andamento",P219)))</formula>
    </cfRule>
    <cfRule type="containsText" dxfId="2506" priority="4673" operator="containsText" text="em andamento">
      <formula>NOT(ISERROR(SEARCH("em andamento",P219)))</formula>
    </cfRule>
    <cfRule type="containsText" dxfId="2505" priority="4680" operator="containsText" text="Finalizado">
      <formula>NOT(ISERROR(SEARCH("Finalizado",P219)))</formula>
    </cfRule>
    <cfRule type="expression" dxfId="2504" priority="4661">
      <formula>$H219="SUBETAPA"</formula>
    </cfRule>
    <cfRule type="expression" dxfId="2503" priority="4662">
      <formula>$H219="CÉLULA CONSTRUTIVA"</formula>
    </cfRule>
    <cfRule type="expression" dxfId="2502" priority="4663">
      <formula>$H219="ETAPA"</formula>
    </cfRule>
    <cfRule type="containsText" dxfId="2501" priority="4664" operator="containsText" text="Lançado">
      <formula>NOT(ISERROR(SEARCH("Lançado",P219)))</formula>
    </cfRule>
    <cfRule type="containsText" dxfId="2500" priority="4665" operator="containsText" text="N/A">
      <formula>NOT(ISERROR(SEARCH("N/A",P219)))</formula>
    </cfRule>
    <cfRule type="containsText" dxfId="2499" priority="4666" operator="containsText" text="Pendente">
      <formula>NOT(ISERROR(SEARCH("Pendente",P219)))</formula>
    </cfRule>
    <cfRule type="containsText" dxfId="2498" priority="4678" operator="containsText" text="N/A">
      <formula>NOT(ISERROR(SEARCH("N/A",P219)))</formula>
    </cfRule>
  </conditionalFormatting>
  <conditionalFormatting sqref="P220">
    <cfRule type="containsText" dxfId="2497" priority="4702" operator="containsText" text="em andamento">
      <formula>NOT(ISERROR(SEARCH("em andamento",P220)))</formula>
    </cfRule>
    <cfRule type="containsText" dxfId="2496" priority="4701" operator="containsText" text="Finalizado">
      <formula>NOT(ISERROR(SEARCH("Finalizado",P220)))</formula>
    </cfRule>
    <cfRule type="containsText" dxfId="2495" priority="4700" operator="containsText" text="Pendente">
      <formula>NOT(ISERROR(SEARCH("Pendente",P220)))</formula>
    </cfRule>
    <cfRule type="containsText" dxfId="2494" priority="4699" operator="containsText" text="N/A">
      <formula>NOT(ISERROR(SEARCH("N/A",P220)))</formula>
    </cfRule>
    <cfRule type="containsText" dxfId="2493" priority="4698" operator="containsText" text="Lançado">
      <formula>NOT(ISERROR(SEARCH("Lançado",P220)))</formula>
    </cfRule>
  </conditionalFormatting>
  <conditionalFormatting sqref="P222">
    <cfRule type="containsText" dxfId="2479" priority="3041" operator="containsText" text="Lançado">
      <formula>NOT(ISERROR(SEARCH("Lançado",P222)))</formula>
    </cfRule>
    <cfRule type="containsText" dxfId="2478" priority="3042" operator="containsText" text="N/A">
      <formula>NOT(ISERROR(SEARCH("N/A",P222)))</formula>
    </cfRule>
    <cfRule type="containsText" dxfId="2477" priority="3043" operator="containsText" text="Pendente">
      <formula>NOT(ISERROR(SEARCH("Pendente",P222)))</formula>
    </cfRule>
    <cfRule type="containsText" dxfId="2476" priority="3044" operator="containsText" text="Finalizado">
      <formula>NOT(ISERROR(SEARCH("Finalizado",P222)))</formula>
    </cfRule>
    <cfRule type="containsText" dxfId="2475" priority="3045" operator="containsText" text="em andamento">
      <formula>NOT(ISERROR(SEARCH("em andamento",P222)))</formula>
    </cfRule>
  </conditionalFormatting>
  <conditionalFormatting sqref="P222">
    <cfRule type="containsText" dxfId="2474" priority="3023" operator="containsText" text="Lançado">
      <formula>NOT(ISERROR(SEARCH("Lançado",P222)))</formula>
    </cfRule>
    <cfRule type="containsText" dxfId="2473" priority="3024" operator="containsText" text="N/A">
      <formula>NOT(ISERROR(SEARCH("N/A",P222)))</formula>
    </cfRule>
    <cfRule type="containsText" dxfId="2472" priority="3025" operator="containsText" text="Pendente">
      <formula>NOT(ISERROR(SEARCH("Pendente",P222)))</formula>
    </cfRule>
    <cfRule type="containsText" dxfId="2471" priority="3026" operator="containsText" text="Finalizado">
      <formula>NOT(ISERROR(SEARCH("Finalizado",P222)))</formula>
    </cfRule>
    <cfRule type="containsText" dxfId="2470" priority="3027" operator="containsText" text="em andamento">
      <formula>NOT(ISERROR(SEARCH("em andamento",P222)))</formula>
    </cfRule>
  </conditionalFormatting>
  <conditionalFormatting sqref="P226">
    <cfRule type="containsText" dxfId="2456" priority="1997" operator="containsText" text="Finalizado">
      <formula>NOT(ISERROR(SEARCH("Finalizado",P226)))</formula>
    </cfRule>
    <cfRule type="containsText" dxfId="2455" priority="1995" operator="containsText" text="N/A">
      <formula>NOT(ISERROR(SEARCH("N/A",P226)))</formula>
    </cfRule>
    <cfRule type="containsText" dxfId="2454" priority="1998" operator="containsText" text="em andamento">
      <formula>NOT(ISERROR(SEARCH("em andamento",P226)))</formula>
    </cfRule>
    <cfRule type="containsText" dxfId="2453" priority="1994" operator="containsText" text="Lançado">
      <formula>NOT(ISERROR(SEARCH("Lançado",P226)))</formula>
    </cfRule>
    <cfRule type="containsText" dxfId="2452" priority="1996" operator="containsText" text="Pendente">
      <formula>NOT(ISERROR(SEARCH("Pendente",P226)))</formula>
    </cfRule>
  </conditionalFormatting>
  <conditionalFormatting sqref="P228">
    <cfRule type="containsText" dxfId="2451" priority="1990" operator="containsText" text="em andamento">
      <formula>NOT(ISERROR(SEARCH("em andamento",P228)))</formula>
    </cfRule>
    <cfRule type="containsText" dxfId="2450" priority="1989" operator="containsText" text="Finalizado">
      <formula>NOT(ISERROR(SEARCH("Finalizado",P228)))</formula>
    </cfRule>
    <cfRule type="containsText" dxfId="2449" priority="1988" operator="containsText" text="Pendente">
      <formula>NOT(ISERROR(SEARCH("Pendente",P228)))</formula>
    </cfRule>
    <cfRule type="containsText" dxfId="2448" priority="1987" operator="containsText" text="N/A">
      <formula>NOT(ISERROR(SEARCH("N/A",P228)))</formula>
    </cfRule>
    <cfRule type="containsText" dxfId="2447" priority="1986" operator="containsText" text="Lançado">
      <formula>NOT(ISERROR(SEARCH("Lançado",P228)))</formula>
    </cfRule>
  </conditionalFormatting>
  <conditionalFormatting sqref="P230:P231 P241">
    <cfRule type="containsText" dxfId="2446" priority="6457" operator="containsText" text="em andamento">
      <formula>NOT(ISERROR(SEARCH("em andamento",P230)))</formula>
    </cfRule>
    <cfRule type="containsText" dxfId="2445" priority="6456" operator="containsText" text="Finalizado">
      <formula>NOT(ISERROR(SEARCH("Finalizado",P230)))</formula>
    </cfRule>
    <cfRule type="containsText" dxfId="2444" priority="6455" operator="containsText" text="Pendente">
      <formula>NOT(ISERROR(SEARCH("Pendente",P230)))</formula>
    </cfRule>
    <cfRule type="containsText" dxfId="2443" priority="6453" operator="containsText" text="Lançado">
      <formula>NOT(ISERROR(SEARCH("Lançado",P230)))</formula>
    </cfRule>
    <cfRule type="containsText" dxfId="2442" priority="6454" operator="containsText" text="N/A">
      <formula>NOT(ISERROR(SEARCH("N/A",P230)))</formula>
    </cfRule>
  </conditionalFormatting>
  <conditionalFormatting sqref="P232:P236">
    <cfRule type="expression" dxfId="2441" priority="4747">
      <formula>$H232="ETAPA"</formula>
    </cfRule>
    <cfRule type="containsText" dxfId="2440" priority="4748" operator="containsText" text="Lançado">
      <formula>NOT(ISERROR(SEARCH("Lançado",P232)))</formula>
    </cfRule>
    <cfRule type="containsText" dxfId="2439" priority="4761" operator="containsText" text="Lançado">
      <formula>NOT(ISERROR(SEARCH("Lançado",P232)))</formula>
    </cfRule>
    <cfRule type="containsText" dxfId="2438" priority="4762" operator="containsText" text="N/A">
      <formula>NOT(ISERROR(SEARCH("N/A",P232)))</formula>
    </cfRule>
    <cfRule type="containsText" dxfId="2437" priority="4763" operator="containsText" text="Pendente">
      <formula>NOT(ISERROR(SEARCH("Pendente",P232)))</formula>
    </cfRule>
    <cfRule type="containsText" dxfId="2436" priority="4764" operator="containsText" text="Finalizado">
      <formula>NOT(ISERROR(SEARCH("Finalizado",P232)))</formula>
    </cfRule>
    <cfRule type="containsText" dxfId="2435" priority="4765" operator="containsText" text="em andamento">
      <formula>NOT(ISERROR(SEARCH("em andamento",P232)))</formula>
    </cfRule>
    <cfRule type="containsText" dxfId="2434" priority="4757" operator="containsText" text="em andamento">
      <formula>NOT(ISERROR(SEARCH("em andamento",P232)))</formula>
    </cfRule>
    <cfRule type="containsText" dxfId="2433" priority="4756" operator="containsText" text="Finalizado">
      <formula>NOT(ISERROR(SEARCH("Finalizado",P232)))</formula>
    </cfRule>
    <cfRule type="containsText" dxfId="2432" priority="4755" operator="containsText" text="Pendente">
      <formula>NOT(ISERROR(SEARCH("Pendente",P232)))</formula>
    </cfRule>
    <cfRule type="containsText" dxfId="2431" priority="4754" operator="containsText" text="N/A">
      <formula>NOT(ISERROR(SEARCH("N/A",P232)))</formula>
    </cfRule>
    <cfRule type="containsText" dxfId="2430" priority="4753" operator="containsText" text="Lançado">
      <formula>NOT(ISERROR(SEARCH("Lançado",P232)))</formula>
    </cfRule>
    <cfRule type="containsText" dxfId="2429" priority="4752" operator="containsText" text="em andamento">
      <formula>NOT(ISERROR(SEARCH("em andamento",P232)))</formula>
    </cfRule>
    <cfRule type="containsText" dxfId="2428" priority="4751" operator="containsText" text="Finalizado">
      <formula>NOT(ISERROR(SEARCH("Finalizado",P232)))</formula>
    </cfRule>
    <cfRule type="containsText" dxfId="2427" priority="4749" operator="containsText" text="N/A">
      <formula>NOT(ISERROR(SEARCH("N/A",P232)))</formula>
    </cfRule>
    <cfRule type="containsText" dxfId="2426" priority="4750" operator="containsText" text="Pendente">
      <formula>NOT(ISERROR(SEARCH("Pendente",P232)))</formula>
    </cfRule>
  </conditionalFormatting>
  <conditionalFormatting sqref="P237:P238">
    <cfRule type="containsText" dxfId="2425" priority="4804" operator="containsText" text="N/A">
      <formula>NOT(ISERROR(SEARCH("N/A",P237)))</formula>
    </cfRule>
    <cfRule type="containsText" dxfId="2424" priority="4807" operator="containsText" text="em andamento">
      <formula>NOT(ISERROR(SEARCH("em andamento",P237)))</formula>
    </cfRule>
    <cfRule type="containsText" dxfId="2423" priority="4805" operator="containsText" text="Pendente">
      <formula>NOT(ISERROR(SEARCH("Pendente",P237)))</formula>
    </cfRule>
    <cfRule type="containsText" dxfId="2422" priority="4803" operator="containsText" text="Lançado">
      <formula>NOT(ISERROR(SEARCH("Lançado",P237)))</formula>
    </cfRule>
    <cfRule type="containsText" dxfId="2421" priority="4806" operator="containsText" text="Finalizado">
      <formula>NOT(ISERROR(SEARCH("Finalizado",P237)))</formula>
    </cfRule>
  </conditionalFormatting>
  <conditionalFormatting sqref="P238">
    <cfRule type="expression" dxfId="2420" priority="4788">
      <formula>$H238="CÉLULA CONSTRUTIVA"</formula>
    </cfRule>
    <cfRule type="expression" dxfId="2419" priority="4787">
      <formula>$H238="SUBETAPA"</formula>
    </cfRule>
    <cfRule type="expression" dxfId="2418" priority="4789">
      <formula>$H238="ETAPA"</formula>
    </cfRule>
    <cfRule type="containsText" dxfId="2417" priority="4790" operator="containsText" text="Lançado">
      <formula>NOT(ISERROR(SEARCH("Lançado",P238)))</formula>
    </cfRule>
    <cfRule type="containsText" dxfId="2416" priority="4791" operator="containsText" text="N/A">
      <formula>NOT(ISERROR(SEARCH("N/A",P238)))</formula>
    </cfRule>
    <cfRule type="containsText" dxfId="2415" priority="4792" operator="containsText" text="Pendente">
      <formula>NOT(ISERROR(SEARCH("Pendente",P238)))</formula>
    </cfRule>
    <cfRule type="containsText" dxfId="2414" priority="4793" operator="containsText" text="Finalizado">
      <formula>NOT(ISERROR(SEARCH("Finalizado",P238)))</formula>
    </cfRule>
    <cfRule type="containsText" dxfId="2413" priority="4794" operator="containsText" text="em andamento">
      <formula>NOT(ISERROR(SEARCH("em andamento",P238)))</formula>
    </cfRule>
    <cfRule type="containsText" dxfId="2412" priority="4795" operator="containsText" text="Lançado">
      <formula>NOT(ISERROR(SEARCH("Lançado",P238)))</formula>
    </cfRule>
    <cfRule type="containsText" dxfId="2411" priority="4796" operator="containsText" text="N/A">
      <formula>NOT(ISERROR(SEARCH("N/A",P238)))</formula>
    </cfRule>
    <cfRule type="containsText" dxfId="2410" priority="4797" operator="containsText" text="Pendente">
      <formula>NOT(ISERROR(SEARCH("Pendente",P238)))</formula>
    </cfRule>
    <cfRule type="containsText" dxfId="2409" priority="4799" operator="containsText" text="em andamento">
      <formula>NOT(ISERROR(SEARCH("em andamento",P238)))</formula>
    </cfRule>
    <cfRule type="containsText" dxfId="2408" priority="4798" operator="containsText" text="Finalizado">
      <formula>NOT(ISERROR(SEARCH("Finalizado",P238)))</formula>
    </cfRule>
  </conditionalFormatting>
  <conditionalFormatting sqref="P239:P240">
    <cfRule type="containsText" dxfId="2407" priority="4827" operator="containsText" text="Finalizado">
      <formula>NOT(ISERROR(SEARCH("Finalizado",P239)))</formula>
    </cfRule>
    <cfRule type="containsText" dxfId="2406" priority="4826" operator="containsText" text="Pendente">
      <formula>NOT(ISERROR(SEARCH("Pendente",P239)))</formula>
    </cfRule>
    <cfRule type="containsText" dxfId="2405" priority="4828" operator="containsText" text="em andamento">
      <formula>NOT(ISERROR(SEARCH("em andamento",P239)))</formula>
    </cfRule>
    <cfRule type="containsText" dxfId="2404" priority="4824" operator="containsText" text="Lançado">
      <formula>NOT(ISERROR(SEARCH("Lançado",P239)))</formula>
    </cfRule>
    <cfRule type="containsText" dxfId="2403" priority="4825" operator="containsText" text="N/A">
      <formula>NOT(ISERROR(SEARCH("N/A",P239)))</formula>
    </cfRule>
  </conditionalFormatting>
  <conditionalFormatting sqref="P240">
    <cfRule type="containsText" dxfId="2402" priority="4815" operator="containsText" text="em andamento">
      <formula>NOT(ISERROR(SEARCH("em andamento",P240)))</formula>
    </cfRule>
    <cfRule type="expression" dxfId="2401" priority="4808">
      <formula>$H240="SUBETAPA"</formula>
    </cfRule>
    <cfRule type="expression" dxfId="2400" priority="4809">
      <formula>$H240="CÉLULA CONSTRUTIVA"</formula>
    </cfRule>
    <cfRule type="expression" dxfId="2399" priority="4810">
      <formula>$H240="ETAPA"</formula>
    </cfRule>
    <cfRule type="containsText" dxfId="2398" priority="4811" operator="containsText" text="Lançado">
      <formula>NOT(ISERROR(SEARCH("Lançado",P240)))</formula>
    </cfRule>
    <cfRule type="containsText" dxfId="2397" priority="4812" operator="containsText" text="N/A">
      <formula>NOT(ISERROR(SEARCH("N/A",P240)))</formula>
    </cfRule>
    <cfRule type="containsText" dxfId="2396" priority="4813" operator="containsText" text="Pendente">
      <formula>NOT(ISERROR(SEARCH("Pendente",P240)))</formula>
    </cfRule>
    <cfRule type="containsText" dxfId="2395" priority="4814" operator="containsText" text="Finalizado">
      <formula>NOT(ISERROR(SEARCH("Finalizado",P240)))</formula>
    </cfRule>
    <cfRule type="containsText" dxfId="2394" priority="4816" operator="containsText" text="Lançado">
      <formula>NOT(ISERROR(SEARCH("Lançado",P240)))</formula>
    </cfRule>
    <cfRule type="containsText" dxfId="2393" priority="4817" operator="containsText" text="N/A">
      <formula>NOT(ISERROR(SEARCH("N/A",P240)))</formula>
    </cfRule>
    <cfRule type="containsText" dxfId="2392" priority="4818" operator="containsText" text="Pendente">
      <formula>NOT(ISERROR(SEARCH("Pendente",P240)))</formula>
    </cfRule>
    <cfRule type="containsText" dxfId="2391" priority="4819" operator="containsText" text="Finalizado">
      <formula>NOT(ISERROR(SEARCH("Finalizado",P240)))</formula>
    </cfRule>
    <cfRule type="containsText" dxfId="2390" priority="4820" operator="containsText" text="em andamento">
      <formula>NOT(ISERROR(SEARCH("em andamento",P240)))</formula>
    </cfRule>
  </conditionalFormatting>
  <conditionalFormatting sqref="P241 P282:P283 P280">
    <cfRule type="containsText" dxfId="2389" priority="6531" operator="containsText" text="em andamento">
      <formula>NOT(ISERROR(SEARCH("em andamento",P241)))</formula>
    </cfRule>
  </conditionalFormatting>
  <conditionalFormatting sqref="P241">
    <cfRule type="expression" dxfId="2388" priority="6449">
      <formula>$H241="SUBETAPA"</formula>
    </cfRule>
    <cfRule type="expression" dxfId="2387" priority="6450">
      <formula>$H241="CÉLULA CONSTRUTIVA"</formula>
    </cfRule>
  </conditionalFormatting>
  <conditionalFormatting sqref="P242">
    <cfRule type="containsText" dxfId="2386" priority="4870" operator="containsText" text="em andamento">
      <formula>NOT(ISERROR(SEARCH("em andamento",P242)))</formula>
    </cfRule>
    <cfRule type="containsText" dxfId="2385" priority="4866" operator="containsText" text="Lançado">
      <formula>NOT(ISERROR(SEARCH("Lançado",P242)))</formula>
    </cfRule>
    <cfRule type="containsText" dxfId="2384" priority="4867" operator="containsText" text="N/A">
      <formula>NOT(ISERROR(SEARCH("N/A",P242)))</formula>
    </cfRule>
    <cfRule type="containsText" dxfId="2383" priority="4868" operator="containsText" text="Pendente">
      <formula>NOT(ISERROR(SEARCH("Pendente",P242)))</formula>
    </cfRule>
    <cfRule type="containsText" dxfId="2382" priority="4869" operator="containsText" text="Finalizado">
      <formula>NOT(ISERROR(SEARCH("Finalizado",P242)))</formula>
    </cfRule>
  </conditionalFormatting>
  <conditionalFormatting sqref="P244 P248">
    <cfRule type="containsText" dxfId="2368" priority="4889" operator="containsText" text="Pendente">
      <formula>NOT(ISERROR(SEARCH("Pendente",P244)))</formula>
    </cfRule>
    <cfRule type="containsText" dxfId="2367" priority="4891" operator="containsText" text="em andamento">
      <formula>NOT(ISERROR(SEARCH("em andamento",P244)))</formula>
    </cfRule>
    <cfRule type="containsText" dxfId="2366" priority="4890" operator="containsText" text="Finalizado">
      <formula>NOT(ISERROR(SEARCH("Finalizado",P244)))</formula>
    </cfRule>
  </conditionalFormatting>
  <conditionalFormatting sqref="P248">
    <cfRule type="containsText" dxfId="2353" priority="4879" operator="containsText" text="Lançado">
      <formula>NOT(ISERROR(SEARCH("Lançado",P248)))</formula>
    </cfRule>
    <cfRule type="containsText" dxfId="2352" priority="4880" operator="containsText" text="N/A">
      <formula>NOT(ISERROR(SEARCH("N/A",P248)))</formula>
    </cfRule>
  </conditionalFormatting>
  <conditionalFormatting sqref="P246">
    <cfRule type="containsText" dxfId="2351" priority="2631" operator="containsText" text="Pendente">
      <formula>NOT(ISERROR(SEARCH("Pendente",P246)))</formula>
    </cfRule>
    <cfRule type="containsText" dxfId="2350" priority="2633" operator="containsText" text="em andamento">
      <formula>NOT(ISERROR(SEARCH("em andamento",P246)))</formula>
    </cfRule>
    <cfRule type="containsText" dxfId="2349" priority="2630" operator="containsText" text="N/A">
      <formula>NOT(ISERROR(SEARCH("N/A",P246)))</formula>
    </cfRule>
    <cfRule type="containsText" dxfId="2348" priority="2629" operator="containsText" text="Lançado">
      <formula>NOT(ISERROR(SEARCH("Lançado",P246)))</formula>
    </cfRule>
    <cfRule type="containsText" dxfId="2347" priority="2625" operator="containsText" text="em andamento">
      <formula>NOT(ISERROR(SEARCH("em andamento",P246)))</formula>
    </cfRule>
    <cfRule type="containsText" dxfId="2346" priority="2624" operator="containsText" text="Finalizado">
      <formula>NOT(ISERROR(SEARCH("Finalizado",P246)))</formula>
    </cfRule>
    <cfRule type="containsText" dxfId="2345" priority="2623" operator="containsText" text="Pendente">
      <formula>NOT(ISERROR(SEARCH("Pendente",P246)))</formula>
    </cfRule>
    <cfRule type="containsText" dxfId="2344" priority="2632" operator="containsText" text="Finalizado">
      <formula>NOT(ISERROR(SEARCH("Finalizado",P246)))</formula>
    </cfRule>
  </conditionalFormatting>
  <conditionalFormatting sqref="P250:P253">
    <cfRule type="containsText" dxfId="2343" priority="4994" operator="containsText" text="Pendente">
      <formula>NOT(ISERROR(SEARCH("Pendente",P250)))</formula>
    </cfRule>
    <cfRule type="containsText" dxfId="2342" priority="4992" operator="containsText" text="Lançado">
      <formula>NOT(ISERROR(SEARCH("Lançado",P250)))</formula>
    </cfRule>
    <cfRule type="containsText" dxfId="2341" priority="4993" operator="containsText" text="N/A">
      <formula>NOT(ISERROR(SEARCH("N/A",P250)))</formula>
    </cfRule>
    <cfRule type="containsText" dxfId="2340" priority="4995" operator="containsText" text="Finalizado">
      <formula>NOT(ISERROR(SEARCH("Finalizado",P250)))</formula>
    </cfRule>
    <cfRule type="containsText" dxfId="2339" priority="4996" operator="containsText" text="em andamento">
      <formula>NOT(ISERROR(SEARCH("em andamento",P250)))</formula>
    </cfRule>
  </conditionalFormatting>
  <conditionalFormatting sqref="P252">
    <cfRule type="containsText" dxfId="2338" priority="6240" operator="containsText" text="N/A">
      <formula>NOT(ISERROR(SEARCH("N/A",P252)))</formula>
    </cfRule>
    <cfRule type="containsText" dxfId="2337" priority="6239" operator="containsText" text="Lançado">
      <formula>NOT(ISERROR(SEARCH("Lançado",P252)))</formula>
    </cfRule>
    <cfRule type="expression" dxfId="2336" priority="6236">
      <formula>$H252="CÉLULA CONSTRUTIVA"</formula>
    </cfRule>
    <cfRule type="expression" dxfId="2335" priority="6235">
      <formula>$H252="SUBETAPA"</formula>
    </cfRule>
    <cfRule type="containsText" dxfId="2334" priority="6243" operator="containsText" text="em andamento">
      <formula>NOT(ISERROR(SEARCH("em andamento",P252)))</formula>
    </cfRule>
    <cfRule type="containsText" dxfId="2333" priority="6242" operator="containsText" text="Finalizado">
      <formula>NOT(ISERROR(SEARCH("Finalizado",P252)))</formula>
    </cfRule>
    <cfRule type="containsText" dxfId="2332" priority="6241" operator="containsText" text="Pendente">
      <formula>NOT(ISERROR(SEARCH("Pendente",P252)))</formula>
    </cfRule>
  </conditionalFormatting>
  <conditionalFormatting sqref="P253">
    <cfRule type="containsText" dxfId="2331" priority="4986" operator="containsText" text="Pendente">
      <formula>NOT(ISERROR(SEARCH("Pendente",P253)))</formula>
    </cfRule>
    <cfRule type="containsText" dxfId="2330" priority="4987" operator="containsText" text="Finalizado">
      <formula>NOT(ISERROR(SEARCH("Finalizado",P253)))</formula>
    </cfRule>
    <cfRule type="containsText" dxfId="2329" priority="4988" operator="containsText" text="em andamento">
      <formula>NOT(ISERROR(SEARCH("em andamento",P253)))</formula>
    </cfRule>
    <cfRule type="containsText" dxfId="2328" priority="4979" operator="containsText" text="Lançado">
      <formula>NOT(ISERROR(SEARCH("Lançado",P253)))</formula>
    </cfRule>
    <cfRule type="containsText" dxfId="2327" priority="4980" operator="containsText" text="N/A">
      <formula>NOT(ISERROR(SEARCH("N/A",P253)))</formula>
    </cfRule>
    <cfRule type="containsText" dxfId="2326" priority="4985" operator="containsText" text="N/A">
      <formula>NOT(ISERROR(SEARCH("N/A",P253)))</formula>
    </cfRule>
    <cfRule type="containsText" dxfId="2325" priority="4981" operator="containsText" text="Pendente">
      <formula>NOT(ISERROR(SEARCH("Pendente",P253)))</formula>
    </cfRule>
    <cfRule type="containsText" dxfId="2324" priority="4982" operator="containsText" text="Finalizado">
      <formula>NOT(ISERROR(SEARCH("Finalizado",P253)))</formula>
    </cfRule>
    <cfRule type="containsText" dxfId="2323" priority="4983" operator="containsText" text="em andamento">
      <formula>NOT(ISERROR(SEARCH("em andamento",P253)))</formula>
    </cfRule>
    <cfRule type="containsText" dxfId="2322" priority="4984" operator="containsText" text="Lançado">
      <formula>NOT(ISERROR(SEARCH("Lançado",P253)))</formula>
    </cfRule>
    <cfRule type="expression" dxfId="2321" priority="4976">
      <formula>$H253="SUBETAPA"</formula>
    </cfRule>
    <cfRule type="expression" dxfId="2320" priority="4977">
      <formula>$H253="CÉLULA CONSTRUTIVA"</formula>
    </cfRule>
    <cfRule type="expression" dxfId="2319" priority="4978">
      <formula>$H253="ETAPA"</formula>
    </cfRule>
  </conditionalFormatting>
  <conditionalFormatting sqref="P254">
    <cfRule type="containsText" dxfId="2318" priority="5013" operator="containsText" text="Lançado">
      <formula>NOT(ISERROR(SEARCH("Lançado",P254)))</formula>
    </cfRule>
    <cfRule type="containsText" dxfId="2317" priority="5015" operator="containsText" text="Pendente">
      <formula>NOT(ISERROR(SEARCH("Pendente",P254)))</formula>
    </cfRule>
    <cfRule type="containsText" dxfId="2316" priority="5014" operator="containsText" text="N/A">
      <formula>NOT(ISERROR(SEARCH("N/A",P254)))</formula>
    </cfRule>
    <cfRule type="containsText" dxfId="2315" priority="5016" operator="containsText" text="Finalizado">
      <formula>NOT(ISERROR(SEARCH("Finalizado",P254)))</formula>
    </cfRule>
    <cfRule type="containsText" dxfId="2314" priority="5017" operator="containsText" text="em andamento">
      <formula>NOT(ISERROR(SEARCH("em andamento",P254)))</formula>
    </cfRule>
  </conditionalFormatting>
  <conditionalFormatting sqref="P256">
    <cfRule type="containsText" dxfId="2300" priority="5038" operator="containsText" text="em andamento">
      <formula>NOT(ISERROR(SEARCH("em andamento",P256)))</formula>
    </cfRule>
    <cfRule type="containsText" dxfId="2299" priority="5034" operator="containsText" text="Lançado">
      <formula>NOT(ISERROR(SEARCH("Lançado",P256)))</formula>
    </cfRule>
    <cfRule type="containsText" dxfId="2298" priority="5035" operator="containsText" text="N/A">
      <formula>NOT(ISERROR(SEARCH("N/A",P256)))</formula>
    </cfRule>
    <cfRule type="containsText" dxfId="2297" priority="5036" operator="containsText" text="Pendente">
      <formula>NOT(ISERROR(SEARCH("Pendente",P256)))</formula>
    </cfRule>
    <cfRule type="containsText" dxfId="2296" priority="5037" operator="containsText" text="Finalizado">
      <formula>NOT(ISERROR(SEARCH("Finalizado",P256)))</formula>
    </cfRule>
  </conditionalFormatting>
  <conditionalFormatting sqref="P259:P260">
    <cfRule type="containsText" dxfId="2282" priority="6253" operator="containsText" text="Pendente">
      <formula>NOT(ISERROR(SEARCH("Pendente",P259)))</formula>
    </cfRule>
  </conditionalFormatting>
  <conditionalFormatting sqref="P261:P262">
    <cfRule type="containsText" dxfId="2281" priority="5080" operator="containsText" text="em andamento">
      <formula>NOT(ISERROR(SEARCH("em andamento",P261)))</formula>
    </cfRule>
    <cfRule type="containsText" dxfId="2280" priority="5079" operator="containsText" text="Finalizado">
      <formula>NOT(ISERROR(SEARCH("Finalizado",P261)))</formula>
    </cfRule>
    <cfRule type="containsText" dxfId="2279" priority="5078" operator="containsText" text="Pendente">
      <formula>NOT(ISERROR(SEARCH("Pendente",P261)))</formula>
    </cfRule>
    <cfRule type="containsText" dxfId="2278" priority="5072" operator="containsText" text="em andamento">
      <formula>NOT(ISERROR(SEARCH("em andamento",P261)))</formula>
    </cfRule>
    <cfRule type="containsText" dxfId="2277" priority="5069" operator="containsText" text="N/A">
      <formula>NOT(ISERROR(SEARCH("N/A",P261)))</formula>
    </cfRule>
    <cfRule type="expression" dxfId="2276" priority="5060">
      <formula>$H261="SUBETAPA"</formula>
    </cfRule>
    <cfRule type="expression" dxfId="2275" priority="5061">
      <formula>$H261="CÉLULA CONSTRUTIVA"</formula>
    </cfRule>
    <cfRule type="expression" dxfId="2274" priority="5062">
      <formula>$H261="ETAPA"</formula>
    </cfRule>
    <cfRule type="containsText" dxfId="2273" priority="5063" operator="containsText" text="Lançado">
      <formula>NOT(ISERROR(SEARCH("Lançado",P261)))</formula>
    </cfRule>
    <cfRule type="containsText" dxfId="2272" priority="5064" operator="containsText" text="N/A">
      <formula>NOT(ISERROR(SEARCH("N/A",P261)))</formula>
    </cfRule>
    <cfRule type="containsText" dxfId="2271" priority="5065" operator="containsText" text="Pendente">
      <formula>NOT(ISERROR(SEARCH("Pendente",P261)))</formula>
    </cfRule>
    <cfRule type="containsText" dxfId="2270" priority="5067" operator="containsText" text="em andamento">
      <formula>NOT(ISERROR(SEARCH("em andamento",P261)))</formula>
    </cfRule>
    <cfRule type="containsText" dxfId="2269" priority="5071" operator="containsText" text="Finalizado">
      <formula>NOT(ISERROR(SEARCH("Finalizado",P261)))</formula>
    </cfRule>
    <cfRule type="containsText" dxfId="2268" priority="5070" operator="containsText" text="Pendente">
      <formula>NOT(ISERROR(SEARCH("Pendente",P261)))</formula>
    </cfRule>
    <cfRule type="containsText" dxfId="2267" priority="5068" operator="containsText" text="Lançado">
      <formula>NOT(ISERROR(SEARCH("Lançado",P261)))</formula>
    </cfRule>
    <cfRule type="containsText" dxfId="2266" priority="5066" operator="containsText" text="Finalizado">
      <formula>NOT(ISERROR(SEARCH("Finalizado",P261)))</formula>
    </cfRule>
  </conditionalFormatting>
  <conditionalFormatting sqref="L216:M222 G216:K223">
    <cfRule type="expression" dxfId="2265" priority="3034">
      <formula>$H216="SUBETAPA"</formula>
    </cfRule>
  </conditionalFormatting>
  <conditionalFormatting sqref="P267 L327:L330 G327:K331 N268:O269">
    <cfRule type="expression" dxfId="2253" priority="3670">
      <formula>$H267="ETAPA"</formula>
    </cfRule>
  </conditionalFormatting>
  <conditionalFormatting sqref="P267">
    <cfRule type="containsText" dxfId="2252" priority="6388" operator="containsText" text="Lançado">
      <formula>NOT(ISERROR(SEARCH("Lançado",P267)))</formula>
    </cfRule>
    <cfRule type="containsText" dxfId="2251" priority="6389" operator="containsText" text="N/A">
      <formula>NOT(ISERROR(SEARCH("N/A",P267)))</formula>
    </cfRule>
    <cfRule type="containsText" dxfId="2250" priority="6390" operator="containsText" text="Pendente">
      <formula>NOT(ISERROR(SEARCH("Pendente",P267)))</formula>
    </cfRule>
    <cfRule type="containsText" dxfId="2249" priority="6391" operator="containsText" text="Finalizado">
      <formula>NOT(ISERROR(SEARCH("Finalizado",P267)))</formula>
    </cfRule>
    <cfRule type="containsText" dxfId="2248" priority="6392" operator="containsText" text="em andamento">
      <formula>NOT(ISERROR(SEARCH("em andamento",P267)))</formula>
    </cfRule>
  </conditionalFormatting>
  <conditionalFormatting sqref="P270">
    <cfRule type="containsText" dxfId="2247" priority="5243" operator="containsText" text="Pendente">
      <formula>NOT(ISERROR(SEARCH("Pendente",P270)))</formula>
    </cfRule>
    <cfRule type="containsText" dxfId="2246" priority="5244" operator="containsText" text="Finalizado">
      <formula>NOT(ISERROR(SEARCH("Finalizado",P270)))</formula>
    </cfRule>
    <cfRule type="containsText" dxfId="2245" priority="5250" operator="containsText" text="em andamento">
      <formula>NOT(ISERROR(SEARCH("em andamento",P270)))</formula>
    </cfRule>
    <cfRule type="containsText" dxfId="2244" priority="5246" operator="containsText" text="Lançado">
      <formula>NOT(ISERROR(SEARCH("Lançado",P270)))</formula>
    </cfRule>
    <cfRule type="containsText" dxfId="2243" priority="5249" operator="containsText" text="Finalizado">
      <formula>NOT(ISERROR(SEARCH("Finalizado",P270)))</formula>
    </cfRule>
    <cfRule type="containsText" dxfId="2242" priority="5248" operator="containsText" text="Pendente">
      <formula>NOT(ISERROR(SEARCH("Pendente",P270)))</formula>
    </cfRule>
    <cfRule type="containsText" dxfId="2241" priority="5247" operator="containsText" text="N/A">
      <formula>NOT(ISERROR(SEARCH("N/A",P270)))</formula>
    </cfRule>
    <cfRule type="containsText" dxfId="2240" priority="5245" operator="containsText" text="em andamento">
      <formula>NOT(ISERROR(SEARCH("em andamento",P270)))</formula>
    </cfRule>
  </conditionalFormatting>
  <conditionalFormatting sqref="P241 P282:P283 P280">
    <cfRule type="containsText" dxfId="2226" priority="6530" operator="containsText" text="Finalizado">
      <formula>NOT(ISERROR(SEARCH("Finalizado",P241)))</formula>
    </cfRule>
  </conditionalFormatting>
  <conditionalFormatting sqref="P280 P282:P286">
    <cfRule type="containsText" dxfId="2225" priority="6502" operator="containsText" text="em andamento">
      <formula>NOT(ISERROR(SEARCH("em andamento",P280)))</formula>
    </cfRule>
  </conditionalFormatting>
  <conditionalFormatting sqref="P281">
    <cfRule type="containsText" dxfId="2224" priority="1981" operator="containsText" text="Finalizado">
      <formula>NOT(ISERROR(SEARCH("Finalizado",P281)))</formula>
    </cfRule>
    <cfRule type="containsText" dxfId="2223" priority="1982" operator="containsText" text="em andamento">
      <formula>NOT(ISERROR(SEARCH("em andamento",P281)))</formula>
    </cfRule>
  </conditionalFormatting>
  <conditionalFormatting sqref="P49:P52 P259:P262 P280 P282:P286">
    <cfRule type="containsText" dxfId="2222" priority="6212" operator="containsText" text="Lançado">
      <formula>NOT(ISERROR(SEARCH("Lançado",P49)))</formula>
    </cfRule>
    <cfRule type="containsText" dxfId="2221" priority="6213" operator="containsText" text="N/A">
      <formula>NOT(ISERROR(SEARCH("N/A",P49)))</formula>
    </cfRule>
  </conditionalFormatting>
  <conditionalFormatting sqref="P280 P282:P286">
    <cfRule type="containsText" dxfId="2220" priority="6501" operator="containsText" text="Finalizado">
      <formula>NOT(ISERROR(SEARCH("Finalizado",P280)))</formula>
    </cfRule>
  </conditionalFormatting>
  <conditionalFormatting sqref="P285">
    <cfRule type="containsText" dxfId="2219" priority="3660" operator="containsText" text="N/A">
      <formula>NOT(ISERROR(SEARCH("N/A",P285)))</formula>
    </cfRule>
    <cfRule type="containsText" dxfId="2218" priority="3659" operator="containsText" text="Lançado">
      <formula>NOT(ISERROR(SEARCH("Lançado",P285)))</formula>
    </cfRule>
    <cfRule type="containsText" dxfId="2217" priority="3658" operator="containsText" text="em andamento">
      <formula>NOT(ISERROR(SEARCH("em andamento",P285)))</formula>
    </cfRule>
    <cfRule type="containsText" dxfId="2216" priority="3657" operator="containsText" text="Finalizado">
      <formula>NOT(ISERROR(SEARCH("Finalizado",P285)))</formula>
    </cfRule>
    <cfRule type="expression" dxfId="2215" priority="3656">
      <formula>$H285="CÉLULA CONSTRUTIVA"</formula>
    </cfRule>
    <cfRule type="expression" dxfId="2214" priority="3655">
      <formula>$H285="SUBETAPA"</formula>
    </cfRule>
    <cfRule type="containsText" dxfId="2213" priority="5180" operator="containsText" text="Lançado">
      <formula>NOT(ISERROR(SEARCH("Lançado",P285)))</formula>
    </cfRule>
    <cfRule type="containsText" dxfId="2212" priority="5181" operator="containsText" text="N/A">
      <formula>NOT(ISERROR(SEARCH("N/A",P285)))</formula>
    </cfRule>
    <cfRule type="containsText" dxfId="2211" priority="5182" operator="containsText" text="Pendente">
      <formula>NOT(ISERROR(SEARCH("Pendente",P285)))</formula>
    </cfRule>
    <cfRule type="containsText" dxfId="2210" priority="5183" operator="containsText" text="Finalizado">
      <formula>NOT(ISERROR(SEARCH("Finalizado",P285)))</formula>
    </cfRule>
    <cfRule type="containsText" dxfId="2209" priority="5184" operator="containsText" text="em andamento">
      <formula>NOT(ISERROR(SEARCH("em andamento",P285)))</formula>
    </cfRule>
    <cfRule type="containsText" dxfId="2208" priority="5185" operator="containsText" text="Lançado">
      <formula>NOT(ISERROR(SEARCH("Lançado",P285)))</formula>
    </cfRule>
    <cfRule type="containsText" dxfId="2207" priority="5186" operator="containsText" text="N/A">
      <formula>NOT(ISERROR(SEARCH("N/A",P285)))</formula>
    </cfRule>
    <cfRule type="containsText" dxfId="2206" priority="5187" operator="containsText" text="Pendente">
      <formula>NOT(ISERROR(SEARCH("Pendente",P285)))</formula>
    </cfRule>
    <cfRule type="containsText" dxfId="2205" priority="5188" operator="containsText" text="Finalizado">
      <formula>NOT(ISERROR(SEARCH("Finalizado",P285)))</formula>
    </cfRule>
    <cfRule type="containsText" dxfId="2204" priority="5189" operator="containsText" text="em andamento">
      <formula>NOT(ISERROR(SEARCH("em andamento",P285)))</formula>
    </cfRule>
    <cfRule type="expression" dxfId="2203" priority="5190">
      <formula>$H285="SUBETAPA"</formula>
    </cfRule>
    <cfRule type="expression" dxfId="2202" priority="5191">
      <formula>$H285="CÉLULA CONSTRUTIVA"</formula>
    </cfRule>
    <cfRule type="expression" dxfId="2201" priority="5192">
      <formula>$H285="ETAPA"</formula>
    </cfRule>
    <cfRule type="containsText" dxfId="2200" priority="3663" operator="containsText" text="em andamento">
      <formula>NOT(ISERROR(SEARCH("em andamento",P285)))</formula>
    </cfRule>
    <cfRule type="containsText" dxfId="2199" priority="6002" operator="containsText" text="Pendente">
      <formula>NOT(ISERROR(SEARCH("Pendente",P285)))</formula>
    </cfRule>
    <cfRule type="expression" dxfId="2198" priority="5997">
      <formula>$H285="SUBETAPA"</formula>
    </cfRule>
    <cfRule type="expression" dxfId="2197" priority="5998">
      <formula>$H285="CÉLULA CONSTRUTIVA"</formula>
    </cfRule>
    <cfRule type="expression" dxfId="2196" priority="5999">
      <formula>$H285="ETAPA"</formula>
    </cfRule>
    <cfRule type="containsText" dxfId="2195" priority="6000" operator="containsText" text="Lançado">
      <formula>NOT(ISERROR(SEARCH("Lançado",P285)))</formula>
    </cfRule>
    <cfRule type="containsText" dxfId="2194" priority="6001" operator="containsText" text="N/A">
      <formula>NOT(ISERROR(SEARCH("N/A",P285)))</formula>
    </cfRule>
    <cfRule type="containsText" dxfId="2193" priority="6003" operator="containsText" text="Finalizado">
      <formula>NOT(ISERROR(SEARCH("Finalizado",P285)))</formula>
    </cfRule>
    <cfRule type="containsText" dxfId="2192" priority="6004" operator="containsText" text="em andamento">
      <formula>NOT(ISERROR(SEARCH("em andamento",P285)))</formula>
    </cfRule>
    <cfRule type="containsText" dxfId="2191" priority="6005" operator="containsText" text="Lançado">
      <formula>NOT(ISERROR(SEARCH("Lançado",P285)))</formula>
    </cfRule>
    <cfRule type="containsText" dxfId="2190" priority="6006" operator="containsText" text="N/A">
      <formula>NOT(ISERROR(SEARCH("N/A",P285)))</formula>
    </cfRule>
    <cfRule type="containsText" dxfId="2189" priority="6007" operator="containsText" text="Pendente">
      <formula>NOT(ISERROR(SEARCH("Pendente",P285)))</formula>
    </cfRule>
    <cfRule type="containsText" dxfId="2188" priority="6008" operator="containsText" text="Finalizado">
      <formula>NOT(ISERROR(SEARCH("Finalizado",P285)))</formula>
    </cfRule>
    <cfRule type="containsText" dxfId="2187" priority="6009" operator="containsText" text="em andamento">
      <formula>NOT(ISERROR(SEARCH("em andamento",P285)))</formula>
    </cfRule>
    <cfRule type="expression" dxfId="2186" priority="3664">
      <formula>$H285="ETAPA"</formula>
    </cfRule>
    <cfRule type="containsText" dxfId="2185" priority="3662" operator="containsText" text="Finalizado">
      <formula>NOT(ISERROR(SEARCH("Finalizado",P285)))</formula>
    </cfRule>
    <cfRule type="containsText" dxfId="2184" priority="3661" operator="containsText" text="Pendente">
      <formula>NOT(ISERROR(SEARCH("Pendente",P285)))</formula>
    </cfRule>
  </conditionalFormatting>
  <conditionalFormatting sqref="L327:L330 G327:K331 G288:L290 N268:O269">
    <cfRule type="expression" dxfId="2183" priority="3669">
      <formula>$H268="CÉLULA CONSTRUTIVA"</formula>
    </cfRule>
  </conditionalFormatting>
  <conditionalFormatting sqref="L327:L330 G327:K331">
    <cfRule type="expression" dxfId="2182" priority="3668">
      <formula>$H327="SUBETAPA"</formula>
    </cfRule>
  </conditionalFormatting>
  <conditionalFormatting sqref="P289">
    <cfRule type="containsText" dxfId="2173" priority="3649" operator="containsText" text="Lançado">
      <formula>NOT(ISERROR(SEARCH("Lançado",P289)))</formula>
    </cfRule>
    <cfRule type="containsText" dxfId="2172" priority="3650" operator="containsText" text="N/A">
      <formula>NOT(ISERROR(SEARCH("N/A",P289)))</formula>
    </cfRule>
  </conditionalFormatting>
  <conditionalFormatting sqref="P303">
    <cfRule type="containsText" dxfId="2171" priority="3635" operator="containsText" text="N/A">
      <formula>NOT(ISERROR(SEARCH("N/A",P303)))</formula>
    </cfRule>
    <cfRule type="containsText" dxfId="2170" priority="3634" operator="containsText" text="Lançado">
      <formula>NOT(ISERROR(SEARCH("Lançado",P303)))</formula>
    </cfRule>
  </conditionalFormatting>
  <conditionalFormatting sqref="P291:P293">
    <cfRule type="containsText" dxfId="2153" priority="2356" operator="containsText" text="Finalizado">
      <formula>NOT(ISERROR(SEARCH("Finalizado",P291)))</formula>
    </cfRule>
    <cfRule type="containsText" dxfId="2152" priority="2357" operator="containsText" text="em andamento">
      <formula>NOT(ISERROR(SEARCH("em andamento",P291)))</formula>
    </cfRule>
    <cfRule type="containsText" dxfId="2151" priority="2353" operator="containsText" text="Lançado">
      <formula>NOT(ISERROR(SEARCH("Lançado",P291)))</formula>
    </cfRule>
    <cfRule type="containsText" dxfId="2150" priority="2354" operator="containsText" text="N/A">
      <formula>NOT(ISERROR(SEARCH("N/A",P291)))</formula>
    </cfRule>
    <cfRule type="containsText" dxfId="2149" priority="2355" operator="containsText" text="Pendente">
      <formula>NOT(ISERROR(SEARCH("Pendente",P291)))</formula>
    </cfRule>
  </conditionalFormatting>
  <conditionalFormatting sqref="P295 P297">
    <cfRule type="containsText" dxfId="2138" priority="2411" operator="containsText" text="em andamento">
      <formula>NOT(ISERROR(SEARCH("em andamento",P295)))</formula>
    </cfRule>
    <cfRule type="containsText" dxfId="2137" priority="2410" operator="containsText" text="Finalizado">
      <formula>NOT(ISERROR(SEARCH("Finalizado",P295)))</formula>
    </cfRule>
  </conditionalFormatting>
  <conditionalFormatting sqref="P295 P297">
    <cfRule type="containsText" dxfId="2136" priority="2405" operator="containsText" text="N/A">
      <formula>NOT(ISERROR(SEARCH("N/A",P295)))</formula>
    </cfRule>
    <cfRule type="containsText" dxfId="2135" priority="2404" operator="containsText" text="Lançado">
      <formula>NOT(ISERROR(SEARCH("Lançado",P295)))</formula>
    </cfRule>
    <cfRule type="containsText" dxfId="2134" priority="2406" operator="containsText" text="Pendente">
      <formula>NOT(ISERROR(SEARCH("Pendente",P295)))</formula>
    </cfRule>
  </conditionalFormatting>
  <conditionalFormatting sqref="P299 P301">
    <cfRule type="containsText" dxfId="2123" priority="2401" operator="containsText" text="em andamento">
      <formula>NOT(ISERROR(SEARCH("em andamento",P299)))</formula>
    </cfRule>
    <cfRule type="containsText" dxfId="2122" priority="2395" operator="containsText" text="Lançado">
      <formula>NOT(ISERROR(SEARCH("Lançado",P299)))</formula>
    </cfRule>
    <cfRule type="containsText" dxfId="2121" priority="2396" operator="containsText" text="N/A">
      <formula>NOT(ISERROR(SEARCH("N/A",P299)))</formula>
    </cfRule>
    <cfRule type="containsText" dxfId="2120" priority="2409" operator="containsText" text="Pendente">
      <formula>NOT(ISERROR(SEARCH("Pendente",P299)))</formula>
    </cfRule>
    <cfRule type="containsText" dxfId="2119" priority="2400" operator="containsText" text="Finalizado">
      <formula>NOT(ISERROR(SEARCH("Finalizado",P299)))</formula>
    </cfRule>
  </conditionalFormatting>
  <conditionalFormatting sqref="P303">
    <cfRule type="containsText" dxfId="2077" priority="2330" operator="containsText" text="Pendente">
      <formula>NOT(ISERROR(SEARCH("Pendente",P303)))</formula>
    </cfRule>
    <cfRule type="containsText" dxfId="2076" priority="2332" operator="containsText" text="em andamento">
      <formula>NOT(ISERROR(SEARCH("em andamento",P303)))</formula>
    </cfRule>
    <cfRule type="containsText" dxfId="2075" priority="2331" operator="containsText" text="Finalizado">
      <formula>NOT(ISERROR(SEARCH("Finalizado",P303)))</formula>
    </cfRule>
  </conditionalFormatting>
  <conditionalFormatting sqref="P305">
    <cfRule type="containsText" dxfId="2074" priority="2256" operator="containsText" text="em andamento">
      <formula>NOT(ISERROR(SEARCH("em andamento",P305)))</formula>
    </cfRule>
    <cfRule type="containsText" dxfId="2073" priority="2255" operator="containsText" text="Finalizado">
      <formula>NOT(ISERROR(SEARCH("Finalizado",P305)))</formula>
    </cfRule>
    <cfRule type="containsText" dxfId="2072" priority="2254" operator="containsText" text="Pendente">
      <formula>NOT(ISERROR(SEARCH("Pendente",P305)))</formula>
    </cfRule>
    <cfRule type="containsText" dxfId="2071" priority="2253" operator="containsText" text="N/A">
      <formula>NOT(ISERROR(SEARCH("N/A",P305)))</formula>
    </cfRule>
    <cfRule type="containsText" dxfId="2070" priority="2252" operator="containsText" text="Lançado">
      <formula>NOT(ISERROR(SEARCH("Lançado",P305)))</formula>
    </cfRule>
  </conditionalFormatting>
  <conditionalFormatting sqref="P307">
    <cfRule type="containsText" dxfId="2059" priority="2304" operator="containsText" text="em andamento">
      <formula>NOT(ISERROR(SEARCH("em andamento",P307)))</formula>
    </cfRule>
    <cfRule type="containsText" dxfId="2058" priority="2303" operator="containsText" text="Finalizado">
      <formula>NOT(ISERROR(SEARCH("Finalizado",P307)))</formula>
    </cfRule>
  </conditionalFormatting>
  <conditionalFormatting sqref="P307">
    <cfRule type="containsText" dxfId="2057" priority="2297" operator="containsText" text="Lançado">
      <formula>NOT(ISERROR(SEARCH("Lançado",P307)))</formula>
    </cfRule>
    <cfRule type="containsText" dxfId="2056" priority="2298" operator="containsText" text="N/A">
      <formula>NOT(ISERROR(SEARCH("N/A",P307)))</formula>
    </cfRule>
    <cfRule type="containsText" dxfId="2055" priority="2299" operator="containsText" text="Pendente">
      <formula>NOT(ISERROR(SEARCH("Pendente",P307)))</formula>
    </cfRule>
  </conditionalFormatting>
  <conditionalFormatting sqref="P309 P311">
    <cfRule type="containsText" dxfId="2049" priority="2302" operator="containsText" text="Pendente">
      <formula>NOT(ISERROR(SEARCH("Pendente",P309)))</formula>
    </cfRule>
    <cfRule type="containsText" dxfId="2048" priority="2294" operator="containsText" text="em andamento">
      <formula>NOT(ISERROR(SEARCH("em andamento",P309)))</formula>
    </cfRule>
    <cfRule type="containsText" dxfId="2047" priority="2293" operator="containsText" text="Finalizado">
      <formula>NOT(ISERROR(SEARCH("Finalizado",P309)))</formula>
    </cfRule>
  </conditionalFormatting>
  <conditionalFormatting sqref="P309 P313 P311">
    <cfRule type="containsText" dxfId="2046" priority="2288" operator="containsText" text="Lançado">
      <formula>NOT(ISERROR(SEARCH("Lançado",P309)))</formula>
    </cfRule>
    <cfRule type="containsText" dxfId="2045" priority="2289" operator="containsText" text="N/A">
      <formula>NOT(ISERROR(SEARCH("N/A",P309)))</formula>
    </cfRule>
  </conditionalFormatting>
  <conditionalFormatting sqref="P313">
    <cfRule type="containsText" dxfId="2003" priority="2229" operator="containsText" text="Pendente">
      <formula>NOT(ISERROR(SEARCH("Pendente",P313)))</formula>
    </cfRule>
    <cfRule type="containsText" dxfId="2002" priority="2230" operator="containsText" text="Finalizado">
      <formula>NOT(ISERROR(SEARCH("Finalizado",P313)))</formula>
    </cfRule>
    <cfRule type="containsText" dxfId="2001" priority="2231" operator="containsText" text="em andamento">
      <formula>NOT(ISERROR(SEARCH("em andamento",P313)))</formula>
    </cfRule>
  </conditionalFormatting>
  <conditionalFormatting sqref="P315">
    <cfRule type="containsText" dxfId="2000" priority="2158" operator="containsText" text="Pendente">
      <formula>NOT(ISERROR(SEARCH("Pendente",P315)))</formula>
    </cfRule>
    <cfRule type="containsText" dxfId="1999" priority="2156" operator="containsText" text="Lançado">
      <formula>NOT(ISERROR(SEARCH("Lançado",P315)))</formula>
    </cfRule>
    <cfRule type="containsText" dxfId="1998" priority="2159" operator="containsText" text="Finalizado">
      <formula>NOT(ISERROR(SEARCH("Finalizado",P315)))</formula>
    </cfRule>
    <cfRule type="containsText" dxfId="1997" priority="2160" operator="containsText" text="em andamento">
      <formula>NOT(ISERROR(SEARCH("em andamento",P315)))</formula>
    </cfRule>
    <cfRule type="containsText" dxfId="1996" priority="2157" operator="containsText" text="N/A">
      <formula>NOT(ISERROR(SEARCH("N/A",P315)))</formula>
    </cfRule>
  </conditionalFormatting>
  <conditionalFormatting sqref="P317 P319">
    <cfRule type="containsText" dxfId="1985" priority="2207" operator="containsText" text="Finalizado">
      <formula>NOT(ISERROR(SEARCH("Finalizado",P317)))</formula>
    </cfRule>
    <cfRule type="containsText" dxfId="1984" priority="2208" operator="containsText" text="em andamento">
      <formula>NOT(ISERROR(SEARCH("em andamento",P317)))</formula>
    </cfRule>
  </conditionalFormatting>
  <conditionalFormatting sqref="P317 P319">
    <cfRule type="containsText" dxfId="1983" priority="2201" operator="containsText" text="Lançado">
      <formula>NOT(ISERROR(SEARCH("Lançado",P317)))</formula>
    </cfRule>
    <cfRule type="containsText" dxfId="1982" priority="2202" operator="containsText" text="N/A">
      <formula>NOT(ISERROR(SEARCH("N/A",P317)))</formula>
    </cfRule>
    <cfRule type="containsText" dxfId="1981" priority="2203" operator="containsText" text="Pendente">
      <formula>NOT(ISERROR(SEARCH("Pendente",P317)))</formula>
    </cfRule>
  </conditionalFormatting>
  <conditionalFormatting sqref="P321 P323">
    <cfRule type="containsText" dxfId="1970" priority="2197" operator="containsText" text="Finalizado">
      <formula>NOT(ISERROR(SEARCH("Finalizado",P321)))</formula>
    </cfRule>
    <cfRule type="containsText" dxfId="1969" priority="2198" operator="containsText" text="em andamento">
      <formula>NOT(ISERROR(SEARCH("em andamento",P321)))</formula>
    </cfRule>
    <cfRule type="containsText" dxfId="1968" priority="2206" operator="containsText" text="Pendente">
      <formula>NOT(ISERROR(SEARCH("Pendente",P321)))</formula>
    </cfRule>
  </conditionalFormatting>
  <conditionalFormatting sqref="P321 P325 P323">
    <cfRule type="containsText" dxfId="1967" priority="2193" operator="containsText" text="N/A">
      <formula>NOT(ISERROR(SEARCH("N/A",P321)))</formula>
    </cfRule>
    <cfRule type="containsText" dxfId="1966" priority="2192" operator="containsText" text="Lançado">
      <formula>NOT(ISERROR(SEARCH("Lançado",P321)))</formula>
    </cfRule>
  </conditionalFormatting>
  <conditionalFormatting sqref="P325">
    <cfRule type="containsText" dxfId="1924" priority="2135" operator="containsText" text="em andamento">
      <formula>NOT(ISERROR(SEARCH("em andamento",P325)))</formula>
    </cfRule>
    <cfRule type="containsText" dxfId="1923" priority="2133" operator="containsText" text="Pendente">
      <formula>NOT(ISERROR(SEARCH("Pendente",P325)))</formula>
    </cfRule>
    <cfRule type="containsText" dxfId="1922" priority="2134" operator="containsText" text="Finalizado">
      <formula>NOT(ISERROR(SEARCH("Finalizado",P325)))</formula>
    </cfRule>
  </conditionalFormatting>
  <conditionalFormatting sqref="P52">
    <cfRule type="containsText" dxfId="1921" priority="1911" operator="containsText" text="Pendente">
      <formula>NOT(ISERROR(SEARCH("Pendente",P52)))</formula>
    </cfRule>
    <cfRule type="containsText" dxfId="1920" priority="1912" operator="containsText" text="Finalizado">
      <formula>NOT(ISERROR(SEARCH("Finalizado",P52)))</formula>
    </cfRule>
    <cfRule type="containsText" dxfId="1919" priority="1913" operator="containsText" text="em andamento">
      <formula>NOT(ISERROR(SEARCH("em andamento",P52)))</formula>
    </cfRule>
  </conditionalFormatting>
  <conditionalFormatting sqref="P52">
    <cfRule type="containsText" dxfId="1918" priority="1909" operator="containsText" text="Lançado">
      <formula>NOT(ISERROR(SEARCH("Lançado",P52)))</formula>
    </cfRule>
    <cfRule type="containsText" dxfId="1917" priority="1910" operator="containsText" text="N/A">
      <formula>NOT(ISERROR(SEARCH("N/A",P52)))</formula>
    </cfRule>
  </conditionalFormatting>
  <conditionalFormatting sqref="P54">
    <cfRule type="expression" dxfId="1916" priority="1905">
      <formula>$H54="CÉLULA CONSTRUTIVA"</formula>
    </cfRule>
    <cfRule type="expression" dxfId="1915" priority="1906">
      <formula>$H54="ETAPA"</formula>
    </cfRule>
  </conditionalFormatting>
  <conditionalFormatting sqref="P54">
    <cfRule type="expression" dxfId="1914" priority="1904">
      <formula>$H54="SUBETAPA"</formula>
    </cfRule>
  </conditionalFormatting>
  <conditionalFormatting sqref="P54">
    <cfRule type="containsText" dxfId="1913" priority="1901" operator="containsText" text="Pendente">
      <formula>NOT(ISERROR(SEARCH("Pendente",P54)))</formula>
    </cfRule>
    <cfRule type="containsText" dxfId="1912" priority="1902" operator="containsText" text="Finalizado">
      <formula>NOT(ISERROR(SEARCH("Finalizado",P54)))</formula>
    </cfRule>
    <cfRule type="containsText" dxfId="1911" priority="1903" operator="containsText" text="em andamento">
      <formula>NOT(ISERROR(SEARCH("em andamento",P54)))</formula>
    </cfRule>
  </conditionalFormatting>
  <conditionalFormatting sqref="P54">
    <cfRule type="expression" dxfId="1910" priority="1888">
      <formula>$H54="SUBETAPA"</formula>
    </cfRule>
    <cfRule type="expression" dxfId="1909" priority="1889">
      <formula>$H54="CÉLULA CONSTRUTIVA"</formula>
    </cfRule>
    <cfRule type="expression" dxfId="1908" priority="1890">
      <formula>$H54="ETAPA"</formula>
    </cfRule>
    <cfRule type="containsText" dxfId="1907" priority="1891" operator="containsText" text="Lançado">
      <formula>NOT(ISERROR(SEARCH("Lançado",P54)))</formula>
    </cfRule>
    <cfRule type="containsText" dxfId="1906" priority="1892" operator="containsText" text="N/A">
      <formula>NOT(ISERROR(SEARCH("N/A",P54)))</formula>
    </cfRule>
    <cfRule type="containsText" dxfId="1905" priority="1893" operator="containsText" text="Pendente">
      <formula>NOT(ISERROR(SEARCH("Pendente",P54)))</formula>
    </cfRule>
    <cfRule type="containsText" dxfId="1904" priority="1894" operator="containsText" text="Finalizado">
      <formula>NOT(ISERROR(SEARCH("Finalizado",P54)))</formula>
    </cfRule>
    <cfRule type="containsText" dxfId="1903" priority="1895" operator="containsText" text="em andamento">
      <formula>NOT(ISERROR(SEARCH("em andamento",P54)))</formula>
    </cfRule>
    <cfRule type="containsText" dxfId="1902" priority="1898" operator="containsText" text="Pendente">
      <formula>NOT(ISERROR(SEARCH("Pendente",P54)))</formula>
    </cfRule>
    <cfRule type="containsText" dxfId="1901" priority="1899" operator="containsText" text="Finalizado">
      <formula>NOT(ISERROR(SEARCH("Finalizado",P54)))</formula>
    </cfRule>
    <cfRule type="containsText" dxfId="1900" priority="1900" operator="containsText" text="em andamento">
      <formula>NOT(ISERROR(SEARCH("em andamento",P54)))</formula>
    </cfRule>
  </conditionalFormatting>
  <conditionalFormatting sqref="P54">
    <cfRule type="containsText" dxfId="1899" priority="1896" operator="containsText" text="Lançado">
      <formula>NOT(ISERROR(SEARCH("Lançado",P54)))</formula>
    </cfRule>
    <cfRule type="containsText" dxfId="1898" priority="1897" operator="containsText" text="N/A">
      <formula>NOT(ISERROR(SEARCH("N/A",P54)))</formula>
    </cfRule>
  </conditionalFormatting>
  <conditionalFormatting sqref="P54">
    <cfRule type="containsText" dxfId="1897" priority="1907" operator="containsText" text="Lançado">
      <formula>NOT(ISERROR(SEARCH("Lançado",P54)))</formula>
    </cfRule>
    <cfRule type="containsText" dxfId="1896" priority="1908" operator="containsText" text="N/A">
      <formula>NOT(ISERROR(SEARCH("N/A",P54)))</formula>
    </cfRule>
  </conditionalFormatting>
  <conditionalFormatting sqref="P11">
    <cfRule type="expression" dxfId="1895" priority="1880">
      <formula>$H11="SUBETAPA"</formula>
    </cfRule>
    <cfRule type="expression" dxfId="1894" priority="1881">
      <formula>$H11="CÉLULA CONSTRUTIVA"</formula>
    </cfRule>
    <cfRule type="expression" dxfId="1893" priority="1882">
      <formula>$H11="ETAPA"</formula>
    </cfRule>
  </conditionalFormatting>
  <conditionalFormatting sqref="P11">
    <cfRule type="containsText" dxfId="1892" priority="1885" operator="containsText" text="Pendente">
      <formula>NOT(ISERROR(SEARCH("Pendente",P11)))</formula>
    </cfRule>
    <cfRule type="containsText" dxfId="1891" priority="1886" operator="containsText" text="Finalizado">
      <formula>NOT(ISERROR(SEARCH("Finalizado",P11)))</formula>
    </cfRule>
    <cfRule type="containsText" dxfId="1890" priority="1887" operator="containsText" text="em andamento">
      <formula>NOT(ISERROR(SEARCH("em andamento",P11)))</formula>
    </cfRule>
  </conditionalFormatting>
  <conditionalFormatting sqref="P11">
    <cfRule type="containsText" dxfId="1889" priority="1883" operator="containsText" text="Lançado">
      <formula>NOT(ISERROR(SEARCH("Lançado",P11)))</formula>
    </cfRule>
    <cfRule type="containsText" dxfId="1888" priority="1884" operator="containsText" text="N/A">
      <formula>NOT(ISERROR(SEARCH("N/A",P11)))</formula>
    </cfRule>
  </conditionalFormatting>
  <conditionalFormatting sqref="P11">
    <cfRule type="expression" dxfId="1887" priority="1867">
      <formula>$H11="SUBETAPA"</formula>
    </cfRule>
    <cfRule type="expression" dxfId="1886" priority="1868">
      <formula>$H11="CÉLULA CONSTRUTIVA"</formula>
    </cfRule>
    <cfRule type="expression" dxfId="1885" priority="1869">
      <formula>$H11="ETAPA"</formula>
    </cfRule>
    <cfRule type="containsText" dxfId="1884" priority="1870" operator="containsText" text="Lançado">
      <formula>NOT(ISERROR(SEARCH("Lançado",P11)))</formula>
    </cfRule>
    <cfRule type="containsText" dxfId="1883" priority="1871" operator="containsText" text="N/A">
      <formula>NOT(ISERROR(SEARCH("N/A",P11)))</formula>
    </cfRule>
    <cfRule type="containsText" dxfId="1882" priority="1872" operator="containsText" text="Pendente">
      <formula>NOT(ISERROR(SEARCH("Pendente",P11)))</formula>
    </cfRule>
    <cfRule type="containsText" dxfId="1881" priority="1873" operator="containsText" text="Finalizado">
      <formula>NOT(ISERROR(SEARCH("Finalizado",P11)))</formula>
    </cfRule>
    <cfRule type="containsText" dxfId="1880" priority="1874" operator="containsText" text="em andamento">
      <formula>NOT(ISERROR(SEARCH("em andamento",P11)))</formula>
    </cfRule>
    <cfRule type="containsText" dxfId="1879" priority="1875" operator="containsText" text="Lançado">
      <formula>NOT(ISERROR(SEARCH("Lançado",P11)))</formula>
    </cfRule>
    <cfRule type="containsText" dxfId="1878" priority="1876" operator="containsText" text="N/A">
      <formula>NOT(ISERROR(SEARCH("N/A",P11)))</formula>
    </cfRule>
    <cfRule type="containsText" dxfId="1877" priority="1877" operator="containsText" text="Pendente">
      <formula>NOT(ISERROR(SEARCH("Pendente",P11)))</formula>
    </cfRule>
    <cfRule type="containsText" dxfId="1876" priority="1878" operator="containsText" text="Finalizado">
      <formula>NOT(ISERROR(SEARCH("Finalizado",P11)))</formula>
    </cfRule>
    <cfRule type="containsText" dxfId="1875" priority="1879" operator="containsText" text="em andamento">
      <formula>NOT(ISERROR(SEARCH("em andamento",P11)))</formula>
    </cfRule>
  </conditionalFormatting>
  <conditionalFormatting sqref="P15:P16">
    <cfRule type="expression" dxfId="1874" priority="1859">
      <formula>$H15="SUBETAPA"</formula>
    </cfRule>
    <cfRule type="expression" dxfId="1873" priority="1860">
      <formula>$H15="CÉLULA CONSTRUTIVA"</formula>
    </cfRule>
    <cfRule type="expression" dxfId="1872" priority="1861">
      <formula>$H15="ETAPA"</formula>
    </cfRule>
  </conditionalFormatting>
  <conditionalFormatting sqref="P15:P16">
    <cfRule type="expression" dxfId="1871" priority="1846">
      <formula>$H15="SUBETAPA"</formula>
    </cfRule>
    <cfRule type="expression" dxfId="1870" priority="1847">
      <formula>$H15="CÉLULA CONSTRUTIVA"</formula>
    </cfRule>
    <cfRule type="expression" dxfId="1869" priority="1848">
      <formula>$H15="ETAPA"</formula>
    </cfRule>
    <cfRule type="containsText" dxfId="1868" priority="1849" operator="containsText" text="Lançado">
      <formula>NOT(ISERROR(SEARCH("Lançado",P15)))</formula>
    </cfRule>
    <cfRule type="containsText" dxfId="1867" priority="1850" operator="containsText" text="N/A">
      <formula>NOT(ISERROR(SEARCH("N/A",P15)))</formula>
    </cfRule>
    <cfRule type="containsText" dxfId="1866" priority="1851" operator="containsText" text="Pendente">
      <formula>NOT(ISERROR(SEARCH("Pendente",P15)))</formula>
    </cfRule>
    <cfRule type="containsText" dxfId="1865" priority="1852" operator="containsText" text="Finalizado">
      <formula>NOT(ISERROR(SEARCH("Finalizado",P15)))</formula>
    </cfRule>
    <cfRule type="containsText" dxfId="1864" priority="1853" operator="containsText" text="em andamento">
      <formula>NOT(ISERROR(SEARCH("em andamento",P15)))</formula>
    </cfRule>
    <cfRule type="containsText" dxfId="1863" priority="1854" operator="containsText" text="Lançado">
      <formula>NOT(ISERROR(SEARCH("Lançado",P15)))</formula>
    </cfRule>
    <cfRule type="containsText" dxfId="1862" priority="1855" operator="containsText" text="N/A">
      <formula>NOT(ISERROR(SEARCH("N/A",P15)))</formula>
    </cfRule>
    <cfRule type="containsText" dxfId="1861" priority="1856" operator="containsText" text="Pendente">
      <formula>NOT(ISERROR(SEARCH("Pendente",P15)))</formula>
    </cfRule>
    <cfRule type="containsText" dxfId="1860" priority="1857" operator="containsText" text="Finalizado">
      <formula>NOT(ISERROR(SEARCH("Finalizado",P15)))</formula>
    </cfRule>
    <cfRule type="containsText" dxfId="1859" priority="1858" operator="containsText" text="em andamento">
      <formula>NOT(ISERROR(SEARCH("em andamento",P15)))</formula>
    </cfRule>
  </conditionalFormatting>
  <conditionalFormatting sqref="P15:P16">
    <cfRule type="containsText" dxfId="1858" priority="1862" operator="containsText" text="Lançado">
      <formula>NOT(ISERROR(SEARCH("Lançado",P15)))</formula>
    </cfRule>
    <cfRule type="containsText" dxfId="1857" priority="1863" operator="containsText" text="N/A">
      <formula>NOT(ISERROR(SEARCH("N/A",P15)))</formula>
    </cfRule>
    <cfRule type="containsText" dxfId="1856" priority="1864" operator="containsText" text="Pendente">
      <formula>NOT(ISERROR(SEARCH("Pendente",P15)))</formula>
    </cfRule>
    <cfRule type="containsText" dxfId="1855" priority="1865" operator="containsText" text="Finalizado">
      <formula>NOT(ISERROR(SEARCH("Finalizado",P15)))</formula>
    </cfRule>
    <cfRule type="containsText" dxfId="1854" priority="1866" operator="containsText" text="em andamento">
      <formula>NOT(ISERROR(SEARCH("em andamento",P15)))</formula>
    </cfRule>
  </conditionalFormatting>
  <conditionalFormatting sqref="P21:P22">
    <cfRule type="expression" dxfId="1853" priority="1838">
      <formula>$H21="SUBETAPA"</formula>
    </cfRule>
    <cfRule type="expression" dxfId="1852" priority="1839">
      <formula>$H21="CÉLULA CONSTRUTIVA"</formula>
    </cfRule>
    <cfRule type="expression" dxfId="1851" priority="1840">
      <formula>$H21="ETAPA"</formula>
    </cfRule>
  </conditionalFormatting>
  <conditionalFormatting sqref="P21:P22">
    <cfRule type="expression" dxfId="1850" priority="1825">
      <formula>$H21="SUBETAPA"</formula>
    </cfRule>
    <cfRule type="expression" dxfId="1849" priority="1826">
      <formula>$H21="CÉLULA CONSTRUTIVA"</formula>
    </cfRule>
    <cfRule type="expression" dxfId="1848" priority="1827">
      <formula>$H21="ETAPA"</formula>
    </cfRule>
    <cfRule type="containsText" dxfId="1847" priority="1828" operator="containsText" text="Lançado">
      <formula>NOT(ISERROR(SEARCH("Lançado",P21)))</formula>
    </cfRule>
    <cfRule type="containsText" dxfId="1846" priority="1829" operator="containsText" text="N/A">
      <formula>NOT(ISERROR(SEARCH("N/A",P21)))</formula>
    </cfRule>
    <cfRule type="containsText" dxfId="1845" priority="1830" operator="containsText" text="Pendente">
      <formula>NOT(ISERROR(SEARCH("Pendente",P21)))</formula>
    </cfRule>
    <cfRule type="containsText" dxfId="1844" priority="1831" operator="containsText" text="Finalizado">
      <formula>NOT(ISERROR(SEARCH("Finalizado",P21)))</formula>
    </cfRule>
    <cfRule type="containsText" dxfId="1843" priority="1832" operator="containsText" text="em andamento">
      <formula>NOT(ISERROR(SEARCH("em andamento",P21)))</formula>
    </cfRule>
    <cfRule type="containsText" dxfId="1842" priority="1833" operator="containsText" text="Lançado">
      <formula>NOT(ISERROR(SEARCH("Lançado",P21)))</formula>
    </cfRule>
    <cfRule type="containsText" dxfId="1841" priority="1834" operator="containsText" text="N/A">
      <formula>NOT(ISERROR(SEARCH("N/A",P21)))</formula>
    </cfRule>
    <cfRule type="containsText" dxfId="1840" priority="1835" operator="containsText" text="Pendente">
      <formula>NOT(ISERROR(SEARCH("Pendente",P21)))</formula>
    </cfRule>
    <cfRule type="containsText" dxfId="1839" priority="1836" operator="containsText" text="Finalizado">
      <formula>NOT(ISERROR(SEARCH("Finalizado",P21)))</formula>
    </cfRule>
    <cfRule type="containsText" dxfId="1838" priority="1837" operator="containsText" text="em andamento">
      <formula>NOT(ISERROR(SEARCH("em andamento",P21)))</formula>
    </cfRule>
  </conditionalFormatting>
  <conditionalFormatting sqref="P21:P22">
    <cfRule type="containsText" dxfId="1837" priority="1841" operator="containsText" text="Lançado">
      <formula>NOT(ISERROR(SEARCH("Lançado",P21)))</formula>
    </cfRule>
    <cfRule type="containsText" dxfId="1836" priority="1842" operator="containsText" text="N/A">
      <formula>NOT(ISERROR(SEARCH("N/A",P21)))</formula>
    </cfRule>
    <cfRule type="containsText" dxfId="1835" priority="1843" operator="containsText" text="Pendente">
      <formula>NOT(ISERROR(SEARCH("Pendente",P21)))</formula>
    </cfRule>
    <cfRule type="containsText" dxfId="1834" priority="1844" operator="containsText" text="Finalizado">
      <formula>NOT(ISERROR(SEARCH("Finalizado",P21)))</formula>
    </cfRule>
    <cfRule type="containsText" dxfId="1833" priority="1845" operator="containsText" text="em andamento">
      <formula>NOT(ISERROR(SEARCH("em andamento",P21)))</formula>
    </cfRule>
  </conditionalFormatting>
  <conditionalFormatting sqref="P26:P29">
    <cfRule type="expression" dxfId="1832" priority="1817">
      <formula>$H26="SUBETAPA"</formula>
    </cfRule>
    <cfRule type="expression" dxfId="1831" priority="1818">
      <formula>$H26="CÉLULA CONSTRUTIVA"</formula>
    </cfRule>
    <cfRule type="expression" dxfId="1830" priority="1819">
      <formula>$H26="ETAPA"</formula>
    </cfRule>
  </conditionalFormatting>
  <conditionalFormatting sqref="P26:P29">
    <cfRule type="expression" dxfId="1829" priority="1804">
      <formula>$H26="SUBETAPA"</formula>
    </cfRule>
    <cfRule type="expression" dxfId="1828" priority="1805">
      <formula>$H26="CÉLULA CONSTRUTIVA"</formula>
    </cfRule>
    <cfRule type="expression" dxfId="1827" priority="1806">
      <formula>$H26="ETAPA"</formula>
    </cfRule>
    <cfRule type="containsText" dxfId="1826" priority="1807" operator="containsText" text="Lançado">
      <formula>NOT(ISERROR(SEARCH("Lançado",P26)))</formula>
    </cfRule>
    <cfRule type="containsText" dxfId="1825" priority="1808" operator="containsText" text="N/A">
      <formula>NOT(ISERROR(SEARCH("N/A",P26)))</formula>
    </cfRule>
    <cfRule type="containsText" dxfId="1824" priority="1809" operator="containsText" text="Pendente">
      <formula>NOT(ISERROR(SEARCH("Pendente",P26)))</formula>
    </cfRule>
    <cfRule type="containsText" dxfId="1823" priority="1810" operator="containsText" text="Finalizado">
      <formula>NOT(ISERROR(SEARCH("Finalizado",P26)))</formula>
    </cfRule>
    <cfRule type="containsText" dxfId="1822" priority="1811" operator="containsText" text="em andamento">
      <formula>NOT(ISERROR(SEARCH("em andamento",P26)))</formula>
    </cfRule>
    <cfRule type="containsText" dxfId="1821" priority="1812" operator="containsText" text="Lançado">
      <formula>NOT(ISERROR(SEARCH("Lançado",P26)))</formula>
    </cfRule>
    <cfRule type="containsText" dxfId="1820" priority="1813" operator="containsText" text="N/A">
      <formula>NOT(ISERROR(SEARCH("N/A",P26)))</formula>
    </cfRule>
    <cfRule type="containsText" dxfId="1819" priority="1814" operator="containsText" text="Pendente">
      <formula>NOT(ISERROR(SEARCH("Pendente",P26)))</formula>
    </cfRule>
    <cfRule type="containsText" dxfId="1818" priority="1815" operator="containsText" text="Finalizado">
      <formula>NOT(ISERROR(SEARCH("Finalizado",P26)))</formula>
    </cfRule>
    <cfRule type="containsText" dxfId="1817" priority="1816" operator="containsText" text="em andamento">
      <formula>NOT(ISERROR(SEARCH("em andamento",P26)))</formula>
    </cfRule>
  </conditionalFormatting>
  <conditionalFormatting sqref="P26:P29">
    <cfRule type="containsText" dxfId="1816" priority="1820" operator="containsText" text="Lançado">
      <formula>NOT(ISERROR(SEARCH("Lançado",P26)))</formula>
    </cfRule>
    <cfRule type="containsText" dxfId="1815" priority="1821" operator="containsText" text="N/A">
      <formula>NOT(ISERROR(SEARCH("N/A",P26)))</formula>
    </cfRule>
    <cfRule type="containsText" dxfId="1814" priority="1822" operator="containsText" text="Pendente">
      <formula>NOT(ISERROR(SEARCH("Pendente",P26)))</formula>
    </cfRule>
    <cfRule type="containsText" dxfId="1813" priority="1823" operator="containsText" text="Finalizado">
      <formula>NOT(ISERROR(SEARCH("Finalizado",P26)))</formula>
    </cfRule>
    <cfRule type="containsText" dxfId="1812" priority="1824" operator="containsText" text="em andamento">
      <formula>NOT(ISERROR(SEARCH("em andamento",P26)))</formula>
    </cfRule>
  </conditionalFormatting>
  <conditionalFormatting sqref="P34 P31:P32">
    <cfRule type="expression" dxfId="1811" priority="1796">
      <formula>$H31="SUBETAPA"</formula>
    </cfRule>
    <cfRule type="expression" dxfId="1810" priority="1797">
      <formula>$H31="CÉLULA CONSTRUTIVA"</formula>
    </cfRule>
    <cfRule type="expression" dxfId="1809" priority="1798">
      <formula>$H31="ETAPA"</formula>
    </cfRule>
  </conditionalFormatting>
  <conditionalFormatting sqref="P34 P31:P32">
    <cfRule type="expression" dxfId="1808" priority="1783">
      <formula>$H31="SUBETAPA"</formula>
    </cfRule>
    <cfRule type="expression" dxfId="1807" priority="1784">
      <formula>$H31="CÉLULA CONSTRUTIVA"</formula>
    </cfRule>
    <cfRule type="expression" dxfId="1806" priority="1785">
      <formula>$H31="ETAPA"</formula>
    </cfRule>
    <cfRule type="containsText" dxfId="1805" priority="1786" operator="containsText" text="Lançado">
      <formula>NOT(ISERROR(SEARCH("Lançado",P31)))</formula>
    </cfRule>
    <cfRule type="containsText" dxfId="1804" priority="1787" operator="containsText" text="N/A">
      <formula>NOT(ISERROR(SEARCH("N/A",P31)))</formula>
    </cfRule>
    <cfRule type="containsText" dxfId="1803" priority="1788" operator="containsText" text="Pendente">
      <formula>NOT(ISERROR(SEARCH("Pendente",P31)))</formula>
    </cfRule>
    <cfRule type="containsText" dxfId="1802" priority="1789" operator="containsText" text="Finalizado">
      <formula>NOT(ISERROR(SEARCH("Finalizado",P31)))</formula>
    </cfRule>
    <cfRule type="containsText" dxfId="1801" priority="1790" operator="containsText" text="em andamento">
      <formula>NOT(ISERROR(SEARCH("em andamento",P31)))</formula>
    </cfRule>
    <cfRule type="containsText" dxfId="1800" priority="1791" operator="containsText" text="Lançado">
      <formula>NOT(ISERROR(SEARCH("Lançado",P31)))</formula>
    </cfRule>
    <cfRule type="containsText" dxfId="1799" priority="1792" operator="containsText" text="N/A">
      <formula>NOT(ISERROR(SEARCH("N/A",P31)))</formula>
    </cfRule>
    <cfRule type="containsText" dxfId="1798" priority="1793" operator="containsText" text="Pendente">
      <formula>NOT(ISERROR(SEARCH("Pendente",P31)))</formula>
    </cfRule>
    <cfRule type="containsText" dxfId="1797" priority="1794" operator="containsText" text="Finalizado">
      <formula>NOT(ISERROR(SEARCH("Finalizado",P31)))</formula>
    </cfRule>
    <cfRule type="containsText" dxfId="1796" priority="1795" operator="containsText" text="em andamento">
      <formula>NOT(ISERROR(SEARCH("em andamento",P31)))</formula>
    </cfRule>
  </conditionalFormatting>
  <conditionalFormatting sqref="P34 P31:P32">
    <cfRule type="containsText" dxfId="1795" priority="1799" operator="containsText" text="Lançado">
      <formula>NOT(ISERROR(SEARCH("Lançado",P31)))</formula>
    </cfRule>
    <cfRule type="containsText" dxfId="1794" priority="1800" operator="containsText" text="N/A">
      <formula>NOT(ISERROR(SEARCH("N/A",P31)))</formula>
    </cfRule>
    <cfRule type="containsText" dxfId="1793" priority="1801" operator="containsText" text="Pendente">
      <formula>NOT(ISERROR(SEARCH("Pendente",P31)))</formula>
    </cfRule>
    <cfRule type="containsText" dxfId="1792" priority="1802" operator="containsText" text="Finalizado">
      <formula>NOT(ISERROR(SEARCH("Finalizado",P31)))</formula>
    </cfRule>
    <cfRule type="containsText" dxfId="1791" priority="1803" operator="containsText" text="em andamento">
      <formula>NOT(ISERROR(SEARCH("em andamento",P31)))</formula>
    </cfRule>
  </conditionalFormatting>
  <conditionalFormatting sqref="P37">
    <cfRule type="expression" dxfId="1790" priority="1775">
      <formula>$H37="SUBETAPA"</formula>
    </cfRule>
    <cfRule type="expression" dxfId="1789" priority="1776">
      <formula>$H37="CÉLULA CONSTRUTIVA"</formula>
    </cfRule>
    <cfRule type="expression" dxfId="1788" priority="1777">
      <formula>$H37="ETAPA"</formula>
    </cfRule>
  </conditionalFormatting>
  <conditionalFormatting sqref="P37">
    <cfRule type="expression" dxfId="1787" priority="1762">
      <formula>$H37="SUBETAPA"</formula>
    </cfRule>
    <cfRule type="expression" dxfId="1786" priority="1763">
      <formula>$H37="CÉLULA CONSTRUTIVA"</formula>
    </cfRule>
    <cfRule type="expression" dxfId="1785" priority="1764">
      <formula>$H37="ETAPA"</formula>
    </cfRule>
    <cfRule type="containsText" dxfId="1784" priority="1765" operator="containsText" text="Lançado">
      <formula>NOT(ISERROR(SEARCH("Lançado",P37)))</formula>
    </cfRule>
    <cfRule type="containsText" dxfId="1783" priority="1766" operator="containsText" text="N/A">
      <formula>NOT(ISERROR(SEARCH("N/A",P37)))</formula>
    </cfRule>
    <cfRule type="containsText" dxfId="1782" priority="1767" operator="containsText" text="Pendente">
      <formula>NOT(ISERROR(SEARCH("Pendente",P37)))</formula>
    </cfRule>
    <cfRule type="containsText" dxfId="1781" priority="1768" operator="containsText" text="Finalizado">
      <formula>NOT(ISERROR(SEARCH("Finalizado",P37)))</formula>
    </cfRule>
    <cfRule type="containsText" dxfId="1780" priority="1769" operator="containsText" text="em andamento">
      <formula>NOT(ISERROR(SEARCH("em andamento",P37)))</formula>
    </cfRule>
    <cfRule type="containsText" dxfId="1779" priority="1770" operator="containsText" text="Lançado">
      <formula>NOT(ISERROR(SEARCH("Lançado",P37)))</formula>
    </cfRule>
    <cfRule type="containsText" dxfId="1778" priority="1771" operator="containsText" text="N/A">
      <formula>NOT(ISERROR(SEARCH("N/A",P37)))</formula>
    </cfRule>
    <cfRule type="containsText" dxfId="1777" priority="1772" operator="containsText" text="Pendente">
      <formula>NOT(ISERROR(SEARCH("Pendente",P37)))</formula>
    </cfRule>
    <cfRule type="containsText" dxfId="1776" priority="1773" operator="containsText" text="Finalizado">
      <formula>NOT(ISERROR(SEARCH("Finalizado",P37)))</formula>
    </cfRule>
    <cfRule type="containsText" dxfId="1775" priority="1774" operator="containsText" text="em andamento">
      <formula>NOT(ISERROR(SEARCH("em andamento",P37)))</formula>
    </cfRule>
  </conditionalFormatting>
  <conditionalFormatting sqref="P37">
    <cfRule type="containsText" dxfId="1774" priority="1778" operator="containsText" text="Lançado">
      <formula>NOT(ISERROR(SEARCH("Lançado",P37)))</formula>
    </cfRule>
    <cfRule type="containsText" dxfId="1773" priority="1779" operator="containsText" text="N/A">
      <formula>NOT(ISERROR(SEARCH("N/A",P37)))</formula>
    </cfRule>
    <cfRule type="containsText" dxfId="1772" priority="1780" operator="containsText" text="Pendente">
      <formula>NOT(ISERROR(SEARCH("Pendente",P37)))</formula>
    </cfRule>
    <cfRule type="containsText" dxfId="1771" priority="1781" operator="containsText" text="Finalizado">
      <formula>NOT(ISERROR(SEARCH("Finalizado",P37)))</formula>
    </cfRule>
    <cfRule type="containsText" dxfId="1770" priority="1782" operator="containsText" text="em andamento">
      <formula>NOT(ISERROR(SEARCH("em andamento",P37)))</formula>
    </cfRule>
  </conditionalFormatting>
  <conditionalFormatting sqref="P39:P44">
    <cfRule type="expression" dxfId="1769" priority="1754">
      <formula>$H39="SUBETAPA"</formula>
    </cfRule>
    <cfRule type="expression" dxfId="1768" priority="1755">
      <formula>$H39="CÉLULA CONSTRUTIVA"</formula>
    </cfRule>
    <cfRule type="expression" dxfId="1767" priority="1756">
      <formula>$H39="ETAPA"</formula>
    </cfRule>
  </conditionalFormatting>
  <conditionalFormatting sqref="P39:P44">
    <cfRule type="expression" dxfId="1766" priority="1741">
      <formula>$H39="SUBETAPA"</formula>
    </cfRule>
    <cfRule type="expression" dxfId="1765" priority="1742">
      <formula>$H39="CÉLULA CONSTRUTIVA"</formula>
    </cfRule>
    <cfRule type="expression" dxfId="1764" priority="1743">
      <formula>$H39="ETAPA"</formula>
    </cfRule>
    <cfRule type="containsText" dxfId="1763" priority="1744" operator="containsText" text="Lançado">
      <formula>NOT(ISERROR(SEARCH("Lançado",P39)))</formula>
    </cfRule>
    <cfRule type="containsText" dxfId="1762" priority="1745" operator="containsText" text="N/A">
      <formula>NOT(ISERROR(SEARCH("N/A",P39)))</formula>
    </cfRule>
    <cfRule type="containsText" dxfId="1761" priority="1746" operator="containsText" text="Pendente">
      <formula>NOT(ISERROR(SEARCH("Pendente",P39)))</formula>
    </cfRule>
    <cfRule type="containsText" dxfId="1760" priority="1747" operator="containsText" text="Finalizado">
      <formula>NOT(ISERROR(SEARCH("Finalizado",P39)))</formula>
    </cfRule>
    <cfRule type="containsText" dxfId="1759" priority="1748" operator="containsText" text="em andamento">
      <formula>NOT(ISERROR(SEARCH("em andamento",P39)))</formula>
    </cfRule>
    <cfRule type="containsText" dxfId="1758" priority="1749" operator="containsText" text="Lançado">
      <formula>NOT(ISERROR(SEARCH("Lançado",P39)))</formula>
    </cfRule>
    <cfRule type="containsText" dxfId="1757" priority="1750" operator="containsText" text="N/A">
      <formula>NOT(ISERROR(SEARCH("N/A",P39)))</formula>
    </cfRule>
    <cfRule type="containsText" dxfId="1756" priority="1751" operator="containsText" text="Pendente">
      <formula>NOT(ISERROR(SEARCH("Pendente",P39)))</formula>
    </cfRule>
    <cfRule type="containsText" dxfId="1755" priority="1752" operator="containsText" text="Finalizado">
      <formula>NOT(ISERROR(SEARCH("Finalizado",P39)))</formula>
    </cfRule>
    <cfRule type="containsText" dxfId="1754" priority="1753" operator="containsText" text="em andamento">
      <formula>NOT(ISERROR(SEARCH("em andamento",P39)))</formula>
    </cfRule>
  </conditionalFormatting>
  <conditionalFormatting sqref="P39:P44">
    <cfRule type="containsText" dxfId="1753" priority="1757" operator="containsText" text="Lançado">
      <formula>NOT(ISERROR(SEARCH("Lançado",P39)))</formula>
    </cfRule>
    <cfRule type="containsText" dxfId="1752" priority="1758" operator="containsText" text="N/A">
      <formula>NOT(ISERROR(SEARCH("N/A",P39)))</formula>
    </cfRule>
    <cfRule type="containsText" dxfId="1751" priority="1759" operator="containsText" text="Pendente">
      <formula>NOT(ISERROR(SEARCH("Pendente",P39)))</formula>
    </cfRule>
    <cfRule type="containsText" dxfId="1750" priority="1760" operator="containsText" text="Finalizado">
      <formula>NOT(ISERROR(SEARCH("Finalizado",P39)))</formula>
    </cfRule>
    <cfRule type="containsText" dxfId="1749" priority="1761" operator="containsText" text="em andamento">
      <formula>NOT(ISERROR(SEARCH("em andamento",P39)))</formula>
    </cfRule>
  </conditionalFormatting>
  <conditionalFormatting sqref="P46">
    <cfRule type="expression" dxfId="1748" priority="1733">
      <formula>$H46="SUBETAPA"</formula>
    </cfRule>
    <cfRule type="expression" dxfId="1747" priority="1734">
      <formula>$H46="CÉLULA CONSTRUTIVA"</formula>
    </cfRule>
    <cfRule type="expression" dxfId="1746" priority="1735">
      <formula>$H46="ETAPA"</formula>
    </cfRule>
  </conditionalFormatting>
  <conditionalFormatting sqref="P46">
    <cfRule type="expression" dxfId="1745" priority="1720">
      <formula>$H46="SUBETAPA"</formula>
    </cfRule>
    <cfRule type="expression" dxfId="1744" priority="1721">
      <formula>$H46="CÉLULA CONSTRUTIVA"</formula>
    </cfRule>
    <cfRule type="expression" dxfId="1743" priority="1722">
      <formula>$H46="ETAPA"</formula>
    </cfRule>
    <cfRule type="containsText" dxfId="1742" priority="1723" operator="containsText" text="Lançado">
      <formula>NOT(ISERROR(SEARCH("Lançado",P46)))</formula>
    </cfRule>
    <cfRule type="containsText" dxfId="1741" priority="1724" operator="containsText" text="N/A">
      <formula>NOT(ISERROR(SEARCH("N/A",P46)))</formula>
    </cfRule>
    <cfRule type="containsText" dxfId="1740" priority="1725" operator="containsText" text="Pendente">
      <formula>NOT(ISERROR(SEARCH("Pendente",P46)))</formula>
    </cfRule>
    <cfRule type="containsText" dxfId="1739" priority="1726" operator="containsText" text="Finalizado">
      <formula>NOT(ISERROR(SEARCH("Finalizado",P46)))</formula>
    </cfRule>
    <cfRule type="containsText" dxfId="1738" priority="1727" operator="containsText" text="em andamento">
      <formula>NOT(ISERROR(SEARCH("em andamento",P46)))</formula>
    </cfRule>
    <cfRule type="containsText" dxfId="1737" priority="1728" operator="containsText" text="Lançado">
      <formula>NOT(ISERROR(SEARCH("Lançado",P46)))</formula>
    </cfRule>
    <cfRule type="containsText" dxfId="1736" priority="1729" operator="containsText" text="N/A">
      <formula>NOT(ISERROR(SEARCH("N/A",P46)))</formula>
    </cfRule>
    <cfRule type="containsText" dxfId="1735" priority="1730" operator="containsText" text="Pendente">
      <formula>NOT(ISERROR(SEARCH("Pendente",P46)))</formula>
    </cfRule>
    <cfRule type="containsText" dxfId="1734" priority="1731" operator="containsText" text="Finalizado">
      <formula>NOT(ISERROR(SEARCH("Finalizado",P46)))</formula>
    </cfRule>
    <cfRule type="containsText" dxfId="1733" priority="1732" operator="containsText" text="em andamento">
      <formula>NOT(ISERROR(SEARCH("em andamento",P46)))</formula>
    </cfRule>
  </conditionalFormatting>
  <conditionalFormatting sqref="P46">
    <cfRule type="containsText" dxfId="1732" priority="1736" operator="containsText" text="Lançado">
      <formula>NOT(ISERROR(SEARCH("Lançado",P46)))</formula>
    </cfRule>
    <cfRule type="containsText" dxfId="1731" priority="1737" operator="containsText" text="N/A">
      <formula>NOT(ISERROR(SEARCH("N/A",P46)))</formula>
    </cfRule>
    <cfRule type="containsText" dxfId="1730" priority="1738" operator="containsText" text="Pendente">
      <formula>NOT(ISERROR(SEARCH("Pendente",P46)))</formula>
    </cfRule>
    <cfRule type="containsText" dxfId="1729" priority="1739" operator="containsText" text="Finalizado">
      <formula>NOT(ISERROR(SEARCH("Finalizado",P46)))</formula>
    </cfRule>
    <cfRule type="containsText" dxfId="1728" priority="1740" operator="containsText" text="em andamento">
      <formula>NOT(ISERROR(SEARCH("em andamento",P46)))</formula>
    </cfRule>
  </conditionalFormatting>
  <conditionalFormatting sqref="P58:P63">
    <cfRule type="expression" dxfId="1727" priority="1716">
      <formula>$H58="CÉLULA CONSTRUTIVA"</formula>
    </cfRule>
    <cfRule type="expression" dxfId="1726" priority="1717">
      <formula>$H58="ETAPA"</formula>
    </cfRule>
  </conditionalFormatting>
  <conditionalFormatting sqref="P58:P63">
    <cfRule type="expression" dxfId="1725" priority="1715">
      <formula>$H58="SUBETAPA"</formula>
    </cfRule>
  </conditionalFormatting>
  <conditionalFormatting sqref="P58:P63">
    <cfRule type="containsText" dxfId="1724" priority="1712" operator="containsText" text="Pendente">
      <formula>NOT(ISERROR(SEARCH("Pendente",P58)))</formula>
    </cfRule>
    <cfRule type="containsText" dxfId="1723" priority="1713" operator="containsText" text="Finalizado">
      <formula>NOT(ISERROR(SEARCH("Finalizado",P58)))</formula>
    </cfRule>
    <cfRule type="containsText" dxfId="1722" priority="1714" operator="containsText" text="em andamento">
      <formula>NOT(ISERROR(SEARCH("em andamento",P58)))</formula>
    </cfRule>
  </conditionalFormatting>
  <conditionalFormatting sqref="P58:P63">
    <cfRule type="expression" dxfId="1721" priority="1699">
      <formula>$H58="SUBETAPA"</formula>
    </cfRule>
    <cfRule type="expression" dxfId="1720" priority="1700">
      <formula>$H58="CÉLULA CONSTRUTIVA"</formula>
    </cfRule>
    <cfRule type="expression" dxfId="1719" priority="1701">
      <formula>$H58="ETAPA"</formula>
    </cfRule>
    <cfRule type="containsText" dxfId="1718" priority="1702" operator="containsText" text="Lançado">
      <formula>NOT(ISERROR(SEARCH("Lançado",P58)))</formula>
    </cfRule>
    <cfRule type="containsText" dxfId="1717" priority="1703" operator="containsText" text="N/A">
      <formula>NOT(ISERROR(SEARCH("N/A",P58)))</formula>
    </cfRule>
    <cfRule type="containsText" dxfId="1716" priority="1704" operator="containsText" text="Pendente">
      <formula>NOT(ISERROR(SEARCH("Pendente",P58)))</formula>
    </cfRule>
    <cfRule type="containsText" dxfId="1715" priority="1705" operator="containsText" text="Finalizado">
      <formula>NOT(ISERROR(SEARCH("Finalizado",P58)))</formula>
    </cfRule>
    <cfRule type="containsText" dxfId="1714" priority="1706" operator="containsText" text="em andamento">
      <formula>NOT(ISERROR(SEARCH("em andamento",P58)))</formula>
    </cfRule>
    <cfRule type="containsText" dxfId="1713" priority="1709" operator="containsText" text="Pendente">
      <formula>NOT(ISERROR(SEARCH("Pendente",P58)))</formula>
    </cfRule>
    <cfRule type="containsText" dxfId="1712" priority="1710" operator="containsText" text="Finalizado">
      <formula>NOT(ISERROR(SEARCH("Finalizado",P58)))</formula>
    </cfRule>
    <cfRule type="containsText" dxfId="1711" priority="1711" operator="containsText" text="em andamento">
      <formula>NOT(ISERROR(SEARCH("em andamento",P58)))</formula>
    </cfRule>
  </conditionalFormatting>
  <conditionalFormatting sqref="P58:P63">
    <cfRule type="containsText" dxfId="1710" priority="1707" operator="containsText" text="Lançado">
      <formula>NOT(ISERROR(SEARCH("Lançado",P58)))</formula>
    </cfRule>
    <cfRule type="containsText" dxfId="1709" priority="1708" operator="containsText" text="N/A">
      <formula>NOT(ISERROR(SEARCH("N/A",P58)))</formula>
    </cfRule>
  </conditionalFormatting>
  <conditionalFormatting sqref="P58:P63">
    <cfRule type="containsText" dxfId="1708" priority="1718" operator="containsText" text="Lançado">
      <formula>NOT(ISERROR(SEARCH("Lançado",P58)))</formula>
    </cfRule>
    <cfRule type="containsText" dxfId="1707" priority="1719" operator="containsText" text="N/A">
      <formula>NOT(ISERROR(SEARCH("N/A",P58)))</formula>
    </cfRule>
  </conditionalFormatting>
  <conditionalFormatting sqref="P65:P70">
    <cfRule type="expression" dxfId="1706" priority="1695">
      <formula>$H65="CÉLULA CONSTRUTIVA"</formula>
    </cfRule>
    <cfRule type="expression" dxfId="1705" priority="1696">
      <formula>$H65="ETAPA"</formula>
    </cfRule>
  </conditionalFormatting>
  <conditionalFormatting sqref="P65:P70">
    <cfRule type="expression" dxfId="1704" priority="1694">
      <formula>$H65="SUBETAPA"</formula>
    </cfRule>
  </conditionalFormatting>
  <conditionalFormatting sqref="P65:P70">
    <cfRule type="containsText" dxfId="1703" priority="1691" operator="containsText" text="Pendente">
      <formula>NOT(ISERROR(SEARCH("Pendente",P65)))</formula>
    </cfRule>
    <cfRule type="containsText" dxfId="1702" priority="1692" operator="containsText" text="Finalizado">
      <formula>NOT(ISERROR(SEARCH("Finalizado",P65)))</formula>
    </cfRule>
    <cfRule type="containsText" dxfId="1701" priority="1693" operator="containsText" text="em andamento">
      <formula>NOT(ISERROR(SEARCH("em andamento",P65)))</formula>
    </cfRule>
  </conditionalFormatting>
  <conditionalFormatting sqref="P65:P70">
    <cfRule type="expression" dxfId="1700" priority="1678">
      <formula>$H65="SUBETAPA"</formula>
    </cfRule>
    <cfRule type="expression" dxfId="1699" priority="1679">
      <formula>$H65="CÉLULA CONSTRUTIVA"</formula>
    </cfRule>
    <cfRule type="expression" dxfId="1698" priority="1680">
      <formula>$H65="ETAPA"</formula>
    </cfRule>
    <cfRule type="containsText" dxfId="1697" priority="1681" operator="containsText" text="Lançado">
      <formula>NOT(ISERROR(SEARCH("Lançado",P65)))</formula>
    </cfRule>
    <cfRule type="containsText" dxfId="1696" priority="1682" operator="containsText" text="N/A">
      <formula>NOT(ISERROR(SEARCH("N/A",P65)))</formula>
    </cfRule>
    <cfRule type="containsText" dxfId="1695" priority="1683" operator="containsText" text="Pendente">
      <formula>NOT(ISERROR(SEARCH("Pendente",P65)))</formula>
    </cfRule>
    <cfRule type="containsText" dxfId="1694" priority="1684" operator="containsText" text="Finalizado">
      <formula>NOT(ISERROR(SEARCH("Finalizado",P65)))</formula>
    </cfRule>
    <cfRule type="containsText" dxfId="1693" priority="1685" operator="containsText" text="em andamento">
      <formula>NOT(ISERROR(SEARCH("em andamento",P65)))</formula>
    </cfRule>
    <cfRule type="containsText" dxfId="1692" priority="1688" operator="containsText" text="Pendente">
      <formula>NOT(ISERROR(SEARCH("Pendente",P65)))</formula>
    </cfRule>
    <cfRule type="containsText" dxfId="1691" priority="1689" operator="containsText" text="Finalizado">
      <formula>NOT(ISERROR(SEARCH("Finalizado",P65)))</formula>
    </cfRule>
    <cfRule type="containsText" dxfId="1690" priority="1690" operator="containsText" text="em andamento">
      <formula>NOT(ISERROR(SEARCH("em andamento",P65)))</formula>
    </cfRule>
  </conditionalFormatting>
  <conditionalFormatting sqref="P65:P70">
    <cfRule type="containsText" dxfId="1689" priority="1686" operator="containsText" text="Lançado">
      <formula>NOT(ISERROR(SEARCH("Lançado",P65)))</formula>
    </cfRule>
    <cfRule type="containsText" dxfId="1688" priority="1687" operator="containsText" text="N/A">
      <formula>NOT(ISERROR(SEARCH("N/A",P65)))</formula>
    </cfRule>
  </conditionalFormatting>
  <conditionalFormatting sqref="P65:P70">
    <cfRule type="containsText" dxfId="1687" priority="1697" operator="containsText" text="Lançado">
      <formula>NOT(ISERROR(SEARCH("Lançado",P65)))</formula>
    </cfRule>
    <cfRule type="containsText" dxfId="1686" priority="1698" operator="containsText" text="N/A">
      <formula>NOT(ISERROR(SEARCH("N/A",P65)))</formula>
    </cfRule>
  </conditionalFormatting>
  <conditionalFormatting sqref="P76:P77 P72:P74">
    <cfRule type="expression" dxfId="1685" priority="1674">
      <formula>$H72="CÉLULA CONSTRUTIVA"</formula>
    </cfRule>
    <cfRule type="expression" dxfId="1684" priority="1675">
      <formula>$H72="ETAPA"</formula>
    </cfRule>
  </conditionalFormatting>
  <conditionalFormatting sqref="P76:P77 P72:P74">
    <cfRule type="expression" dxfId="1683" priority="1673">
      <formula>$H72="SUBETAPA"</formula>
    </cfRule>
  </conditionalFormatting>
  <conditionalFormatting sqref="P76:P77 P72:P74">
    <cfRule type="containsText" dxfId="1682" priority="1670" operator="containsText" text="Pendente">
      <formula>NOT(ISERROR(SEARCH("Pendente",P72)))</formula>
    </cfRule>
    <cfRule type="containsText" dxfId="1681" priority="1671" operator="containsText" text="Finalizado">
      <formula>NOT(ISERROR(SEARCH("Finalizado",P72)))</formula>
    </cfRule>
    <cfRule type="containsText" dxfId="1680" priority="1672" operator="containsText" text="em andamento">
      <formula>NOT(ISERROR(SEARCH("em andamento",P72)))</formula>
    </cfRule>
  </conditionalFormatting>
  <conditionalFormatting sqref="P76:P77 P72:P74">
    <cfRule type="expression" dxfId="1679" priority="1657">
      <formula>$H72="SUBETAPA"</formula>
    </cfRule>
    <cfRule type="expression" dxfId="1678" priority="1658">
      <formula>$H72="CÉLULA CONSTRUTIVA"</formula>
    </cfRule>
    <cfRule type="expression" dxfId="1677" priority="1659">
      <formula>$H72="ETAPA"</formula>
    </cfRule>
    <cfRule type="containsText" dxfId="1676" priority="1660" operator="containsText" text="Lançado">
      <formula>NOT(ISERROR(SEARCH("Lançado",P72)))</formula>
    </cfRule>
    <cfRule type="containsText" dxfId="1675" priority="1661" operator="containsText" text="N/A">
      <formula>NOT(ISERROR(SEARCH("N/A",P72)))</formula>
    </cfRule>
    <cfRule type="containsText" dxfId="1674" priority="1662" operator="containsText" text="Pendente">
      <formula>NOT(ISERROR(SEARCH("Pendente",P72)))</formula>
    </cfRule>
    <cfRule type="containsText" dxfId="1673" priority="1663" operator="containsText" text="Finalizado">
      <formula>NOT(ISERROR(SEARCH("Finalizado",P72)))</formula>
    </cfRule>
    <cfRule type="containsText" dxfId="1672" priority="1664" operator="containsText" text="em andamento">
      <formula>NOT(ISERROR(SEARCH("em andamento",P72)))</formula>
    </cfRule>
    <cfRule type="containsText" dxfId="1671" priority="1667" operator="containsText" text="Pendente">
      <formula>NOT(ISERROR(SEARCH("Pendente",P72)))</formula>
    </cfRule>
    <cfRule type="containsText" dxfId="1670" priority="1668" operator="containsText" text="Finalizado">
      <formula>NOT(ISERROR(SEARCH("Finalizado",P72)))</formula>
    </cfRule>
    <cfRule type="containsText" dxfId="1669" priority="1669" operator="containsText" text="em andamento">
      <formula>NOT(ISERROR(SEARCH("em andamento",P72)))</formula>
    </cfRule>
  </conditionalFormatting>
  <conditionalFormatting sqref="P76:P77 P72:P74">
    <cfRule type="containsText" dxfId="1668" priority="1665" operator="containsText" text="Lançado">
      <formula>NOT(ISERROR(SEARCH("Lançado",P72)))</formula>
    </cfRule>
    <cfRule type="containsText" dxfId="1667" priority="1666" operator="containsText" text="N/A">
      <formula>NOT(ISERROR(SEARCH("N/A",P72)))</formula>
    </cfRule>
  </conditionalFormatting>
  <conditionalFormatting sqref="P76:P77 P72:P74">
    <cfRule type="containsText" dxfId="1666" priority="1676" operator="containsText" text="Lançado">
      <formula>NOT(ISERROR(SEARCH("Lançado",P72)))</formula>
    </cfRule>
    <cfRule type="containsText" dxfId="1665" priority="1677" operator="containsText" text="N/A">
      <formula>NOT(ISERROR(SEARCH("N/A",P72)))</formula>
    </cfRule>
  </conditionalFormatting>
  <conditionalFormatting sqref="P81:P84">
    <cfRule type="expression" dxfId="1664" priority="1653">
      <formula>$H81="CÉLULA CONSTRUTIVA"</formula>
    </cfRule>
    <cfRule type="expression" dxfId="1663" priority="1654">
      <formula>$H81="ETAPA"</formula>
    </cfRule>
  </conditionalFormatting>
  <conditionalFormatting sqref="P81:P84">
    <cfRule type="expression" dxfId="1662" priority="1652">
      <formula>$H81="SUBETAPA"</formula>
    </cfRule>
  </conditionalFormatting>
  <conditionalFormatting sqref="P81:P84">
    <cfRule type="containsText" dxfId="1661" priority="1649" operator="containsText" text="Pendente">
      <formula>NOT(ISERROR(SEARCH("Pendente",P81)))</formula>
    </cfRule>
    <cfRule type="containsText" dxfId="1660" priority="1650" operator="containsText" text="Finalizado">
      <formula>NOT(ISERROR(SEARCH("Finalizado",P81)))</formula>
    </cfRule>
    <cfRule type="containsText" dxfId="1659" priority="1651" operator="containsText" text="em andamento">
      <formula>NOT(ISERROR(SEARCH("em andamento",P81)))</formula>
    </cfRule>
  </conditionalFormatting>
  <conditionalFormatting sqref="P81:P84">
    <cfRule type="expression" dxfId="1658" priority="1636">
      <formula>$H81="SUBETAPA"</formula>
    </cfRule>
    <cfRule type="expression" dxfId="1657" priority="1637">
      <formula>$H81="CÉLULA CONSTRUTIVA"</formula>
    </cfRule>
    <cfRule type="expression" dxfId="1656" priority="1638">
      <formula>$H81="ETAPA"</formula>
    </cfRule>
    <cfRule type="containsText" dxfId="1655" priority="1639" operator="containsText" text="Lançado">
      <formula>NOT(ISERROR(SEARCH("Lançado",P81)))</formula>
    </cfRule>
    <cfRule type="containsText" dxfId="1654" priority="1640" operator="containsText" text="N/A">
      <formula>NOT(ISERROR(SEARCH("N/A",P81)))</formula>
    </cfRule>
    <cfRule type="containsText" dxfId="1653" priority="1641" operator="containsText" text="Pendente">
      <formula>NOT(ISERROR(SEARCH("Pendente",P81)))</formula>
    </cfRule>
    <cfRule type="containsText" dxfId="1652" priority="1642" operator="containsText" text="Finalizado">
      <formula>NOT(ISERROR(SEARCH("Finalizado",P81)))</formula>
    </cfRule>
    <cfRule type="containsText" dxfId="1651" priority="1643" operator="containsText" text="em andamento">
      <formula>NOT(ISERROR(SEARCH("em andamento",P81)))</formula>
    </cfRule>
    <cfRule type="containsText" dxfId="1650" priority="1646" operator="containsText" text="Pendente">
      <formula>NOT(ISERROR(SEARCH("Pendente",P81)))</formula>
    </cfRule>
    <cfRule type="containsText" dxfId="1649" priority="1647" operator="containsText" text="Finalizado">
      <formula>NOT(ISERROR(SEARCH("Finalizado",P81)))</formula>
    </cfRule>
    <cfRule type="containsText" dxfId="1648" priority="1648" operator="containsText" text="em andamento">
      <formula>NOT(ISERROR(SEARCH("em andamento",P81)))</formula>
    </cfRule>
  </conditionalFormatting>
  <conditionalFormatting sqref="P81:P84">
    <cfRule type="containsText" dxfId="1647" priority="1644" operator="containsText" text="Lançado">
      <formula>NOT(ISERROR(SEARCH("Lançado",P81)))</formula>
    </cfRule>
    <cfRule type="containsText" dxfId="1646" priority="1645" operator="containsText" text="N/A">
      <formula>NOT(ISERROR(SEARCH("N/A",P81)))</formula>
    </cfRule>
  </conditionalFormatting>
  <conditionalFormatting sqref="P81:P84">
    <cfRule type="containsText" dxfId="1645" priority="1655" operator="containsText" text="Lançado">
      <formula>NOT(ISERROR(SEARCH("Lançado",P81)))</formula>
    </cfRule>
    <cfRule type="containsText" dxfId="1644" priority="1656" operator="containsText" text="N/A">
      <formula>NOT(ISERROR(SEARCH("N/A",P81)))</formula>
    </cfRule>
  </conditionalFormatting>
  <conditionalFormatting sqref="P86:P89">
    <cfRule type="expression" dxfId="1643" priority="1632">
      <formula>$H86="CÉLULA CONSTRUTIVA"</formula>
    </cfRule>
    <cfRule type="expression" dxfId="1642" priority="1633">
      <formula>$H86="ETAPA"</formula>
    </cfRule>
  </conditionalFormatting>
  <conditionalFormatting sqref="P86:P89">
    <cfRule type="expression" dxfId="1641" priority="1631">
      <formula>$H86="SUBETAPA"</formula>
    </cfRule>
  </conditionalFormatting>
  <conditionalFormatting sqref="P86:P89">
    <cfRule type="containsText" dxfId="1640" priority="1628" operator="containsText" text="Pendente">
      <formula>NOT(ISERROR(SEARCH("Pendente",P86)))</formula>
    </cfRule>
    <cfRule type="containsText" dxfId="1639" priority="1629" operator="containsText" text="Finalizado">
      <formula>NOT(ISERROR(SEARCH("Finalizado",P86)))</formula>
    </cfRule>
    <cfRule type="containsText" dxfId="1638" priority="1630" operator="containsText" text="em andamento">
      <formula>NOT(ISERROR(SEARCH("em andamento",P86)))</formula>
    </cfRule>
  </conditionalFormatting>
  <conditionalFormatting sqref="P86:P89">
    <cfRule type="expression" dxfId="1637" priority="1615">
      <formula>$H86="SUBETAPA"</formula>
    </cfRule>
    <cfRule type="expression" dxfId="1636" priority="1616">
      <formula>$H86="CÉLULA CONSTRUTIVA"</formula>
    </cfRule>
    <cfRule type="expression" dxfId="1635" priority="1617">
      <formula>$H86="ETAPA"</formula>
    </cfRule>
    <cfRule type="containsText" dxfId="1634" priority="1618" operator="containsText" text="Lançado">
      <formula>NOT(ISERROR(SEARCH("Lançado",P86)))</formula>
    </cfRule>
    <cfRule type="containsText" dxfId="1633" priority="1619" operator="containsText" text="N/A">
      <formula>NOT(ISERROR(SEARCH("N/A",P86)))</formula>
    </cfRule>
    <cfRule type="containsText" dxfId="1632" priority="1620" operator="containsText" text="Pendente">
      <formula>NOT(ISERROR(SEARCH("Pendente",P86)))</formula>
    </cfRule>
    <cfRule type="containsText" dxfId="1631" priority="1621" operator="containsText" text="Finalizado">
      <formula>NOT(ISERROR(SEARCH("Finalizado",P86)))</formula>
    </cfRule>
    <cfRule type="containsText" dxfId="1630" priority="1622" operator="containsText" text="em andamento">
      <formula>NOT(ISERROR(SEARCH("em andamento",P86)))</formula>
    </cfRule>
    <cfRule type="containsText" dxfId="1629" priority="1625" operator="containsText" text="Pendente">
      <formula>NOT(ISERROR(SEARCH("Pendente",P86)))</formula>
    </cfRule>
    <cfRule type="containsText" dxfId="1628" priority="1626" operator="containsText" text="Finalizado">
      <formula>NOT(ISERROR(SEARCH("Finalizado",P86)))</formula>
    </cfRule>
    <cfRule type="containsText" dxfId="1627" priority="1627" operator="containsText" text="em andamento">
      <formula>NOT(ISERROR(SEARCH("em andamento",P86)))</formula>
    </cfRule>
  </conditionalFormatting>
  <conditionalFormatting sqref="P86:P89">
    <cfRule type="containsText" dxfId="1626" priority="1623" operator="containsText" text="Lançado">
      <formula>NOT(ISERROR(SEARCH("Lançado",P86)))</formula>
    </cfRule>
    <cfRule type="containsText" dxfId="1625" priority="1624" operator="containsText" text="N/A">
      <formula>NOT(ISERROR(SEARCH("N/A",P86)))</formula>
    </cfRule>
  </conditionalFormatting>
  <conditionalFormatting sqref="P86:P89">
    <cfRule type="containsText" dxfId="1624" priority="1634" operator="containsText" text="Lançado">
      <formula>NOT(ISERROR(SEARCH("Lançado",P86)))</formula>
    </cfRule>
    <cfRule type="containsText" dxfId="1623" priority="1635" operator="containsText" text="N/A">
      <formula>NOT(ISERROR(SEARCH("N/A",P86)))</formula>
    </cfRule>
  </conditionalFormatting>
  <conditionalFormatting sqref="P93:P94">
    <cfRule type="expression" dxfId="1622" priority="1611">
      <formula>$H93="CÉLULA CONSTRUTIVA"</formula>
    </cfRule>
    <cfRule type="expression" dxfId="1621" priority="1612">
      <formula>$H93="ETAPA"</formula>
    </cfRule>
  </conditionalFormatting>
  <conditionalFormatting sqref="P93:P94">
    <cfRule type="expression" dxfId="1620" priority="1610">
      <formula>$H93="SUBETAPA"</formula>
    </cfRule>
  </conditionalFormatting>
  <conditionalFormatting sqref="P93:P94">
    <cfRule type="containsText" dxfId="1619" priority="1607" operator="containsText" text="Pendente">
      <formula>NOT(ISERROR(SEARCH("Pendente",P93)))</formula>
    </cfRule>
    <cfRule type="containsText" dxfId="1618" priority="1608" operator="containsText" text="Finalizado">
      <formula>NOT(ISERROR(SEARCH("Finalizado",P93)))</formula>
    </cfRule>
    <cfRule type="containsText" dxfId="1617" priority="1609" operator="containsText" text="em andamento">
      <formula>NOT(ISERROR(SEARCH("em andamento",P93)))</formula>
    </cfRule>
  </conditionalFormatting>
  <conditionalFormatting sqref="P93:P94">
    <cfRule type="expression" dxfId="1616" priority="1594">
      <formula>$H93="SUBETAPA"</formula>
    </cfRule>
    <cfRule type="expression" dxfId="1615" priority="1595">
      <formula>$H93="CÉLULA CONSTRUTIVA"</formula>
    </cfRule>
    <cfRule type="expression" dxfId="1614" priority="1596">
      <formula>$H93="ETAPA"</formula>
    </cfRule>
    <cfRule type="containsText" dxfId="1613" priority="1597" operator="containsText" text="Lançado">
      <formula>NOT(ISERROR(SEARCH("Lançado",P93)))</formula>
    </cfRule>
    <cfRule type="containsText" dxfId="1612" priority="1598" operator="containsText" text="N/A">
      <formula>NOT(ISERROR(SEARCH("N/A",P93)))</formula>
    </cfRule>
    <cfRule type="containsText" dxfId="1611" priority="1599" operator="containsText" text="Pendente">
      <formula>NOT(ISERROR(SEARCH("Pendente",P93)))</formula>
    </cfRule>
    <cfRule type="containsText" dxfId="1610" priority="1600" operator="containsText" text="Finalizado">
      <formula>NOT(ISERROR(SEARCH("Finalizado",P93)))</formula>
    </cfRule>
    <cfRule type="containsText" dxfId="1609" priority="1601" operator="containsText" text="em andamento">
      <formula>NOT(ISERROR(SEARCH("em andamento",P93)))</formula>
    </cfRule>
    <cfRule type="containsText" dxfId="1608" priority="1604" operator="containsText" text="Pendente">
      <formula>NOT(ISERROR(SEARCH("Pendente",P93)))</formula>
    </cfRule>
    <cfRule type="containsText" dxfId="1607" priority="1605" operator="containsText" text="Finalizado">
      <formula>NOT(ISERROR(SEARCH("Finalizado",P93)))</formula>
    </cfRule>
    <cfRule type="containsText" dxfId="1606" priority="1606" operator="containsText" text="em andamento">
      <formula>NOT(ISERROR(SEARCH("em andamento",P93)))</formula>
    </cfRule>
  </conditionalFormatting>
  <conditionalFormatting sqref="P93:P94">
    <cfRule type="containsText" dxfId="1605" priority="1602" operator="containsText" text="Lançado">
      <formula>NOT(ISERROR(SEARCH("Lançado",P93)))</formula>
    </cfRule>
    <cfRule type="containsText" dxfId="1604" priority="1603" operator="containsText" text="N/A">
      <formula>NOT(ISERROR(SEARCH("N/A",P93)))</formula>
    </cfRule>
  </conditionalFormatting>
  <conditionalFormatting sqref="P93:P94">
    <cfRule type="containsText" dxfId="1603" priority="1613" operator="containsText" text="Lançado">
      <formula>NOT(ISERROR(SEARCH("Lançado",P93)))</formula>
    </cfRule>
    <cfRule type="containsText" dxfId="1602" priority="1614" operator="containsText" text="N/A">
      <formula>NOT(ISERROR(SEARCH("N/A",P93)))</formula>
    </cfRule>
  </conditionalFormatting>
  <conditionalFormatting sqref="P96">
    <cfRule type="expression" dxfId="1601" priority="1590">
      <formula>$H96="CÉLULA CONSTRUTIVA"</formula>
    </cfRule>
    <cfRule type="expression" dxfId="1600" priority="1591">
      <formula>$H96="ETAPA"</formula>
    </cfRule>
  </conditionalFormatting>
  <conditionalFormatting sqref="P96">
    <cfRule type="expression" dxfId="1599" priority="1589">
      <formula>$H96="SUBETAPA"</formula>
    </cfRule>
  </conditionalFormatting>
  <conditionalFormatting sqref="P96">
    <cfRule type="containsText" dxfId="1598" priority="1586" operator="containsText" text="Pendente">
      <formula>NOT(ISERROR(SEARCH("Pendente",P96)))</formula>
    </cfRule>
    <cfRule type="containsText" dxfId="1597" priority="1587" operator="containsText" text="Finalizado">
      <formula>NOT(ISERROR(SEARCH("Finalizado",P96)))</formula>
    </cfRule>
    <cfRule type="containsText" dxfId="1596" priority="1588" operator="containsText" text="em andamento">
      <formula>NOT(ISERROR(SEARCH("em andamento",P96)))</formula>
    </cfRule>
  </conditionalFormatting>
  <conditionalFormatting sqref="P96">
    <cfRule type="expression" dxfId="1595" priority="1573">
      <formula>$H96="SUBETAPA"</formula>
    </cfRule>
    <cfRule type="expression" dxfId="1594" priority="1574">
      <formula>$H96="CÉLULA CONSTRUTIVA"</formula>
    </cfRule>
    <cfRule type="expression" dxfId="1593" priority="1575">
      <formula>$H96="ETAPA"</formula>
    </cfRule>
    <cfRule type="containsText" dxfId="1592" priority="1576" operator="containsText" text="Lançado">
      <formula>NOT(ISERROR(SEARCH("Lançado",P96)))</formula>
    </cfRule>
    <cfRule type="containsText" dxfId="1591" priority="1577" operator="containsText" text="N/A">
      <formula>NOT(ISERROR(SEARCH("N/A",P96)))</formula>
    </cfRule>
    <cfRule type="containsText" dxfId="1590" priority="1578" operator="containsText" text="Pendente">
      <formula>NOT(ISERROR(SEARCH("Pendente",P96)))</formula>
    </cfRule>
    <cfRule type="containsText" dxfId="1589" priority="1579" operator="containsText" text="Finalizado">
      <formula>NOT(ISERROR(SEARCH("Finalizado",P96)))</formula>
    </cfRule>
    <cfRule type="containsText" dxfId="1588" priority="1580" operator="containsText" text="em andamento">
      <formula>NOT(ISERROR(SEARCH("em andamento",P96)))</formula>
    </cfRule>
    <cfRule type="containsText" dxfId="1587" priority="1583" operator="containsText" text="Pendente">
      <formula>NOT(ISERROR(SEARCH("Pendente",P96)))</formula>
    </cfRule>
    <cfRule type="containsText" dxfId="1586" priority="1584" operator="containsText" text="Finalizado">
      <formula>NOT(ISERROR(SEARCH("Finalizado",P96)))</formula>
    </cfRule>
    <cfRule type="containsText" dxfId="1585" priority="1585" operator="containsText" text="em andamento">
      <formula>NOT(ISERROR(SEARCH("em andamento",P96)))</formula>
    </cfRule>
  </conditionalFormatting>
  <conditionalFormatting sqref="P96">
    <cfRule type="containsText" dxfId="1584" priority="1581" operator="containsText" text="Lançado">
      <formula>NOT(ISERROR(SEARCH("Lançado",P96)))</formula>
    </cfRule>
    <cfRule type="containsText" dxfId="1583" priority="1582" operator="containsText" text="N/A">
      <formula>NOT(ISERROR(SEARCH("N/A",P96)))</formula>
    </cfRule>
  </conditionalFormatting>
  <conditionalFormatting sqref="P96">
    <cfRule type="containsText" dxfId="1582" priority="1592" operator="containsText" text="Lançado">
      <formula>NOT(ISERROR(SEARCH("Lançado",P96)))</formula>
    </cfRule>
    <cfRule type="containsText" dxfId="1581" priority="1593" operator="containsText" text="N/A">
      <formula>NOT(ISERROR(SEARCH("N/A",P96)))</formula>
    </cfRule>
  </conditionalFormatting>
  <conditionalFormatting sqref="P98">
    <cfRule type="expression" dxfId="1580" priority="1569">
      <formula>$H98="CÉLULA CONSTRUTIVA"</formula>
    </cfRule>
    <cfRule type="expression" dxfId="1579" priority="1570">
      <formula>$H98="ETAPA"</formula>
    </cfRule>
  </conditionalFormatting>
  <conditionalFormatting sqref="P98">
    <cfRule type="expression" dxfId="1578" priority="1568">
      <formula>$H98="SUBETAPA"</formula>
    </cfRule>
  </conditionalFormatting>
  <conditionalFormatting sqref="P98">
    <cfRule type="containsText" dxfId="1577" priority="1565" operator="containsText" text="Pendente">
      <formula>NOT(ISERROR(SEARCH("Pendente",P98)))</formula>
    </cfRule>
    <cfRule type="containsText" dxfId="1576" priority="1566" operator="containsText" text="Finalizado">
      <formula>NOT(ISERROR(SEARCH("Finalizado",P98)))</formula>
    </cfRule>
    <cfRule type="containsText" dxfId="1575" priority="1567" operator="containsText" text="em andamento">
      <formula>NOT(ISERROR(SEARCH("em andamento",P98)))</formula>
    </cfRule>
  </conditionalFormatting>
  <conditionalFormatting sqref="P98">
    <cfRule type="expression" dxfId="1574" priority="1552">
      <formula>$H98="SUBETAPA"</formula>
    </cfRule>
    <cfRule type="expression" dxfId="1573" priority="1553">
      <formula>$H98="CÉLULA CONSTRUTIVA"</formula>
    </cfRule>
    <cfRule type="expression" dxfId="1572" priority="1554">
      <formula>$H98="ETAPA"</formula>
    </cfRule>
    <cfRule type="containsText" dxfId="1571" priority="1555" operator="containsText" text="Lançado">
      <formula>NOT(ISERROR(SEARCH("Lançado",P98)))</formula>
    </cfRule>
    <cfRule type="containsText" dxfId="1570" priority="1556" operator="containsText" text="N/A">
      <formula>NOT(ISERROR(SEARCH("N/A",P98)))</formula>
    </cfRule>
    <cfRule type="containsText" dxfId="1569" priority="1557" operator="containsText" text="Pendente">
      <formula>NOT(ISERROR(SEARCH("Pendente",P98)))</formula>
    </cfRule>
    <cfRule type="containsText" dxfId="1568" priority="1558" operator="containsText" text="Finalizado">
      <formula>NOT(ISERROR(SEARCH("Finalizado",P98)))</formula>
    </cfRule>
    <cfRule type="containsText" dxfId="1567" priority="1559" operator="containsText" text="em andamento">
      <formula>NOT(ISERROR(SEARCH("em andamento",P98)))</formula>
    </cfRule>
    <cfRule type="containsText" dxfId="1566" priority="1562" operator="containsText" text="Pendente">
      <formula>NOT(ISERROR(SEARCH("Pendente",P98)))</formula>
    </cfRule>
    <cfRule type="containsText" dxfId="1565" priority="1563" operator="containsText" text="Finalizado">
      <formula>NOT(ISERROR(SEARCH("Finalizado",P98)))</formula>
    </cfRule>
    <cfRule type="containsText" dxfId="1564" priority="1564" operator="containsText" text="em andamento">
      <formula>NOT(ISERROR(SEARCH("em andamento",P98)))</formula>
    </cfRule>
  </conditionalFormatting>
  <conditionalFormatting sqref="P98">
    <cfRule type="containsText" dxfId="1563" priority="1560" operator="containsText" text="Lançado">
      <formula>NOT(ISERROR(SEARCH("Lançado",P98)))</formula>
    </cfRule>
    <cfRule type="containsText" dxfId="1562" priority="1561" operator="containsText" text="N/A">
      <formula>NOT(ISERROR(SEARCH("N/A",P98)))</formula>
    </cfRule>
  </conditionalFormatting>
  <conditionalFormatting sqref="P98">
    <cfRule type="containsText" dxfId="1561" priority="1571" operator="containsText" text="Lançado">
      <formula>NOT(ISERROR(SEARCH("Lançado",P98)))</formula>
    </cfRule>
    <cfRule type="containsText" dxfId="1560" priority="1572" operator="containsText" text="N/A">
      <formula>NOT(ISERROR(SEARCH("N/A",P98)))</formula>
    </cfRule>
  </conditionalFormatting>
  <conditionalFormatting sqref="P100">
    <cfRule type="expression" dxfId="1559" priority="1548">
      <formula>$H100="CÉLULA CONSTRUTIVA"</formula>
    </cfRule>
    <cfRule type="expression" dxfId="1558" priority="1549">
      <formula>$H100="ETAPA"</formula>
    </cfRule>
  </conditionalFormatting>
  <conditionalFormatting sqref="P100">
    <cfRule type="expression" dxfId="1557" priority="1547">
      <formula>$H100="SUBETAPA"</formula>
    </cfRule>
  </conditionalFormatting>
  <conditionalFormatting sqref="P100">
    <cfRule type="containsText" dxfId="1556" priority="1544" operator="containsText" text="Pendente">
      <formula>NOT(ISERROR(SEARCH("Pendente",P100)))</formula>
    </cfRule>
    <cfRule type="containsText" dxfId="1555" priority="1545" operator="containsText" text="Finalizado">
      <formula>NOT(ISERROR(SEARCH("Finalizado",P100)))</formula>
    </cfRule>
    <cfRule type="containsText" dxfId="1554" priority="1546" operator="containsText" text="em andamento">
      <formula>NOT(ISERROR(SEARCH("em andamento",P100)))</formula>
    </cfRule>
  </conditionalFormatting>
  <conditionalFormatting sqref="P100">
    <cfRule type="expression" dxfId="1553" priority="1531">
      <formula>$H100="SUBETAPA"</formula>
    </cfRule>
    <cfRule type="expression" dxfId="1552" priority="1532">
      <formula>$H100="CÉLULA CONSTRUTIVA"</formula>
    </cfRule>
    <cfRule type="expression" dxfId="1551" priority="1533">
      <formula>$H100="ETAPA"</formula>
    </cfRule>
    <cfRule type="containsText" dxfId="1550" priority="1534" operator="containsText" text="Lançado">
      <formula>NOT(ISERROR(SEARCH("Lançado",P100)))</formula>
    </cfRule>
    <cfRule type="containsText" dxfId="1549" priority="1535" operator="containsText" text="N/A">
      <formula>NOT(ISERROR(SEARCH("N/A",P100)))</formula>
    </cfRule>
    <cfRule type="containsText" dxfId="1548" priority="1536" operator="containsText" text="Pendente">
      <formula>NOT(ISERROR(SEARCH("Pendente",P100)))</formula>
    </cfRule>
    <cfRule type="containsText" dxfId="1547" priority="1537" operator="containsText" text="Finalizado">
      <formula>NOT(ISERROR(SEARCH("Finalizado",P100)))</formula>
    </cfRule>
    <cfRule type="containsText" dxfId="1546" priority="1538" operator="containsText" text="em andamento">
      <formula>NOT(ISERROR(SEARCH("em andamento",P100)))</formula>
    </cfRule>
    <cfRule type="containsText" dxfId="1545" priority="1541" operator="containsText" text="Pendente">
      <formula>NOT(ISERROR(SEARCH("Pendente",P100)))</formula>
    </cfRule>
    <cfRule type="containsText" dxfId="1544" priority="1542" operator="containsText" text="Finalizado">
      <formula>NOT(ISERROR(SEARCH("Finalizado",P100)))</formula>
    </cfRule>
    <cfRule type="containsText" dxfId="1543" priority="1543" operator="containsText" text="em andamento">
      <formula>NOT(ISERROR(SEARCH("em andamento",P100)))</formula>
    </cfRule>
  </conditionalFormatting>
  <conditionalFormatting sqref="P100">
    <cfRule type="containsText" dxfId="1542" priority="1539" operator="containsText" text="Lançado">
      <formula>NOT(ISERROR(SEARCH("Lançado",P100)))</formula>
    </cfRule>
    <cfRule type="containsText" dxfId="1541" priority="1540" operator="containsText" text="N/A">
      <formula>NOT(ISERROR(SEARCH("N/A",P100)))</formula>
    </cfRule>
  </conditionalFormatting>
  <conditionalFormatting sqref="P100">
    <cfRule type="containsText" dxfId="1540" priority="1550" operator="containsText" text="Lançado">
      <formula>NOT(ISERROR(SEARCH("Lançado",P100)))</formula>
    </cfRule>
    <cfRule type="containsText" dxfId="1539" priority="1551" operator="containsText" text="N/A">
      <formula>NOT(ISERROR(SEARCH("N/A",P100)))</formula>
    </cfRule>
  </conditionalFormatting>
  <conditionalFormatting sqref="P102">
    <cfRule type="expression" dxfId="1538" priority="1527">
      <formula>$H102="CÉLULA CONSTRUTIVA"</formula>
    </cfRule>
    <cfRule type="expression" dxfId="1537" priority="1528">
      <formula>$H102="ETAPA"</formula>
    </cfRule>
  </conditionalFormatting>
  <conditionalFormatting sqref="P102">
    <cfRule type="expression" dxfId="1536" priority="1526">
      <formula>$H102="SUBETAPA"</formula>
    </cfRule>
  </conditionalFormatting>
  <conditionalFormatting sqref="P102">
    <cfRule type="containsText" dxfId="1535" priority="1523" operator="containsText" text="Pendente">
      <formula>NOT(ISERROR(SEARCH("Pendente",P102)))</formula>
    </cfRule>
    <cfRule type="containsText" dxfId="1534" priority="1524" operator="containsText" text="Finalizado">
      <formula>NOT(ISERROR(SEARCH("Finalizado",P102)))</formula>
    </cfRule>
    <cfRule type="containsText" dxfId="1533" priority="1525" operator="containsText" text="em andamento">
      <formula>NOT(ISERROR(SEARCH("em andamento",P102)))</formula>
    </cfRule>
  </conditionalFormatting>
  <conditionalFormatting sqref="P102">
    <cfRule type="expression" dxfId="1532" priority="1510">
      <formula>$H102="SUBETAPA"</formula>
    </cfRule>
    <cfRule type="expression" dxfId="1531" priority="1511">
      <formula>$H102="CÉLULA CONSTRUTIVA"</formula>
    </cfRule>
    <cfRule type="expression" dxfId="1530" priority="1512">
      <formula>$H102="ETAPA"</formula>
    </cfRule>
    <cfRule type="containsText" dxfId="1529" priority="1513" operator="containsText" text="Lançado">
      <formula>NOT(ISERROR(SEARCH("Lançado",P102)))</formula>
    </cfRule>
    <cfRule type="containsText" dxfId="1528" priority="1514" operator="containsText" text="N/A">
      <formula>NOT(ISERROR(SEARCH("N/A",P102)))</formula>
    </cfRule>
    <cfRule type="containsText" dxfId="1527" priority="1515" operator="containsText" text="Pendente">
      <formula>NOT(ISERROR(SEARCH("Pendente",P102)))</formula>
    </cfRule>
    <cfRule type="containsText" dxfId="1526" priority="1516" operator="containsText" text="Finalizado">
      <formula>NOT(ISERROR(SEARCH("Finalizado",P102)))</formula>
    </cfRule>
    <cfRule type="containsText" dxfId="1525" priority="1517" operator="containsText" text="em andamento">
      <formula>NOT(ISERROR(SEARCH("em andamento",P102)))</formula>
    </cfRule>
    <cfRule type="containsText" dxfId="1524" priority="1520" operator="containsText" text="Pendente">
      <formula>NOT(ISERROR(SEARCH("Pendente",P102)))</formula>
    </cfRule>
    <cfRule type="containsText" dxfId="1523" priority="1521" operator="containsText" text="Finalizado">
      <formula>NOT(ISERROR(SEARCH("Finalizado",P102)))</formula>
    </cfRule>
    <cfRule type="containsText" dxfId="1522" priority="1522" operator="containsText" text="em andamento">
      <formula>NOT(ISERROR(SEARCH("em andamento",P102)))</formula>
    </cfRule>
  </conditionalFormatting>
  <conditionalFormatting sqref="P102">
    <cfRule type="containsText" dxfId="1521" priority="1518" operator="containsText" text="Lançado">
      <formula>NOT(ISERROR(SEARCH("Lançado",P102)))</formula>
    </cfRule>
    <cfRule type="containsText" dxfId="1520" priority="1519" operator="containsText" text="N/A">
      <formula>NOT(ISERROR(SEARCH("N/A",P102)))</formula>
    </cfRule>
  </conditionalFormatting>
  <conditionalFormatting sqref="P102">
    <cfRule type="containsText" dxfId="1519" priority="1529" operator="containsText" text="Lançado">
      <formula>NOT(ISERROR(SEARCH("Lançado",P102)))</formula>
    </cfRule>
    <cfRule type="containsText" dxfId="1518" priority="1530" operator="containsText" text="N/A">
      <formula>NOT(ISERROR(SEARCH("N/A",P102)))</formula>
    </cfRule>
  </conditionalFormatting>
  <conditionalFormatting sqref="P104">
    <cfRule type="expression" dxfId="1517" priority="1506">
      <formula>$H104="CÉLULA CONSTRUTIVA"</formula>
    </cfRule>
    <cfRule type="expression" dxfId="1516" priority="1507">
      <formula>$H104="ETAPA"</formula>
    </cfRule>
  </conditionalFormatting>
  <conditionalFormatting sqref="P104">
    <cfRule type="expression" dxfId="1515" priority="1505">
      <formula>$H104="SUBETAPA"</formula>
    </cfRule>
  </conditionalFormatting>
  <conditionalFormatting sqref="P104">
    <cfRule type="containsText" dxfId="1514" priority="1502" operator="containsText" text="Pendente">
      <formula>NOT(ISERROR(SEARCH("Pendente",P104)))</formula>
    </cfRule>
    <cfRule type="containsText" dxfId="1513" priority="1503" operator="containsText" text="Finalizado">
      <formula>NOT(ISERROR(SEARCH("Finalizado",P104)))</formula>
    </cfRule>
    <cfRule type="containsText" dxfId="1512" priority="1504" operator="containsText" text="em andamento">
      <formula>NOT(ISERROR(SEARCH("em andamento",P104)))</formula>
    </cfRule>
  </conditionalFormatting>
  <conditionalFormatting sqref="P104">
    <cfRule type="expression" dxfId="1511" priority="1489">
      <formula>$H104="SUBETAPA"</formula>
    </cfRule>
    <cfRule type="expression" dxfId="1510" priority="1490">
      <formula>$H104="CÉLULA CONSTRUTIVA"</formula>
    </cfRule>
    <cfRule type="expression" dxfId="1509" priority="1491">
      <formula>$H104="ETAPA"</formula>
    </cfRule>
    <cfRule type="containsText" dxfId="1508" priority="1492" operator="containsText" text="Lançado">
      <formula>NOT(ISERROR(SEARCH("Lançado",P104)))</formula>
    </cfRule>
    <cfRule type="containsText" dxfId="1507" priority="1493" operator="containsText" text="N/A">
      <formula>NOT(ISERROR(SEARCH("N/A",P104)))</formula>
    </cfRule>
    <cfRule type="containsText" dxfId="1506" priority="1494" operator="containsText" text="Pendente">
      <formula>NOT(ISERROR(SEARCH("Pendente",P104)))</formula>
    </cfRule>
    <cfRule type="containsText" dxfId="1505" priority="1495" operator="containsText" text="Finalizado">
      <formula>NOT(ISERROR(SEARCH("Finalizado",P104)))</formula>
    </cfRule>
    <cfRule type="containsText" dxfId="1504" priority="1496" operator="containsText" text="em andamento">
      <formula>NOT(ISERROR(SEARCH("em andamento",P104)))</formula>
    </cfRule>
    <cfRule type="containsText" dxfId="1503" priority="1499" operator="containsText" text="Pendente">
      <formula>NOT(ISERROR(SEARCH("Pendente",P104)))</formula>
    </cfRule>
    <cfRule type="containsText" dxfId="1502" priority="1500" operator="containsText" text="Finalizado">
      <formula>NOT(ISERROR(SEARCH("Finalizado",P104)))</formula>
    </cfRule>
    <cfRule type="containsText" dxfId="1501" priority="1501" operator="containsText" text="em andamento">
      <formula>NOT(ISERROR(SEARCH("em andamento",P104)))</formula>
    </cfRule>
  </conditionalFormatting>
  <conditionalFormatting sqref="P104">
    <cfRule type="containsText" dxfId="1500" priority="1497" operator="containsText" text="Lançado">
      <formula>NOT(ISERROR(SEARCH("Lançado",P104)))</formula>
    </cfRule>
    <cfRule type="containsText" dxfId="1499" priority="1498" operator="containsText" text="N/A">
      <formula>NOT(ISERROR(SEARCH("N/A",P104)))</formula>
    </cfRule>
  </conditionalFormatting>
  <conditionalFormatting sqref="P104">
    <cfRule type="containsText" dxfId="1498" priority="1508" operator="containsText" text="Lançado">
      <formula>NOT(ISERROR(SEARCH("Lançado",P104)))</formula>
    </cfRule>
    <cfRule type="containsText" dxfId="1497" priority="1509" operator="containsText" text="N/A">
      <formula>NOT(ISERROR(SEARCH("N/A",P104)))</formula>
    </cfRule>
  </conditionalFormatting>
  <conditionalFormatting sqref="P108">
    <cfRule type="expression" dxfId="1496" priority="1485">
      <formula>$H108="CÉLULA CONSTRUTIVA"</formula>
    </cfRule>
    <cfRule type="expression" dxfId="1495" priority="1486">
      <formula>$H108="ETAPA"</formula>
    </cfRule>
  </conditionalFormatting>
  <conditionalFormatting sqref="P108">
    <cfRule type="expression" dxfId="1494" priority="1484">
      <formula>$H108="SUBETAPA"</formula>
    </cfRule>
  </conditionalFormatting>
  <conditionalFormatting sqref="P108">
    <cfRule type="containsText" dxfId="1493" priority="1481" operator="containsText" text="Pendente">
      <formula>NOT(ISERROR(SEARCH("Pendente",P108)))</formula>
    </cfRule>
    <cfRule type="containsText" dxfId="1492" priority="1482" operator="containsText" text="Finalizado">
      <formula>NOT(ISERROR(SEARCH("Finalizado",P108)))</formula>
    </cfRule>
    <cfRule type="containsText" dxfId="1491" priority="1483" operator="containsText" text="em andamento">
      <formula>NOT(ISERROR(SEARCH("em andamento",P108)))</formula>
    </cfRule>
  </conditionalFormatting>
  <conditionalFormatting sqref="P108">
    <cfRule type="expression" dxfId="1490" priority="1468">
      <formula>$H108="SUBETAPA"</formula>
    </cfRule>
    <cfRule type="expression" dxfId="1489" priority="1469">
      <formula>$H108="CÉLULA CONSTRUTIVA"</formula>
    </cfRule>
    <cfRule type="expression" dxfId="1488" priority="1470">
      <formula>$H108="ETAPA"</formula>
    </cfRule>
    <cfRule type="containsText" dxfId="1487" priority="1471" operator="containsText" text="Lançado">
      <formula>NOT(ISERROR(SEARCH("Lançado",P108)))</formula>
    </cfRule>
    <cfRule type="containsText" dxfId="1486" priority="1472" operator="containsText" text="N/A">
      <formula>NOT(ISERROR(SEARCH("N/A",P108)))</formula>
    </cfRule>
    <cfRule type="containsText" dxfId="1485" priority="1473" operator="containsText" text="Pendente">
      <formula>NOT(ISERROR(SEARCH("Pendente",P108)))</formula>
    </cfRule>
    <cfRule type="containsText" dxfId="1484" priority="1474" operator="containsText" text="Finalizado">
      <formula>NOT(ISERROR(SEARCH("Finalizado",P108)))</formula>
    </cfRule>
    <cfRule type="containsText" dxfId="1483" priority="1475" operator="containsText" text="em andamento">
      <formula>NOT(ISERROR(SEARCH("em andamento",P108)))</formula>
    </cfRule>
    <cfRule type="containsText" dxfId="1482" priority="1478" operator="containsText" text="Pendente">
      <formula>NOT(ISERROR(SEARCH("Pendente",P108)))</formula>
    </cfRule>
    <cfRule type="containsText" dxfId="1481" priority="1479" operator="containsText" text="Finalizado">
      <formula>NOT(ISERROR(SEARCH("Finalizado",P108)))</formula>
    </cfRule>
    <cfRule type="containsText" dxfId="1480" priority="1480" operator="containsText" text="em andamento">
      <formula>NOT(ISERROR(SEARCH("em andamento",P108)))</formula>
    </cfRule>
  </conditionalFormatting>
  <conditionalFormatting sqref="P108">
    <cfRule type="containsText" dxfId="1479" priority="1476" operator="containsText" text="Lançado">
      <formula>NOT(ISERROR(SEARCH("Lançado",P108)))</formula>
    </cfRule>
    <cfRule type="containsText" dxfId="1478" priority="1477" operator="containsText" text="N/A">
      <formula>NOT(ISERROR(SEARCH("N/A",P108)))</formula>
    </cfRule>
  </conditionalFormatting>
  <conditionalFormatting sqref="P108">
    <cfRule type="containsText" dxfId="1477" priority="1487" operator="containsText" text="Lançado">
      <formula>NOT(ISERROR(SEARCH("Lançado",P108)))</formula>
    </cfRule>
    <cfRule type="containsText" dxfId="1476" priority="1488" operator="containsText" text="N/A">
      <formula>NOT(ISERROR(SEARCH("N/A",P108)))</formula>
    </cfRule>
  </conditionalFormatting>
  <conditionalFormatting sqref="P110">
    <cfRule type="expression" dxfId="1475" priority="1464">
      <formula>$H110="CÉLULA CONSTRUTIVA"</formula>
    </cfRule>
    <cfRule type="expression" dxfId="1474" priority="1465">
      <formula>$H110="ETAPA"</formula>
    </cfRule>
  </conditionalFormatting>
  <conditionalFormatting sqref="P110">
    <cfRule type="expression" dxfId="1473" priority="1463">
      <formula>$H110="SUBETAPA"</formula>
    </cfRule>
  </conditionalFormatting>
  <conditionalFormatting sqref="P110">
    <cfRule type="containsText" dxfId="1472" priority="1460" operator="containsText" text="Pendente">
      <formula>NOT(ISERROR(SEARCH("Pendente",P110)))</formula>
    </cfRule>
    <cfRule type="containsText" dxfId="1471" priority="1461" operator="containsText" text="Finalizado">
      <formula>NOT(ISERROR(SEARCH("Finalizado",P110)))</formula>
    </cfRule>
    <cfRule type="containsText" dxfId="1470" priority="1462" operator="containsText" text="em andamento">
      <formula>NOT(ISERROR(SEARCH("em andamento",P110)))</formula>
    </cfRule>
  </conditionalFormatting>
  <conditionalFormatting sqref="P110">
    <cfRule type="expression" dxfId="1469" priority="1447">
      <formula>$H110="SUBETAPA"</formula>
    </cfRule>
    <cfRule type="expression" dxfId="1468" priority="1448">
      <formula>$H110="CÉLULA CONSTRUTIVA"</formula>
    </cfRule>
    <cfRule type="expression" dxfId="1467" priority="1449">
      <formula>$H110="ETAPA"</formula>
    </cfRule>
    <cfRule type="containsText" dxfId="1466" priority="1450" operator="containsText" text="Lançado">
      <formula>NOT(ISERROR(SEARCH("Lançado",P110)))</formula>
    </cfRule>
    <cfRule type="containsText" dxfId="1465" priority="1451" operator="containsText" text="N/A">
      <formula>NOT(ISERROR(SEARCH("N/A",P110)))</formula>
    </cfRule>
    <cfRule type="containsText" dxfId="1464" priority="1452" operator="containsText" text="Pendente">
      <formula>NOT(ISERROR(SEARCH("Pendente",P110)))</formula>
    </cfRule>
    <cfRule type="containsText" dxfId="1463" priority="1453" operator="containsText" text="Finalizado">
      <formula>NOT(ISERROR(SEARCH("Finalizado",P110)))</formula>
    </cfRule>
    <cfRule type="containsText" dxfId="1462" priority="1454" operator="containsText" text="em andamento">
      <formula>NOT(ISERROR(SEARCH("em andamento",P110)))</formula>
    </cfRule>
    <cfRule type="containsText" dxfId="1461" priority="1457" operator="containsText" text="Pendente">
      <formula>NOT(ISERROR(SEARCH("Pendente",P110)))</formula>
    </cfRule>
    <cfRule type="containsText" dxfId="1460" priority="1458" operator="containsText" text="Finalizado">
      <formula>NOT(ISERROR(SEARCH("Finalizado",P110)))</formula>
    </cfRule>
    <cfRule type="containsText" dxfId="1459" priority="1459" operator="containsText" text="em andamento">
      <formula>NOT(ISERROR(SEARCH("em andamento",P110)))</formula>
    </cfRule>
  </conditionalFormatting>
  <conditionalFormatting sqref="P110">
    <cfRule type="containsText" dxfId="1458" priority="1455" operator="containsText" text="Lançado">
      <formula>NOT(ISERROR(SEARCH("Lançado",P110)))</formula>
    </cfRule>
    <cfRule type="containsText" dxfId="1457" priority="1456" operator="containsText" text="N/A">
      <formula>NOT(ISERROR(SEARCH("N/A",P110)))</formula>
    </cfRule>
  </conditionalFormatting>
  <conditionalFormatting sqref="P110">
    <cfRule type="containsText" dxfId="1456" priority="1466" operator="containsText" text="Lançado">
      <formula>NOT(ISERROR(SEARCH("Lançado",P110)))</formula>
    </cfRule>
    <cfRule type="containsText" dxfId="1455" priority="1467" operator="containsText" text="N/A">
      <formula>NOT(ISERROR(SEARCH("N/A",P110)))</formula>
    </cfRule>
  </conditionalFormatting>
  <conditionalFormatting sqref="P112:P113">
    <cfRule type="expression" dxfId="1454" priority="1443">
      <formula>$H112="CÉLULA CONSTRUTIVA"</formula>
    </cfRule>
    <cfRule type="expression" dxfId="1453" priority="1444">
      <formula>$H112="ETAPA"</formula>
    </cfRule>
  </conditionalFormatting>
  <conditionalFormatting sqref="P112:P113">
    <cfRule type="expression" dxfId="1452" priority="1442">
      <formula>$H112="SUBETAPA"</formula>
    </cfRule>
  </conditionalFormatting>
  <conditionalFormatting sqref="P112:P113">
    <cfRule type="containsText" dxfId="1451" priority="1439" operator="containsText" text="Pendente">
      <formula>NOT(ISERROR(SEARCH("Pendente",P112)))</formula>
    </cfRule>
    <cfRule type="containsText" dxfId="1450" priority="1440" operator="containsText" text="Finalizado">
      <formula>NOT(ISERROR(SEARCH("Finalizado",P112)))</formula>
    </cfRule>
    <cfRule type="containsText" dxfId="1449" priority="1441" operator="containsText" text="em andamento">
      <formula>NOT(ISERROR(SEARCH("em andamento",P112)))</formula>
    </cfRule>
  </conditionalFormatting>
  <conditionalFormatting sqref="P112:P113">
    <cfRule type="expression" dxfId="1448" priority="1426">
      <formula>$H112="SUBETAPA"</formula>
    </cfRule>
    <cfRule type="expression" dxfId="1447" priority="1427">
      <formula>$H112="CÉLULA CONSTRUTIVA"</formula>
    </cfRule>
    <cfRule type="expression" dxfId="1446" priority="1428">
      <formula>$H112="ETAPA"</formula>
    </cfRule>
    <cfRule type="containsText" dxfId="1445" priority="1429" operator="containsText" text="Lançado">
      <formula>NOT(ISERROR(SEARCH("Lançado",P112)))</formula>
    </cfRule>
    <cfRule type="containsText" dxfId="1444" priority="1430" operator="containsText" text="N/A">
      <formula>NOT(ISERROR(SEARCH("N/A",P112)))</formula>
    </cfRule>
    <cfRule type="containsText" dxfId="1443" priority="1431" operator="containsText" text="Pendente">
      <formula>NOT(ISERROR(SEARCH("Pendente",P112)))</formula>
    </cfRule>
    <cfRule type="containsText" dxfId="1442" priority="1432" operator="containsText" text="Finalizado">
      <formula>NOT(ISERROR(SEARCH("Finalizado",P112)))</formula>
    </cfRule>
    <cfRule type="containsText" dxfId="1441" priority="1433" operator="containsText" text="em andamento">
      <formula>NOT(ISERROR(SEARCH("em andamento",P112)))</formula>
    </cfRule>
    <cfRule type="containsText" dxfId="1440" priority="1436" operator="containsText" text="Pendente">
      <formula>NOT(ISERROR(SEARCH("Pendente",P112)))</formula>
    </cfRule>
    <cfRule type="containsText" dxfId="1439" priority="1437" operator="containsText" text="Finalizado">
      <formula>NOT(ISERROR(SEARCH("Finalizado",P112)))</formula>
    </cfRule>
    <cfRule type="containsText" dxfId="1438" priority="1438" operator="containsText" text="em andamento">
      <formula>NOT(ISERROR(SEARCH("em andamento",P112)))</formula>
    </cfRule>
  </conditionalFormatting>
  <conditionalFormatting sqref="P112:P113">
    <cfRule type="containsText" dxfId="1437" priority="1434" operator="containsText" text="Lançado">
      <formula>NOT(ISERROR(SEARCH("Lançado",P112)))</formula>
    </cfRule>
    <cfRule type="containsText" dxfId="1436" priority="1435" operator="containsText" text="N/A">
      <formula>NOT(ISERROR(SEARCH("N/A",P112)))</formula>
    </cfRule>
  </conditionalFormatting>
  <conditionalFormatting sqref="P112:P113">
    <cfRule type="containsText" dxfId="1435" priority="1445" operator="containsText" text="Lançado">
      <formula>NOT(ISERROR(SEARCH("Lançado",P112)))</formula>
    </cfRule>
    <cfRule type="containsText" dxfId="1434" priority="1446" operator="containsText" text="N/A">
      <formula>NOT(ISERROR(SEARCH("N/A",P112)))</formula>
    </cfRule>
  </conditionalFormatting>
  <conditionalFormatting sqref="P117">
    <cfRule type="expression" dxfId="1433" priority="1422">
      <formula>$H117="CÉLULA CONSTRUTIVA"</formula>
    </cfRule>
    <cfRule type="expression" dxfId="1432" priority="1423">
      <formula>$H117="ETAPA"</formula>
    </cfRule>
  </conditionalFormatting>
  <conditionalFormatting sqref="P117">
    <cfRule type="expression" dxfId="1431" priority="1421">
      <formula>$H117="SUBETAPA"</formula>
    </cfRule>
  </conditionalFormatting>
  <conditionalFormatting sqref="P117">
    <cfRule type="containsText" dxfId="1430" priority="1418" operator="containsText" text="Pendente">
      <formula>NOT(ISERROR(SEARCH("Pendente",P117)))</formula>
    </cfRule>
    <cfRule type="containsText" dxfId="1429" priority="1419" operator="containsText" text="Finalizado">
      <formula>NOT(ISERROR(SEARCH("Finalizado",P117)))</formula>
    </cfRule>
    <cfRule type="containsText" dxfId="1428" priority="1420" operator="containsText" text="em andamento">
      <formula>NOT(ISERROR(SEARCH("em andamento",P117)))</formula>
    </cfRule>
  </conditionalFormatting>
  <conditionalFormatting sqref="P117">
    <cfRule type="expression" dxfId="1427" priority="1405">
      <formula>$H117="SUBETAPA"</formula>
    </cfRule>
    <cfRule type="expression" dxfId="1426" priority="1406">
      <formula>$H117="CÉLULA CONSTRUTIVA"</formula>
    </cfRule>
    <cfRule type="expression" dxfId="1425" priority="1407">
      <formula>$H117="ETAPA"</formula>
    </cfRule>
    <cfRule type="containsText" dxfId="1424" priority="1408" operator="containsText" text="Lançado">
      <formula>NOT(ISERROR(SEARCH("Lançado",P117)))</formula>
    </cfRule>
    <cfRule type="containsText" dxfId="1423" priority="1409" operator="containsText" text="N/A">
      <formula>NOT(ISERROR(SEARCH("N/A",P117)))</formula>
    </cfRule>
    <cfRule type="containsText" dxfId="1422" priority="1410" operator="containsText" text="Pendente">
      <formula>NOT(ISERROR(SEARCH("Pendente",P117)))</formula>
    </cfRule>
    <cfRule type="containsText" dxfId="1421" priority="1411" operator="containsText" text="Finalizado">
      <formula>NOT(ISERROR(SEARCH("Finalizado",P117)))</formula>
    </cfRule>
    <cfRule type="containsText" dxfId="1420" priority="1412" operator="containsText" text="em andamento">
      <formula>NOT(ISERROR(SEARCH("em andamento",P117)))</formula>
    </cfRule>
    <cfRule type="containsText" dxfId="1419" priority="1415" operator="containsText" text="Pendente">
      <formula>NOT(ISERROR(SEARCH("Pendente",P117)))</formula>
    </cfRule>
    <cfRule type="containsText" dxfId="1418" priority="1416" operator="containsText" text="Finalizado">
      <formula>NOT(ISERROR(SEARCH("Finalizado",P117)))</formula>
    </cfRule>
    <cfRule type="containsText" dxfId="1417" priority="1417" operator="containsText" text="em andamento">
      <formula>NOT(ISERROR(SEARCH("em andamento",P117)))</formula>
    </cfRule>
  </conditionalFormatting>
  <conditionalFormatting sqref="P117">
    <cfRule type="containsText" dxfId="1416" priority="1413" operator="containsText" text="Lançado">
      <formula>NOT(ISERROR(SEARCH("Lançado",P117)))</formula>
    </cfRule>
    <cfRule type="containsText" dxfId="1415" priority="1414" operator="containsText" text="N/A">
      <formula>NOT(ISERROR(SEARCH("N/A",P117)))</formula>
    </cfRule>
  </conditionalFormatting>
  <conditionalFormatting sqref="P117">
    <cfRule type="containsText" dxfId="1414" priority="1424" operator="containsText" text="Lançado">
      <formula>NOT(ISERROR(SEARCH("Lançado",P117)))</formula>
    </cfRule>
    <cfRule type="containsText" dxfId="1413" priority="1425" operator="containsText" text="N/A">
      <formula>NOT(ISERROR(SEARCH("N/A",P117)))</formula>
    </cfRule>
  </conditionalFormatting>
  <conditionalFormatting sqref="P119">
    <cfRule type="expression" dxfId="1412" priority="1401">
      <formula>$H119="CÉLULA CONSTRUTIVA"</formula>
    </cfRule>
    <cfRule type="expression" dxfId="1411" priority="1402">
      <formula>$H119="ETAPA"</formula>
    </cfRule>
  </conditionalFormatting>
  <conditionalFormatting sqref="P119">
    <cfRule type="expression" dxfId="1410" priority="1400">
      <formula>$H119="SUBETAPA"</formula>
    </cfRule>
  </conditionalFormatting>
  <conditionalFormatting sqref="P119">
    <cfRule type="containsText" dxfId="1409" priority="1397" operator="containsText" text="Pendente">
      <formula>NOT(ISERROR(SEARCH("Pendente",P119)))</formula>
    </cfRule>
    <cfRule type="containsText" dxfId="1408" priority="1398" operator="containsText" text="Finalizado">
      <formula>NOT(ISERROR(SEARCH("Finalizado",P119)))</formula>
    </cfRule>
    <cfRule type="containsText" dxfId="1407" priority="1399" operator="containsText" text="em andamento">
      <formula>NOT(ISERROR(SEARCH("em andamento",P119)))</formula>
    </cfRule>
  </conditionalFormatting>
  <conditionalFormatting sqref="P119">
    <cfRule type="expression" dxfId="1406" priority="1384">
      <formula>$H119="SUBETAPA"</formula>
    </cfRule>
    <cfRule type="expression" dxfId="1405" priority="1385">
      <formula>$H119="CÉLULA CONSTRUTIVA"</formula>
    </cfRule>
    <cfRule type="expression" dxfId="1404" priority="1386">
      <formula>$H119="ETAPA"</formula>
    </cfRule>
    <cfRule type="containsText" dxfId="1403" priority="1387" operator="containsText" text="Lançado">
      <formula>NOT(ISERROR(SEARCH("Lançado",P119)))</formula>
    </cfRule>
    <cfRule type="containsText" dxfId="1402" priority="1388" operator="containsText" text="N/A">
      <formula>NOT(ISERROR(SEARCH("N/A",P119)))</formula>
    </cfRule>
    <cfRule type="containsText" dxfId="1401" priority="1389" operator="containsText" text="Pendente">
      <formula>NOT(ISERROR(SEARCH("Pendente",P119)))</formula>
    </cfRule>
    <cfRule type="containsText" dxfId="1400" priority="1390" operator="containsText" text="Finalizado">
      <formula>NOT(ISERROR(SEARCH("Finalizado",P119)))</formula>
    </cfRule>
    <cfRule type="containsText" dxfId="1399" priority="1391" operator="containsText" text="em andamento">
      <formula>NOT(ISERROR(SEARCH("em andamento",P119)))</formula>
    </cfRule>
    <cfRule type="containsText" dxfId="1398" priority="1394" operator="containsText" text="Pendente">
      <formula>NOT(ISERROR(SEARCH("Pendente",P119)))</formula>
    </cfRule>
    <cfRule type="containsText" dxfId="1397" priority="1395" operator="containsText" text="Finalizado">
      <formula>NOT(ISERROR(SEARCH("Finalizado",P119)))</formula>
    </cfRule>
    <cfRule type="containsText" dxfId="1396" priority="1396" operator="containsText" text="em andamento">
      <formula>NOT(ISERROR(SEARCH("em andamento",P119)))</formula>
    </cfRule>
  </conditionalFormatting>
  <conditionalFormatting sqref="P119">
    <cfRule type="containsText" dxfId="1395" priority="1392" operator="containsText" text="Lançado">
      <formula>NOT(ISERROR(SEARCH("Lançado",P119)))</formula>
    </cfRule>
    <cfRule type="containsText" dxfId="1394" priority="1393" operator="containsText" text="N/A">
      <formula>NOT(ISERROR(SEARCH("N/A",P119)))</formula>
    </cfRule>
  </conditionalFormatting>
  <conditionalFormatting sqref="P119">
    <cfRule type="containsText" dxfId="1393" priority="1403" operator="containsText" text="Lançado">
      <formula>NOT(ISERROR(SEARCH("Lançado",P119)))</formula>
    </cfRule>
    <cfRule type="containsText" dxfId="1392" priority="1404" operator="containsText" text="N/A">
      <formula>NOT(ISERROR(SEARCH("N/A",P119)))</formula>
    </cfRule>
  </conditionalFormatting>
  <conditionalFormatting sqref="P121">
    <cfRule type="expression" dxfId="1391" priority="1380">
      <formula>$H121="CÉLULA CONSTRUTIVA"</formula>
    </cfRule>
    <cfRule type="expression" dxfId="1390" priority="1381">
      <formula>$H121="ETAPA"</formula>
    </cfRule>
  </conditionalFormatting>
  <conditionalFormatting sqref="P121">
    <cfRule type="expression" dxfId="1389" priority="1379">
      <formula>$H121="SUBETAPA"</formula>
    </cfRule>
  </conditionalFormatting>
  <conditionalFormatting sqref="P121">
    <cfRule type="containsText" dxfId="1388" priority="1376" operator="containsText" text="Pendente">
      <formula>NOT(ISERROR(SEARCH("Pendente",P121)))</formula>
    </cfRule>
    <cfRule type="containsText" dxfId="1387" priority="1377" operator="containsText" text="Finalizado">
      <formula>NOT(ISERROR(SEARCH("Finalizado",P121)))</formula>
    </cfRule>
    <cfRule type="containsText" dxfId="1386" priority="1378" operator="containsText" text="em andamento">
      <formula>NOT(ISERROR(SEARCH("em andamento",P121)))</formula>
    </cfRule>
  </conditionalFormatting>
  <conditionalFormatting sqref="P121">
    <cfRule type="expression" dxfId="1385" priority="1363">
      <formula>$H121="SUBETAPA"</formula>
    </cfRule>
    <cfRule type="expression" dxfId="1384" priority="1364">
      <formula>$H121="CÉLULA CONSTRUTIVA"</formula>
    </cfRule>
    <cfRule type="expression" dxfId="1383" priority="1365">
      <formula>$H121="ETAPA"</formula>
    </cfRule>
    <cfRule type="containsText" dxfId="1382" priority="1366" operator="containsText" text="Lançado">
      <formula>NOT(ISERROR(SEARCH("Lançado",P121)))</formula>
    </cfRule>
    <cfRule type="containsText" dxfId="1381" priority="1367" operator="containsText" text="N/A">
      <formula>NOT(ISERROR(SEARCH("N/A",P121)))</formula>
    </cfRule>
    <cfRule type="containsText" dxfId="1380" priority="1368" operator="containsText" text="Pendente">
      <formula>NOT(ISERROR(SEARCH("Pendente",P121)))</formula>
    </cfRule>
    <cfRule type="containsText" dxfId="1379" priority="1369" operator="containsText" text="Finalizado">
      <formula>NOT(ISERROR(SEARCH("Finalizado",P121)))</formula>
    </cfRule>
    <cfRule type="containsText" dxfId="1378" priority="1370" operator="containsText" text="em andamento">
      <formula>NOT(ISERROR(SEARCH("em andamento",P121)))</formula>
    </cfRule>
    <cfRule type="containsText" dxfId="1377" priority="1373" operator="containsText" text="Pendente">
      <formula>NOT(ISERROR(SEARCH("Pendente",P121)))</formula>
    </cfRule>
    <cfRule type="containsText" dxfId="1376" priority="1374" operator="containsText" text="Finalizado">
      <formula>NOT(ISERROR(SEARCH("Finalizado",P121)))</formula>
    </cfRule>
    <cfRule type="containsText" dxfId="1375" priority="1375" operator="containsText" text="em andamento">
      <formula>NOT(ISERROR(SEARCH("em andamento",P121)))</formula>
    </cfRule>
  </conditionalFormatting>
  <conditionalFormatting sqref="P121">
    <cfRule type="containsText" dxfId="1374" priority="1371" operator="containsText" text="Lançado">
      <formula>NOT(ISERROR(SEARCH("Lançado",P121)))</formula>
    </cfRule>
    <cfRule type="containsText" dxfId="1373" priority="1372" operator="containsText" text="N/A">
      <formula>NOT(ISERROR(SEARCH("N/A",P121)))</formula>
    </cfRule>
  </conditionalFormatting>
  <conditionalFormatting sqref="P121">
    <cfRule type="containsText" dxfId="1372" priority="1382" operator="containsText" text="Lançado">
      <formula>NOT(ISERROR(SEARCH("Lançado",P121)))</formula>
    </cfRule>
    <cfRule type="containsText" dxfId="1371" priority="1383" operator="containsText" text="N/A">
      <formula>NOT(ISERROR(SEARCH("N/A",P121)))</formula>
    </cfRule>
  </conditionalFormatting>
  <conditionalFormatting sqref="P123">
    <cfRule type="expression" dxfId="1370" priority="1359">
      <formula>$H123="CÉLULA CONSTRUTIVA"</formula>
    </cfRule>
    <cfRule type="expression" dxfId="1369" priority="1360">
      <formula>$H123="ETAPA"</formula>
    </cfRule>
  </conditionalFormatting>
  <conditionalFormatting sqref="P123">
    <cfRule type="expression" dxfId="1368" priority="1358">
      <formula>$H123="SUBETAPA"</formula>
    </cfRule>
  </conditionalFormatting>
  <conditionalFormatting sqref="P123">
    <cfRule type="containsText" dxfId="1367" priority="1355" operator="containsText" text="Pendente">
      <formula>NOT(ISERROR(SEARCH("Pendente",P123)))</formula>
    </cfRule>
    <cfRule type="containsText" dxfId="1366" priority="1356" operator="containsText" text="Finalizado">
      <formula>NOT(ISERROR(SEARCH("Finalizado",P123)))</formula>
    </cfRule>
    <cfRule type="containsText" dxfId="1365" priority="1357" operator="containsText" text="em andamento">
      <formula>NOT(ISERROR(SEARCH("em andamento",P123)))</formula>
    </cfRule>
  </conditionalFormatting>
  <conditionalFormatting sqref="P123">
    <cfRule type="expression" dxfId="1364" priority="1342">
      <formula>$H123="SUBETAPA"</formula>
    </cfRule>
    <cfRule type="expression" dxfId="1363" priority="1343">
      <formula>$H123="CÉLULA CONSTRUTIVA"</formula>
    </cfRule>
    <cfRule type="expression" dxfId="1362" priority="1344">
      <formula>$H123="ETAPA"</formula>
    </cfRule>
    <cfRule type="containsText" dxfId="1361" priority="1345" operator="containsText" text="Lançado">
      <formula>NOT(ISERROR(SEARCH("Lançado",P123)))</formula>
    </cfRule>
    <cfRule type="containsText" dxfId="1360" priority="1346" operator="containsText" text="N/A">
      <formula>NOT(ISERROR(SEARCH("N/A",P123)))</formula>
    </cfRule>
    <cfRule type="containsText" dxfId="1359" priority="1347" operator="containsText" text="Pendente">
      <formula>NOT(ISERROR(SEARCH("Pendente",P123)))</formula>
    </cfRule>
    <cfRule type="containsText" dxfId="1358" priority="1348" operator="containsText" text="Finalizado">
      <formula>NOT(ISERROR(SEARCH("Finalizado",P123)))</formula>
    </cfRule>
    <cfRule type="containsText" dxfId="1357" priority="1349" operator="containsText" text="em andamento">
      <formula>NOT(ISERROR(SEARCH("em andamento",P123)))</formula>
    </cfRule>
    <cfRule type="containsText" dxfId="1356" priority="1352" operator="containsText" text="Pendente">
      <formula>NOT(ISERROR(SEARCH("Pendente",P123)))</formula>
    </cfRule>
    <cfRule type="containsText" dxfId="1355" priority="1353" operator="containsText" text="Finalizado">
      <formula>NOT(ISERROR(SEARCH("Finalizado",P123)))</formula>
    </cfRule>
    <cfRule type="containsText" dxfId="1354" priority="1354" operator="containsText" text="em andamento">
      <formula>NOT(ISERROR(SEARCH("em andamento",P123)))</formula>
    </cfRule>
  </conditionalFormatting>
  <conditionalFormatting sqref="P123">
    <cfRule type="containsText" dxfId="1353" priority="1350" operator="containsText" text="Lançado">
      <formula>NOT(ISERROR(SEARCH("Lançado",P123)))</formula>
    </cfRule>
    <cfRule type="containsText" dxfId="1352" priority="1351" operator="containsText" text="N/A">
      <formula>NOT(ISERROR(SEARCH("N/A",P123)))</formula>
    </cfRule>
  </conditionalFormatting>
  <conditionalFormatting sqref="P123">
    <cfRule type="containsText" dxfId="1351" priority="1361" operator="containsText" text="Lançado">
      <formula>NOT(ISERROR(SEARCH("Lançado",P123)))</formula>
    </cfRule>
    <cfRule type="containsText" dxfId="1350" priority="1362" operator="containsText" text="N/A">
      <formula>NOT(ISERROR(SEARCH("N/A",P123)))</formula>
    </cfRule>
  </conditionalFormatting>
  <conditionalFormatting sqref="P125">
    <cfRule type="expression" dxfId="1349" priority="1338">
      <formula>$H125="CÉLULA CONSTRUTIVA"</formula>
    </cfRule>
    <cfRule type="expression" dxfId="1348" priority="1339">
      <formula>$H125="ETAPA"</formula>
    </cfRule>
  </conditionalFormatting>
  <conditionalFormatting sqref="P125">
    <cfRule type="expression" dxfId="1347" priority="1337">
      <formula>$H125="SUBETAPA"</formula>
    </cfRule>
  </conditionalFormatting>
  <conditionalFormatting sqref="P125">
    <cfRule type="containsText" dxfId="1346" priority="1334" operator="containsText" text="Pendente">
      <formula>NOT(ISERROR(SEARCH("Pendente",P125)))</formula>
    </cfRule>
    <cfRule type="containsText" dxfId="1345" priority="1335" operator="containsText" text="Finalizado">
      <formula>NOT(ISERROR(SEARCH("Finalizado",P125)))</formula>
    </cfRule>
    <cfRule type="containsText" dxfId="1344" priority="1336" operator="containsText" text="em andamento">
      <formula>NOT(ISERROR(SEARCH("em andamento",P125)))</formula>
    </cfRule>
  </conditionalFormatting>
  <conditionalFormatting sqref="P125">
    <cfRule type="expression" dxfId="1343" priority="1321">
      <formula>$H125="SUBETAPA"</formula>
    </cfRule>
    <cfRule type="expression" dxfId="1342" priority="1322">
      <formula>$H125="CÉLULA CONSTRUTIVA"</formula>
    </cfRule>
    <cfRule type="expression" dxfId="1341" priority="1323">
      <formula>$H125="ETAPA"</formula>
    </cfRule>
    <cfRule type="containsText" dxfId="1340" priority="1324" operator="containsText" text="Lançado">
      <formula>NOT(ISERROR(SEARCH("Lançado",P125)))</formula>
    </cfRule>
    <cfRule type="containsText" dxfId="1339" priority="1325" operator="containsText" text="N/A">
      <formula>NOT(ISERROR(SEARCH("N/A",P125)))</formula>
    </cfRule>
    <cfRule type="containsText" dxfId="1338" priority="1326" operator="containsText" text="Pendente">
      <formula>NOT(ISERROR(SEARCH("Pendente",P125)))</formula>
    </cfRule>
    <cfRule type="containsText" dxfId="1337" priority="1327" operator="containsText" text="Finalizado">
      <formula>NOT(ISERROR(SEARCH("Finalizado",P125)))</formula>
    </cfRule>
    <cfRule type="containsText" dxfId="1336" priority="1328" operator="containsText" text="em andamento">
      <formula>NOT(ISERROR(SEARCH("em andamento",P125)))</formula>
    </cfRule>
    <cfRule type="containsText" dxfId="1335" priority="1331" operator="containsText" text="Pendente">
      <formula>NOT(ISERROR(SEARCH("Pendente",P125)))</formula>
    </cfRule>
    <cfRule type="containsText" dxfId="1334" priority="1332" operator="containsText" text="Finalizado">
      <formula>NOT(ISERROR(SEARCH("Finalizado",P125)))</formula>
    </cfRule>
    <cfRule type="containsText" dxfId="1333" priority="1333" operator="containsText" text="em andamento">
      <formula>NOT(ISERROR(SEARCH("em andamento",P125)))</formula>
    </cfRule>
  </conditionalFormatting>
  <conditionalFormatting sqref="P125">
    <cfRule type="containsText" dxfId="1332" priority="1329" operator="containsText" text="Lançado">
      <formula>NOT(ISERROR(SEARCH("Lançado",P125)))</formula>
    </cfRule>
    <cfRule type="containsText" dxfId="1331" priority="1330" operator="containsText" text="N/A">
      <formula>NOT(ISERROR(SEARCH("N/A",P125)))</formula>
    </cfRule>
  </conditionalFormatting>
  <conditionalFormatting sqref="P125">
    <cfRule type="containsText" dxfId="1330" priority="1340" operator="containsText" text="Lançado">
      <formula>NOT(ISERROR(SEARCH("Lançado",P125)))</formula>
    </cfRule>
    <cfRule type="containsText" dxfId="1329" priority="1341" operator="containsText" text="N/A">
      <formula>NOT(ISERROR(SEARCH("N/A",P125)))</formula>
    </cfRule>
  </conditionalFormatting>
  <conditionalFormatting sqref="P127">
    <cfRule type="expression" dxfId="1328" priority="1317">
      <formula>$H127="CÉLULA CONSTRUTIVA"</formula>
    </cfRule>
    <cfRule type="expression" dxfId="1327" priority="1318">
      <formula>$H127="ETAPA"</formula>
    </cfRule>
  </conditionalFormatting>
  <conditionalFormatting sqref="P127">
    <cfRule type="expression" dxfId="1326" priority="1316">
      <formula>$H127="SUBETAPA"</formula>
    </cfRule>
  </conditionalFormatting>
  <conditionalFormatting sqref="P127">
    <cfRule type="containsText" dxfId="1325" priority="1313" operator="containsText" text="Pendente">
      <formula>NOT(ISERROR(SEARCH("Pendente",P127)))</formula>
    </cfRule>
    <cfRule type="containsText" dxfId="1324" priority="1314" operator="containsText" text="Finalizado">
      <formula>NOT(ISERROR(SEARCH("Finalizado",P127)))</formula>
    </cfRule>
    <cfRule type="containsText" dxfId="1323" priority="1315" operator="containsText" text="em andamento">
      <formula>NOT(ISERROR(SEARCH("em andamento",P127)))</formula>
    </cfRule>
  </conditionalFormatting>
  <conditionalFormatting sqref="P127">
    <cfRule type="expression" dxfId="1322" priority="1300">
      <formula>$H127="SUBETAPA"</formula>
    </cfRule>
    <cfRule type="expression" dxfId="1321" priority="1301">
      <formula>$H127="CÉLULA CONSTRUTIVA"</formula>
    </cfRule>
    <cfRule type="expression" dxfId="1320" priority="1302">
      <formula>$H127="ETAPA"</formula>
    </cfRule>
    <cfRule type="containsText" dxfId="1319" priority="1303" operator="containsText" text="Lançado">
      <formula>NOT(ISERROR(SEARCH("Lançado",P127)))</formula>
    </cfRule>
    <cfRule type="containsText" dxfId="1318" priority="1304" operator="containsText" text="N/A">
      <formula>NOT(ISERROR(SEARCH("N/A",P127)))</formula>
    </cfRule>
    <cfRule type="containsText" dxfId="1317" priority="1305" operator="containsText" text="Pendente">
      <formula>NOT(ISERROR(SEARCH("Pendente",P127)))</formula>
    </cfRule>
    <cfRule type="containsText" dxfId="1316" priority="1306" operator="containsText" text="Finalizado">
      <formula>NOT(ISERROR(SEARCH("Finalizado",P127)))</formula>
    </cfRule>
    <cfRule type="containsText" dxfId="1315" priority="1307" operator="containsText" text="em andamento">
      <formula>NOT(ISERROR(SEARCH("em andamento",P127)))</formula>
    </cfRule>
    <cfRule type="containsText" dxfId="1314" priority="1310" operator="containsText" text="Pendente">
      <formula>NOT(ISERROR(SEARCH("Pendente",P127)))</formula>
    </cfRule>
    <cfRule type="containsText" dxfId="1313" priority="1311" operator="containsText" text="Finalizado">
      <formula>NOT(ISERROR(SEARCH("Finalizado",P127)))</formula>
    </cfRule>
    <cfRule type="containsText" dxfId="1312" priority="1312" operator="containsText" text="em andamento">
      <formula>NOT(ISERROR(SEARCH("em andamento",P127)))</formula>
    </cfRule>
  </conditionalFormatting>
  <conditionalFormatting sqref="P127">
    <cfRule type="containsText" dxfId="1311" priority="1308" operator="containsText" text="Lançado">
      <formula>NOT(ISERROR(SEARCH("Lançado",P127)))</formula>
    </cfRule>
    <cfRule type="containsText" dxfId="1310" priority="1309" operator="containsText" text="N/A">
      <formula>NOT(ISERROR(SEARCH("N/A",P127)))</formula>
    </cfRule>
  </conditionalFormatting>
  <conditionalFormatting sqref="P127">
    <cfRule type="containsText" dxfId="1309" priority="1319" operator="containsText" text="Lançado">
      <formula>NOT(ISERROR(SEARCH("Lançado",P127)))</formula>
    </cfRule>
    <cfRule type="containsText" dxfId="1308" priority="1320" operator="containsText" text="N/A">
      <formula>NOT(ISERROR(SEARCH("N/A",P127)))</formula>
    </cfRule>
  </conditionalFormatting>
  <conditionalFormatting sqref="P131:P132">
    <cfRule type="expression" dxfId="1307" priority="1296">
      <formula>$H131="CÉLULA CONSTRUTIVA"</formula>
    </cfRule>
    <cfRule type="expression" dxfId="1306" priority="1297">
      <formula>$H131="ETAPA"</formula>
    </cfRule>
  </conditionalFormatting>
  <conditionalFormatting sqref="P131:P132">
    <cfRule type="expression" dxfId="1305" priority="1295">
      <formula>$H131="SUBETAPA"</formula>
    </cfRule>
  </conditionalFormatting>
  <conditionalFormatting sqref="P131:P132">
    <cfRule type="containsText" dxfId="1304" priority="1292" operator="containsText" text="Pendente">
      <formula>NOT(ISERROR(SEARCH("Pendente",P131)))</formula>
    </cfRule>
    <cfRule type="containsText" dxfId="1303" priority="1293" operator="containsText" text="Finalizado">
      <formula>NOT(ISERROR(SEARCH("Finalizado",P131)))</formula>
    </cfRule>
    <cfRule type="containsText" dxfId="1302" priority="1294" operator="containsText" text="em andamento">
      <formula>NOT(ISERROR(SEARCH("em andamento",P131)))</formula>
    </cfRule>
  </conditionalFormatting>
  <conditionalFormatting sqref="P131:P132">
    <cfRule type="expression" dxfId="1301" priority="1279">
      <formula>$H131="SUBETAPA"</formula>
    </cfRule>
    <cfRule type="expression" dxfId="1300" priority="1280">
      <formula>$H131="CÉLULA CONSTRUTIVA"</formula>
    </cfRule>
    <cfRule type="expression" dxfId="1299" priority="1281">
      <formula>$H131="ETAPA"</formula>
    </cfRule>
    <cfRule type="containsText" dxfId="1298" priority="1282" operator="containsText" text="Lançado">
      <formula>NOT(ISERROR(SEARCH("Lançado",P131)))</formula>
    </cfRule>
    <cfRule type="containsText" dxfId="1297" priority="1283" operator="containsText" text="N/A">
      <formula>NOT(ISERROR(SEARCH("N/A",P131)))</formula>
    </cfRule>
    <cfRule type="containsText" dxfId="1296" priority="1284" operator="containsText" text="Pendente">
      <formula>NOT(ISERROR(SEARCH("Pendente",P131)))</formula>
    </cfRule>
    <cfRule type="containsText" dxfId="1295" priority="1285" operator="containsText" text="Finalizado">
      <formula>NOT(ISERROR(SEARCH("Finalizado",P131)))</formula>
    </cfRule>
    <cfRule type="containsText" dxfId="1294" priority="1286" operator="containsText" text="em andamento">
      <formula>NOT(ISERROR(SEARCH("em andamento",P131)))</formula>
    </cfRule>
    <cfRule type="containsText" dxfId="1293" priority="1289" operator="containsText" text="Pendente">
      <formula>NOT(ISERROR(SEARCH("Pendente",P131)))</formula>
    </cfRule>
    <cfRule type="containsText" dxfId="1292" priority="1290" operator="containsText" text="Finalizado">
      <formula>NOT(ISERROR(SEARCH("Finalizado",P131)))</formula>
    </cfRule>
    <cfRule type="containsText" dxfId="1291" priority="1291" operator="containsText" text="em andamento">
      <formula>NOT(ISERROR(SEARCH("em andamento",P131)))</formula>
    </cfRule>
  </conditionalFormatting>
  <conditionalFormatting sqref="P131:P132">
    <cfRule type="containsText" dxfId="1290" priority="1287" operator="containsText" text="Lançado">
      <formula>NOT(ISERROR(SEARCH("Lançado",P131)))</formula>
    </cfRule>
    <cfRule type="containsText" dxfId="1289" priority="1288" operator="containsText" text="N/A">
      <formula>NOT(ISERROR(SEARCH("N/A",P131)))</formula>
    </cfRule>
  </conditionalFormatting>
  <conditionalFormatting sqref="P131:P132">
    <cfRule type="containsText" dxfId="1288" priority="1298" operator="containsText" text="Lançado">
      <formula>NOT(ISERROR(SEARCH("Lançado",P131)))</formula>
    </cfRule>
    <cfRule type="containsText" dxfId="1287" priority="1299" operator="containsText" text="N/A">
      <formula>NOT(ISERROR(SEARCH("N/A",P131)))</formula>
    </cfRule>
  </conditionalFormatting>
  <conditionalFormatting sqref="P136">
    <cfRule type="expression" dxfId="1286" priority="1275">
      <formula>$H136="CÉLULA CONSTRUTIVA"</formula>
    </cfRule>
    <cfRule type="expression" dxfId="1285" priority="1276">
      <formula>$H136="ETAPA"</formula>
    </cfRule>
  </conditionalFormatting>
  <conditionalFormatting sqref="P136">
    <cfRule type="expression" dxfId="1284" priority="1274">
      <formula>$H136="SUBETAPA"</formula>
    </cfRule>
  </conditionalFormatting>
  <conditionalFormatting sqref="P136">
    <cfRule type="containsText" dxfId="1283" priority="1271" operator="containsText" text="Pendente">
      <formula>NOT(ISERROR(SEARCH("Pendente",P136)))</formula>
    </cfRule>
    <cfRule type="containsText" dxfId="1282" priority="1272" operator="containsText" text="Finalizado">
      <formula>NOT(ISERROR(SEARCH("Finalizado",P136)))</formula>
    </cfRule>
    <cfRule type="containsText" dxfId="1281" priority="1273" operator="containsText" text="em andamento">
      <formula>NOT(ISERROR(SEARCH("em andamento",P136)))</formula>
    </cfRule>
  </conditionalFormatting>
  <conditionalFormatting sqref="P136">
    <cfRule type="expression" dxfId="1280" priority="1258">
      <formula>$H136="SUBETAPA"</formula>
    </cfRule>
    <cfRule type="expression" dxfId="1279" priority="1259">
      <formula>$H136="CÉLULA CONSTRUTIVA"</formula>
    </cfRule>
    <cfRule type="expression" dxfId="1278" priority="1260">
      <formula>$H136="ETAPA"</formula>
    </cfRule>
    <cfRule type="containsText" dxfId="1277" priority="1261" operator="containsText" text="Lançado">
      <formula>NOT(ISERROR(SEARCH("Lançado",P136)))</formula>
    </cfRule>
    <cfRule type="containsText" dxfId="1276" priority="1262" operator="containsText" text="N/A">
      <formula>NOT(ISERROR(SEARCH("N/A",P136)))</formula>
    </cfRule>
    <cfRule type="containsText" dxfId="1275" priority="1263" operator="containsText" text="Pendente">
      <formula>NOT(ISERROR(SEARCH("Pendente",P136)))</formula>
    </cfRule>
    <cfRule type="containsText" dxfId="1274" priority="1264" operator="containsText" text="Finalizado">
      <formula>NOT(ISERROR(SEARCH("Finalizado",P136)))</formula>
    </cfRule>
    <cfRule type="containsText" dxfId="1273" priority="1265" operator="containsText" text="em andamento">
      <formula>NOT(ISERROR(SEARCH("em andamento",P136)))</formula>
    </cfRule>
    <cfRule type="containsText" dxfId="1272" priority="1268" operator="containsText" text="Pendente">
      <formula>NOT(ISERROR(SEARCH("Pendente",P136)))</formula>
    </cfRule>
    <cfRule type="containsText" dxfId="1271" priority="1269" operator="containsText" text="Finalizado">
      <formula>NOT(ISERROR(SEARCH("Finalizado",P136)))</formula>
    </cfRule>
    <cfRule type="containsText" dxfId="1270" priority="1270" operator="containsText" text="em andamento">
      <formula>NOT(ISERROR(SEARCH("em andamento",P136)))</formula>
    </cfRule>
  </conditionalFormatting>
  <conditionalFormatting sqref="P136">
    <cfRule type="containsText" dxfId="1269" priority="1266" operator="containsText" text="Lançado">
      <formula>NOT(ISERROR(SEARCH("Lançado",P136)))</formula>
    </cfRule>
    <cfRule type="containsText" dxfId="1268" priority="1267" operator="containsText" text="N/A">
      <formula>NOT(ISERROR(SEARCH("N/A",P136)))</formula>
    </cfRule>
  </conditionalFormatting>
  <conditionalFormatting sqref="P136">
    <cfRule type="containsText" dxfId="1267" priority="1277" operator="containsText" text="Lançado">
      <formula>NOT(ISERROR(SEARCH("Lançado",P136)))</formula>
    </cfRule>
    <cfRule type="containsText" dxfId="1266" priority="1278" operator="containsText" text="N/A">
      <formula>NOT(ISERROR(SEARCH("N/A",P136)))</formula>
    </cfRule>
  </conditionalFormatting>
  <conditionalFormatting sqref="P140:P142">
    <cfRule type="expression" dxfId="1265" priority="1254">
      <formula>$H140="CÉLULA CONSTRUTIVA"</formula>
    </cfRule>
    <cfRule type="expression" dxfId="1264" priority="1255">
      <formula>$H140="ETAPA"</formula>
    </cfRule>
  </conditionalFormatting>
  <conditionalFormatting sqref="P140:P142">
    <cfRule type="expression" dxfId="1263" priority="1253">
      <formula>$H140="SUBETAPA"</formula>
    </cfRule>
  </conditionalFormatting>
  <conditionalFormatting sqref="P140:P142">
    <cfRule type="containsText" dxfId="1262" priority="1250" operator="containsText" text="Pendente">
      <formula>NOT(ISERROR(SEARCH("Pendente",P140)))</formula>
    </cfRule>
    <cfRule type="containsText" dxfId="1261" priority="1251" operator="containsText" text="Finalizado">
      <formula>NOT(ISERROR(SEARCH("Finalizado",P140)))</formula>
    </cfRule>
    <cfRule type="containsText" dxfId="1260" priority="1252" operator="containsText" text="em andamento">
      <formula>NOT(ISERROR(SEARCH("em andamento",P140)))</formula>
    </cfRule>
  </conditionalFormatting>
  <conditionalFormatting sqref="P140:P142">
    <cfRule type="expression" dxfId="1259" priority="1237">
      <formula>$H140="SUBETAPA"</formula>
    </cfRule>
    <cfRule type="expression" dxfId="1258" priority="1238">
      <formula>$H140="CÉLULA CONSTRUTIVA"</formula>
    </cfRule>
    <cfRule type="expression" dxfId="1257" priority="1239">
      <formula>$H140="ETAPA"</formula>
    </cfRule>
    <cfRule type="containsText" dxfId="1256" priority="1240" operator="containsText" text="Lançado">
      <formula>NOT(ISERROR(SEARCH("Lançado",P140)))</formula>
    </cfRule>
    <cfRule type="containsText" dxfId="1255" priority="1241" operator="containsText" text="N/A">
      <formula>NOT(ISERROR(SEARCH("N/A",P140)))</formula>
    </cfRule>
    <cfRule type="containsText" dxfId="1254" priority="1242" operator="containsText" text="Pendente">
      <formula>NOT(ISERROR(SEARCH("Pendente",P140)))</formula>
    </cfRule>
    <cfRule type="containsText" dxfId="1253" priority="1243" operator="containsText" text="Finalizado">
      <formula>NOT(ISERROR(SEARCH("Finalizado",P140)))</formula>
    </cfRule>
    <cfRule type="containsText" dxfId="1252" priority="1244" operator="containsText" text="em andamento">
      <formula>NOT(ISERROR(SEARCH("em andamento",P140)))</formula>
    </cfRule>
    <cfRule type="containsText" dxfId="1251" priority="1247" operator="containsText" text="Pendente">
      <formula>NOT(ISERROR(SEARCH("Pendente",P140)))</formula>
    </cfRule>
    <cfRule type="containsText" dxfId="1250" priority="1248" operator="containsText" text="Finalizado">
      <formula>NOT(ISERROR(SEARCH("Finalizado",P140)))</formula>
    </cfRule>
    <cfRule type="containsText" dxfId="1249" priority="1249" operator="containsText" text="em andamento">
      <formula>NOT(ISERROR(SEARCH("em andamento",P140)))</formula>
    </cfRule>
  </conditionalFormatting>
  <conditionalFormatting sqref="P140:P142">
    <cfRule type="containsText" dxfId="1248" priority="1245" operator="containsText" text="Lançado">
      <formula>NOT(ISERROR(SEARCH("Lançado",P140)))</formula>
    </cfRule>
    <cfRule type="containsText" dxfId="1247" priority="1246" operator="containsText" text="N/A">
      <formula>NOT(ISERROR(SEARCH("N/A",P140)))</formula>
    </cfRule>
  </conditionalFormatting>
  <conditionalFormatting sqref="P140:P142">
    <cfRule type="containsText" dxfId="1246" priority="1256" operator="containsText" text="Lançado">
      <formula>NOT(ISERROR(SEARCH("Lançado",P140)))</formula>
    </cfRule>
    <cfRule type="containsText" dxfId="1245" priority="1257" operator="containsText" text="N/A">
      <formula>NOT(ISERROR(SEARCH("N/A",P140)))</formula>
    </cfRule>
  </conditionalFormatting>
  <conditionalFormatting sqref="P144">
    <cfRule type="expression" dxfId="1244" priority="1233">
      <formula>$H144="CÉLULA CONSTRUTIVA"</formula>
    </cfRule>
    <cfRule type="expression" dxfId="1243" priority="1234">
      <formula>$H144="ETAPA"</formula>
    </cfRule>
  </conditionalFormatting>
  <conditionalFormatting sqref="P144">
    <cfRule type="expression" dxfId="1242" priority="1232">
      <formula>$H144="SUBETAPA"</formula>
    </cfRule>
  </conditionalFormatting>
  <conditionalFormatting sqref="P144">
    <cfRule type="containsText" dxfId="1241" priority="1229" operator="containsText" text="Pendente">
      <formula>NOT(ISERROR(SEARCH("Pendente",P144)))</formula>
    </cfRule>
    <cfRule type="containsText" dxfId="1240" priority="1230" operator="containsText" text="Finalizado">
      <formula>NOT(ISERROR(SEARCH("Finalizado",P144)))</formula>
    </cfRule>
    <cfRule type="containsText" dxfId="1239" priority="1231" operator="containsText" text="em andamento">
      <formula>NOT(ISERROR(SEARCH("em andamento",P144)))</formula>
    </cfRule>
  </conditionalFormatting>
  <conditionalFormatting sqref="P144">
    <cfRule type="expression" dxfId="1238" priority="1216">
      <formula>$H144="SUBETAPA"</formula>
    </cfRule>
    <cfRule type="expression" dxfId="1237" priority="1217">
      <formula>$H144="CÉLULA CONSTRUTIVA"</formula>
    </cfRule>
    <cfRule type="expression" dxfId="1236" priority="1218">
      <formula>$H144="ETAPA"</formula>
    </cfRule>
    <cfRule type="containsText" dxfId="1235" priority="1219" operator="containsText" text="Lançado">
      <formula>NOT(ISERROR(SEARCH("Lançado",P144)))</formula>
    </cfRule>
    <cfRule type="containsText" dxfId="1234" priority="1220" operator="containsText" text="N/A">
      <formula>NOT(ISERROR(SEARCH("N/A",P144)))</formula>
    </cfRule>
    <cfRule type="containsText" dxfId="1233" priority="1221" operator="containsText" text="Pendente">
      <formula>NOT(ISERROR(SEARCH("Pendente",P144)))</formula>
    </cfRule>
    <cfRule type="containsText" dxfId="1232" priority="1222" operator="containsText" text="Finalizado">
      <formula>NOT(ISERROR(SEARCH("Finalizado",P144)))</formula>
    </cfRule>
    <cfRule type="containsText" dxfId="1231" priority="1223" operator="containsText" text="em andamento">
      <formula>NOT(ISERROR(SEARCH("em andamento",P144)))</formula>
    </cfRule>
    <cfRule type="containsText" dxfId="1230" priority="1226" operator="containsText" text="Pendente">
      <formula>NOT(ISERROR(SEARCH("Pendente",P144)))</formula>
    </cfRule>
    <cfRule type="containsText" dxfId="1229" priority="1227" operator="containsText" text="Finalizado">
      <formula>NOT(ISERROR(SEARCH("Finalizado",P144)))</formula>
    </cfRule>
    <cfRule type="containsText" dxfId="1228" priority="1228" operator="containsText" text="em andamento">
      <formula>NOT(ISERROR(SEARCH("em andamento",P144)))</formula>
    </cfRule>
  </conditionalFormatting>
  <conditionalFormatting sqref="P144">
    <cfRule type="containsText" dxfId="1227" priority="1224" operator="containsText" text="Lançado">
      <formula>NOT(ISERROR(SEARCH("Lançado",P144)))</formula>
    </cfRule>
    <cfRule type="containsText" dxfId="1226" priority="1225" operator="containsText" text="N/A">
      <formula>NOT(ISERROR(SEARCH("N/A",P144)))</formula>
    </cfRule>
  </conditionalFormatting>
  <conditionalFormatting sqref="P144">
    <cfRule type="containsText" dxfId="1225" priority="1235" operator="containsText" text="Lançado">
      <formula>NOT(ISERROR(SEARCH("Lançado",P144)))</formula>
    </cfRule>
    <cfRule type="containsText" dxfId="1224" priority="1236" operator="containsText" text="N/A">
      <formula>NOT(ISERROR(SEARCH("N/A",P144)))</formula>
    </cfRule>
  </conditionalFormatting>
  <conditionalFormatting sqref="P197:P199">
    <cfRule type="expression" dxfId="1213" priority="1210">
      <formula>$H197="CÉLULA CONSTRUTIVA"</formula>
    </cfRule>
    <cfRule type="expression" dxfId="1214" priority="1211">
      <formula>$H197="ETAPA"</formula>
    </cfRule>
  </conditionalFormatting>
  <conditionalFormatting sqref="P197:P199">
    <cfRule type="containsText" dxfId="1212" priority="1212" operator="containsText" text="Lançado">
      <formula>NOT(ISERROR(SEARCH("Lançado",P197)))</formula>
    </cfRule>
    <cfRule type="containsText" dxfId="1211" priority="1213" operator="containsText" text="N/A">
      <formula>NOT(ISERROR(SEARCH("N/A",P197)))</formula>
    </cfRule>
  </conditionalFormatting>
  <conditionalFormatting sqref="P197:P199">
    <cfRule type="containsText" dxfId="1210" priority="1214" operator="containsText" text="Pendente">
      <formula>NOT(ISERROR(SEARCH("Pendente",P197)))</formula>
    </cfRule>
    <cfRule type="containsText" dxfId="1209" priority="1215" operator="containsText" text="Finalizado">
      <formula>NOT(ISERROR(SEARCH("Finalizado",P197)))</formula>
    </cfRule>
  </conditionalFormatting>
  <conditionalFormatting sqref="P197:P199">
    <cfRule type="containsText" dxfId="1200" priority="1200" operator="containsText" text="Lançado">
      <formula>NOT(ISERROR(SEARCH("Lançado",P197)))</formula>
    </cfRule>
    <cfRule type="containsText" dxfId="1201" priority="1201" operator="containsText" text="N/A">
      <formula>NOT(ISERROR(SEARCH("N/A",P197)))</formula>
    </cfRule>
    <cfRule type="containsText" dxfId="1202" priority="1202" operator="containsText" text="Pendente">
      <formula>NOT(ISERROR(SEARCH("Pendente",P197)))</formula>
    </cfRule>
    <cfRule type="containsText" dxfId="1204" priority="1203" operator="containsText" text="Finalizado">
      <formula>NOT(ISERROR(SEARCH("Finalizado",P197)))</formula>
    </cfRule>
    <cfRule type="containsText" dxfId="1205" priority="1204" operator="containsText" text="em andamento">
      <formula>NOT(ISERROR(SEARCH("em andamento",P197)))</formula>
    </cfRule>
    <cfRule type="containsText" dxfId="1206" priority="1205" operator="containsText" text="Lançado">
      <formula>NOT(ISERROR(SEARCH("Lançado",P197)))</formula>
    </cfRule>
    <cfRule type="containsText" dxfId="1207" priority="1206" operator="containsText" text="N/A">
      <formula>NOT(ISERROR(SEARCH("N/A",P197)))</formula>
    </cfRule>
    <cfRule type="containsText" dxfId="1208" priority="1207" operator="containsText" text="Pendente">
      <formula>NOT(ISERROR(SEARCH("Pendente",P197)))</formula>
    </cfRule>
    <cfRule type="containsText" dxfId="1203" priority="1208" operator="containsText" text="Finalizado">
      <formula>NOT(ISERROR(SEARCH("Finalizado",P197)))</formula>
    </cfRule>
    <cfRule type="containsText" dxfId="1199" priority="1209" operator="containsText" text="em andamento">
      <formula>NOT(ISERROR(SEARCH("em andamento",P197)))</formula>
    </cfRule>
  </conditionalFormatting>
  <conditionalFormatting sqref="P201:P203">
    <cfRule type="expression" dxfId="1198" priority="1185">
      <formula>$H201="SUBETAPA"</formula>
    </cfRule>
  </conditionalFormatting>
  <conditionalFormatting sqref="P201:P203">
    <cfRule type="expression" dxfId="1196" priority="1196">
      <formula>$H201="CÉLULA CONSTRUTIVA"</formula>
    </cfRule>
    <cfRule type="expression" dxfId="1197" priority="1197">
      <formula>$H201="ETAPA"</formula>
    </cfRule>
  </conditionalFormatting>
  <conditionalFormatting sqref="P201:P203">
    <cfRule type="containsText" dxfId="1195" priority="1198" operator="containsText" text="Pendente">
      <formula>NOT(ISERROR(SEARCH("Pendente",P201)))</formula>
    </cfRule>
    <cfRule type="containsText" dxfId="1194" priority="1199" operator="containsText" text="Finalizado">
      <formula>NOT(ISERROR(SEARCH("Finalizado",P201)))</formula>
    </cfRule>
  </conditionalFormatting>
  <conditionalFormatting sqref="P201:P203">
    <cfRule type="containsText" dxfId="1185" priority="1186" operator="containsText" text="Lançado">
      <formula>NOT(ISERROR(SEARCH("Lançado",P201)))</formula>
    </cfRule>
    <cfRule type="containsText" dxfId="1186" priority="1187" operator="containsText" text="N/A">
      <formula>NOT(ISERROR(SEARCH("N/A",P201)))</formula>
    </cfRule>
    <cfRule type="containsText" dxfId="1187" priority="1188" operator="containsText" text="Pendente">
      <formula>NOT(ISERROR(SEARCH("Pendente",P201)))</formula>
    </cfRule>
    <cfRule type="containsText" dxfId="1189" priority="1189" operator="containsText" text="Finalizado">
      <formula>NOT(ISERROR(SEARCH("Finalizado",P201)))</formula>
    </cfRule>
    <cfRule type="containsText" dxfId="1190" priority="1190" operator="containsText" text="em andamento">
      <formula>NOT(ISERROR(SEARCH("em andamento",P201)))</formula>
    </cfRule>
    <cfRule type="containsText" dxfId="1191" priority="1191" operator="containsText" text="Lançado">
      <formula>NOT(ISERROR(SEARCH("Lançado",P201)))</formula>
    </cfRule>
    <cfRule type="containsText" dxfId="1192" priority="1192" operator="containsText" text="N/A">
      <formula>NOT(ISERROR(SEARCH("N/A",P201)))</formula>
    </cfRule>
    <cfRule type="containsText" dxfId="1193" priority="1193" operator="containsText" text="Pendente">
      <formula>NOT(ISERROR(SEARCH("Pendente",P201)))</formula>
    </cfRule>
    <cfRule type="containsText" dxfId="1188" priority="1194" operator="containsText" text="Finalizado">
      <formula>NOT(ISERROR(SEARCH("Finalizado",P201)))</formula>
    </cfRule>
    <cfRule type="containsText" dxfId="1184" priority="1195" operator="containsText" text="em andamento">
      <formula>NOT(ISERROR(SEARCH("em andamento",P201)))</formula>
    </cfRule>
  </conditionalFormatting>
  <conditionalFormatting sqref="P205">
    <cfRule type="expression" dxfId="1183" priority="1170">
      <formula>$H205="SUBETAPA"</formula>
    </cfRule>
  </conditionalFormatting>
  <conditionalFormatting sqref="P205">
    <cfRule type="expression" dxfId="1181" priority="1181">
      <formula>$H205="CÉLULA CONSTRUTIVA"</formula>
    </cfRule>
    <cfRule type="expression" dxfId="1182" priority="1182">
      <formula>$H205="ETAPA"</formula>
    </cfRule>
  </conditionalFormatting>
  <conditionalFormatting sqref="P205">
    <cfRule type="containsText" dxfId="1180" priority="1183" operator="containsText" text="Pendente">
      <formula>NOT(ISERROR(SEARCH("Pendente",P205)))</formula>
    </cfRule>
    <cfRule type="containsText" dxfId="1179" priority="1184" operator="containsText" text="Finalizado">
      <formula>NOT(ISERROR(SEARCH("Finalizado",P205)))</formula>
    </cfRule>
  </conditionalFormatting>
  <conditionalFormatting sqref="P205">
    <cfRule type="containsText" dxfId="1170" priority="1171" operator="containsText" text="Lançado">
      <formula>NOT(ISERROR(SEARCH("Lançado",P205)))</formula>
    </cfRule>
    <cfRule type="containsText" dxfId="1171" priority="1172" operator="containsText" text="N/A">
      <formula>NOT(ISERROR(SEARCH("N/A",P205)))</formula>
    </cfRule>
    <cfRule type="containsText" dxfId="1172" priority="1173" operator="containsText" text="Pendente">
      <formula>NOT(ISERROR(SEARCH("Pendente",P205)))</formula>
    </cfRule>
    <cfRule type="containsText" dxfId="1174" priority="1174" operator="containsText" text="Finalizado">
      <formula>NOT(ISERROR(SEARCH("Finalizado",P205)))</formula>
    </cfRule>
    <cfRule type="containsText" dxfId="1175" priority="1175" operator="containsText" text="em andamento">
      <formula>NOT(ISERROR(SEARCH("em andamento",P205)))</formula>
    </cfRule>
    <cfRule type="containsText" dxfId="1176" priority="1176" operator="containsText" text="Lançado">
      <formula>NOT(ISERROR(SEARCH("Lançado",P205)))</formula>
    </cfRule>
    <cfRule type="containsText" dxfId="1177" priority="1177" operator="containsText" text="N/A">
      <formula>NOT(ISERROR(SEARCH("N/A",P205)))</formula>
    </cfRule>
    <cfRule type="containsText" dxfId="1178" priority="1178" operator="containsText" text="Pendente">
      <formula>NOT(ISERROR(SEARCH("Pendente",P205)))</formula>
    </cfRule>
    <cfRule type="containsText" dxfId="1173" priority="1179" operator="containsText" text="Finalizado">
      <formula>NOT(ISERROR(SEARCH("Finalizado",P205)))</formula>
    </cfRule>
    <cfRule type="containsText" dxfId="1169" priority="1180" operator="containsText" text="em andamento">
      <formula>NOT(ISERROR(SEARCH("em andamento",P205)))</formula>
    </cfRule>
  </conditionalFormatting>
  <conditionalFormatting sqref="P169:P170">
    <cfRule type="expression" dxfId="1166" priority="1162">
      <formula>$H169="SUBETAPA"</formula>
    </cfRule>
    <cfRule type="expression" dxfId="1167" priority="1163">
      <formula>$H169="CÉLULA CONSTRUTIVA"</formula>
    </cfRule>
    <cfRule type="expression" dxfId="1168" priority="1164">
      <formula>$H169="ETAPA"</formula>
    </cfRule>
  </conditionalFormatting>
  <conditionalFormatting sqref="P169:P170">
    <cfRule type="containsText" dxfId="1165" priority="1168" operator="containsText" text="Finalizado">
      <formula>NOT(ISERROR(SEARCH("Finalizado",P169)))</formula>
    </cfRule>
    <cfRule type="containsText" dxfId="1164" priority="1169" operator="containsText" text="em andamento">
      <formula>NOT(ISERROR(SEARCH("em andamento",P169)))</formula>
    </cfRule>
  </conditionalFormatting>
  <conditionalFormatting sqref="P169:P170">
    <cfRule type="containsText" dxfId="1163" priority="1167" operator="containsText" text="Pendente">
      <formula>NOT(ISERROR(SEARCH("Pendente",P169)))</formula>
    </cfRule>
  </conditionalFormatting>
  <conditionalFormatting sqref="P169:P170">
    <cfRule type="containsText" dxfId="1162" priority="1165" operator="containsText" text="Lançado">
      <formula>NOT(ISERROR(SEARCH("Lançado",P169)))</formula>
    </cfRule>
    <cfRule type="containsText" dxfId="1161" priority="1166" operator="containsText" text="N/A">
      <formula>NOT(ISERROR(SEARCH("N/A",P169)))</formula>
    </cfRule>
  </conditionalFormatting>
  <conditionalFormatting sqref="P169:P170">
    <cfRule type="expression" dxfId="1160" priority="1151">
      <formula>$H169="ETAPA"</formula>
    </cfRule>
  </conditionalFormatting>
  <conditionalFormatting sqref="P169:P170">
    <cfRule type="expression" dxfId="1159" priority="1150">
      <formula>$H169="CÉLULA CONSTRUTIVA"</formula>
    </cfRule>
  </conditionalFormatting>
  <conditionalFormatting sqref="P169:P170">
    <cfRule type="expression" dxfId="1158" priority="1149">
      <formula>$H169="SUBETAPA"</formula>
    </cfRule>
  </conditionalFormatting>
  <conditionalFormatting sqref="P169:P170">
    <cfRule type="containsText" dxfId="1156" priority="1154" operator="containsText" text="Pendente">
      <formula>NOT(ISERROR(SEARCH("Pendente",P169)))</formula>
    </cfRule>
    <cfRule type="containsText" dxfId="1153" priority="1155" operator="containsText" text="Finalizado">
      <formula>NOT(ISERROR(SEARCH("Finalizado",P169)))</formula>
    </cfRule>
    <cfRule type="containsText" dxfId="1154" priority="1156" operator="containsText" text="em andamento">
      <formula>NOT(ISERROR(SEARCH("em andamento",P169)))</formula>
    </cfRule>
    <cfRule type="containsText" dxfId="1151" priority="1157" operator="containsText" text="Lançado">
      <formula>NOT(ISERROR(SEARCH("Lançado",P169)))</formula>
    </cfRule>
    <cfRule type="containsText" dxfId="1150" priority="1158" operator="containsText" text="N/A">
      <formula>NOT(ISERROR(SEARCH("N/A",P169)))</formula>
    </cfRule>
    <cfRule type="containsText" dxfId="1155" priority="1159" operator="containsText" text="Pendente">
      <formula>NOT(ISERROR(SEARCH("Pendente",P169)))</formula>
    </cfRule>
    <cfRule type="containsText" dxfId="1152" priority="1160" operator="containsText" text="Finalizado">
      <formula>NOT(ISERROR(SEARCH("Finalizado",P169)))</formula>
    </cfRule>
    <cfRule type="containsText" dxfId="1157" priority="1161" operator="containsText" text="em andamento">
      <formula>NOT(ISERROR(SEARCH("em andamento",P169)))</formula>
    </cfRule>
  </conditionalFormatting>
  <conditionalFormatting sqref="P169:P170">
    <cfRule type="containsText" dxfId="1149" priority="1152" operator="containsText" text="Lançado">
      <formula>NOT(ISERROR(SEARCH("Lançado",P169)))</formula>
    </cfRule>
    <cfRule type="containsText" dxfId="1148" priority="1153" operator="containsText" text="N/A">
      <formula>NOT(ISERROR(SEARCH("N/A",P169)))</formula>
    </cfRule>
  </conditionalFormatting>
  <conditionalFormatting sqref="P172">
    <cfRule type="expression" dxfId="1145" priority="1141">
      <formula>$H172="SUBETAPA"</formula>
    </cfRule>
    <cfRule type="expression" dxfId="1146" priority="1142">
      <formula>$H172="CÉLULA CONSTRUTIVA"</formula>
    </cfRule>
    <cfRule type="expression" dxfId="1147" priority="1143">
      <formula>$H172="ETAPA"</formula>
    </cfRule>
  </conditionalFormatting>
  <conditionalFormatting sqref="P172">
    <cfRule type="containsText" dxfId="1144" priority="1147" operator="containsText" text="Finalizado">
      <formula>NOT(ISERROR(SEARCH("Finalizado",P172)))</formula>
    </cfRule>
    <cfRule type="containsText" dxfId="1143" priority="1148" operator="containsText" text="em andamento">
      <formula>NOT(ISERROR(SEARCH("em andamento",P172)))</formula>
    </cfRule>
  </conditionalFormatting>
  <conditionalFormatting sqref="P172">
    <cfRule type="containsText" dxfId="1142" priority="1146" operator="containsText" text="Pendente">
      <formula>NOT(ISERROR(SEARCH("Pendente",P172)))</formula>
    </cfRule>
  </conditionalFormatting>
  <conditionalFormatting sqref="P172">
    <cfRule type="containsText" dxfId="1141" priority="1144" operator="containsText" text="Lançado">
      <formula>NOT(ISERROR(SEARCH("Lançado",P172)))</formula>
    </cfRule>
    <cfRule type="containsText" dxfId="1140" priority="1145" operator="containsText" text="N/A">
      <formula>NOT(ISERROR(SEARCH("N/A",P172)))</formula>
    </cfRule>
  </conditionalFormatting>
  <conditionalFormatting sqref="P172">
    <cfRule type="expression" dxfId="1139" priority="1130">
      <formula>$H172="ETAPA"</formula>
    </cfRule>
  </conditionalFormatting>
  <conditionalFormatting sqref="P172">
    <cfRule type="expression" dxfId="1138" priority="1129">
      <formula>$H172="CÉLULA CONSTRUTIVA"</formula>
    </cfRule>
  </conditionalFormatting>
  <conditionalFormatting sqref="P172">
    <cfRule type="expression" dxfId="1137" priority="1128">
      <formula>$H172="SUBETAPA"</formula>
    </cfRule>
  </conditionalFormatting>
  <conditionalFormatting sqref="P172">
    <cfRule type="containsText" dxfId="1135" priority="1133" operator="containsText" text="Pendente">
      <formula>NOT(ISERROR(SEARCH("Pendente",P172)))</formula>
    </cfRule>
    <cfRule type="containsText" dxfId="1132" priority="1134" operator="containsText" text="Finalizado">
      <formula>NOT(ISERROR(SEARCH("Finalizado",P172)))</formula>
    </cfRule>
    <cfRule type="containsText" dxfId="1133" priority="1135" operator="containsText" text="em andamento">
      <formula>NOT(ISERROR(SEARCH("em andamento",P172)))</formula>
    </cfRule>
    <cfRule type="containsText" dxfId="1130" priority="1136" operator="containsText" text="Lançado">
      <formula>NOT(ISERROR(SEARCH("Lançado",P172)))</formula>
    </cfRule>
    <cfRule type="containsText" dxfId="1129" priority="1137" operator="containsText" text="N/A">
      <formula>NOT(ISERROR(SEARCH("N/A",P172)))</formula>
    </cfRule>
    <cfRule type="containsText" dxfId="1134" priority="1138" operator="containsText" text="Pendente">
      <formula>NOT(ISERROR(SEARCH("Pendente",P172)))</formula>
    </cfRule>
    <cfRule type="containsText" dxfId="1131" priority="1139" operator="containsText" text="Finalizado">
      <formula>NOT(ISERROR(SEARCH("Finalizado",P172)))</formula>
    </cfRule>
    <cfRule type="containsText" dxfId="1136" priority="1140" operator="containsText" text="em andamento">
      <formula>NOT(ISERROR(SEARCH("em andamento",P172)))</formula>
    </cfRule>
  </conditionalFormatting>
  <conditionalFormatting sqref="P172">
    <cfRule type="containsText" dxfId="1128" priority="1131" operator="containsText" text="Lançado">
      <formula>NOT(ISERROR(SEARCH("Lançado",P172)))</formula>
    </cfRule>
    <cfRule type="containsText" dxfId="1127" priority="1132" operator="containsText" text="N/A">
      <formula>NOT(ISERROR(SEARCH("N/A",P172)))</formula>
    </cfRule>
  </conditionalFormatting>
  <conditionalFormatting sqref="P176">
    <cfRule type="expression" dxfId="1124" priority="1120">
      <formula>$H176="SUBETAPA"</formula>
    </cfRule>
    <cfRule type="expression" dxfId="1125" priority="1121">
      <formula>$H176="CÉLULA CONSTRUTIVA"</formula>
    </cfRule>
    <cfRule type="expression" dxfId="1126" priority="1122">
      <formula>$H176="ETAPA"</formula>
    </cfRule>
  </conditionalFormatting>
  <conditionalFormatting sqref="P176">
    <cfRule type="containsText" dxfId="1123" priority="1126" operator="containsText" text="Finalizado">
      <formula>NOT(ISERROR(SEARCH("Finalizado",P176)))</formula>
    </cfRule>
    <cfRule type="containsText" dxfId="1122" priority="1127" operator="containsText" text="em andamento">
      <formula>NOT(ISERROR(SEARCH("em andamento",P176)))</formula>
    </cfRule>
  </conditionalFormatting>
  <conditionalFormatting sqref="P176">
    <cfRule type="containsText" dxfId="1121" priority="1125" operator="containsText" text="Pendente">
      <formula>NOT(ISERROR(SEARCH("Pendente",P176)))</formula>
    </cfRule>
  </conditionalFormatting>
  <conditionalFormatting sqref="P176">
    <cfRule type="containsText" dxfId="1120" priority="1123" operator="containsText" text="Lançado">
      <formula>NOT(ISERROR(SEARCH("Lançado",P176)))</formula>
    </cfRule>
    <cfRule type="containsText" dxfId="1119" priority="1124" operator="containsText" text="N/A">
      <formula>NOT(ISERROR(SEARCH("N/A",P176)))</formula>
    </cfRule>
  </conditionalFormatting>
  <conditionalFormatting sqref="P176">
    <cfRule type="expression" dxfId="1118" priority="1109">
      <formula>$H176="ETAPA"</formula>
    </cfRule>
  </conditionalFormatting>
  <conditionalFormatting sqref="P176">
    <cfRule type="expression" dxfId="1117" priority="1108">
      <formula>$H176="CÉLULA CONSTRUTIVA"</formula>
    </cfRule>
  </conditionalFormatting>
  <conditionalFormatting sqref="P176">
    <cfRule type="expression" dxfId="1116" priority="1107">
      <formula>$H176="SUBETAPA"</formula>
    </cfRule>
  </conditionalFormatting>
  <conditionalFormatting sqref="P176">
    <cfRule type="containsText" dxfId="1114" priority="1112" operator="containsText" text="Pendente">
      <formula>NOT(ISERROR(SEARCH("Pendente",P176)))</formula>
    </cfRule>
    <cfRule type="containsText" dxfId="1111" priority="1113" operator="containsText" text="Finalizado">
      <formula>NOT(ISERROR(SEARCH("Finalizado",P176)))</formula>
    </cfRule>
    <cfRule type="containsText" dxfId="1112" priority="1114" operator="containsText" text="em andamento">
      <formula>NOT(ISERROR(SEARCH("em andamento",P176)))</formula>
    </cfRule>
    <cfRule type="containsText" dxfId="1109" priority="1115" operator="containsText" text="Lançado">
      <formula>NOT(ISERROR(SEARCH("Lançado",P176)))</formula>
    </cfRule>
    <cfRule type="containsText" dxfId="1108" priority="1116" operator="containsText" text="N/A">
      <formula>NOT(ISERROR(SEARCH("N/A",P176)))</formula>
    </cfRule>
    <cfRule type="containsText" dxfId="1113" priority="1117" operator="containsText" text="Pendente">
      <formula>NOT(ISERROR(SEARCH("Pendente",P176)))</formula>
    </cfRule>
    <cfRule type="containsText" dxfId="1110" priority="1118" operator="containsText" text="Finalizado">
      <formula>NOT(ISERROR(SEARCH("Finalizado",P176)))</formula>
    </cfRule>
    <cfRule type="containsText" dxfId="1115" priority="1119" operator="containsText" text="em andamento">
      <formula>NOT(ISERROR(SEARCH("em andamento",P176)))</formula>
    </cfRule>
  </conditionalFormatting>
  <conditionalFormatting sqref="P176">
    <cfRule type="containsText" dxfId="1107" priority="1110" operator="containsText" text="Lançado">
      <formula>NOT(ISERROR(SEARCH("Lançado",P176)))</formula>
    </cfRule>
    <cfRule type="containsText" dxfId="1106" priority="1111" operator="containsText" text="N/A">
      <formula>NOT(ISERROR(SEARCH("N/A",P176)))</formula>
    </cfRule>
  </conditionalFormatting>
  <conditionalFormatting sqref="P155">
    <cfRule type="expression" dxfId="1105" priority="1106">
      <formula>$H155="ETAPA"</formula>
    </cfRule>
  </conditionalFormatting>
  <conditionalFormatting sqref="P155">
    <cfRule type="expression" dxfId="1104" priority="1104">
      <formula>$H155="SUBETAPA"</formula>
    </cfRule>
  </conditionalFormatting>
  <conditionalFormatting sqref="P155">
    <cfRule type="expression" dxfId="1103" priority="1105">
      <formula>$H155="CÉLULA CONSTRUTIVA"</formula>
    </cfRule>
  </conditionalFormatting>
  <conditionalFormatting sqref="P155">
    <cfRule type="expression" dxfId="1102" priority="1058">
      <formula>$H155="SUBETAPA"</formula>
    </cfRule>
  </conditionalFormatting>
  <conditionalFormatting sqref="P155">
    <cfRule type="expression" dxfId="1100" priority="1082">
      <formula>$H155="CÉLULA CONSTRUTIVA"</formula>
    </cfRule>
    <cfRule type="expression" dxfId="1101" priority="1083">
      <formula>$H155="ETAPA"</formula>
    </cfRule>
  </conditionalFormatting>
  <conditionalFormatting sqref="P155">
    <cfRule type="expression" dxfId="1099" priority="1081">
      <formula>$H155="SUBETAPA"</formula>
    </cfRule>
  </conditionalFormatting>
  <conditionalFormatting sqref="P155">
    <cfRule type="containsText" dxfId="1098" priority="1102" operator="containsText" text="Lançado">
      <formula>NOT(ISERROR(SEARCH("Lançado",P155)))</formula>
    </cfRule>
    <cfRule type="containsText" dxfId="1097" priority="1103" operator="containsText" text="N/A">
      <formula>NOT(ISERROR(SEARCH("N/A",P155)))</formula>
    </cfRule>
  </conditionalFormatting>
  <conditionalFormatting sqref="P155">
    <cfRule type="containsText" dxfId="1087" priority="1087" operator="containsText" text="Lançado">
      <formula>NOT(ISERROR(SEARCH("Lançado",P155)))</formula>
    </cfRule>
    <cfRule type="containsText" dxfId="1086" priority="1088" operator="containsText" text="N/A">
      <formula>NOT(ISERROR(SEARCH("N/A",P155)))</formula>
    </cfRule>
    <cfRule type="containsText" dxfId="1085" priority="1089" operator="containsText" text="Pendente">
      <formula>NOT(ISERROR(SEARCH("Pendente",P155)))</formula>
    </cfRule>
    <cfRule type="containsText" dxfId="1084" priority="1090" operator="containsText" text="Finalizado">
      <formula>NOT(ISERROR(SEARCH("Finalizado",P155)))</formula>
    </cfRule>
    <cfRule type="containsText" dxfId="1083" priority="1091" operator="containsText" text="em andamento">
      <formula>NOT(ISERROR(SEARCH("em andamento",P155)))</formula>
    </cfRule>
    <cfRule type="containsText" dxfId="1088" priority="1092" operator="containsText" text="Lançado">
      <formula>NOT(ISERROR(SEARCH("Lançado",P155)))</formula>
    </cfRule>
    <cfRule type="containsText" dxfId="1082" priority="1093" operator="containsText" text="N/A">
      <formula>NOT(ISERROR(SEARCH("N/A",P155)))</formula>
    </cfRule>
    <cfRule type="containsText" dxfId="1096" priority="1094" operator="containsText" text="Pendente">
      <formula>NOT(ISERROR(SEARCH("Pendente",P155)))</formula>
    </cfRule>
    <cfRule type="containsText" dxfId="1095" priority="1095" operator="containsText" text="Finalizado">
      <formula>NOT(ISERROR(SEARCH("Finalizado",P155)))</formula>
    </cfRule>
    <cfRule type="containsText" dxfId="1094" priority="1096" operator="containsText" text="em andamento">
      <formula>NOT(ISERROR(SEARCH("em andamento",P155)))</formula>
    </cfRule>
    <cfRule type="containsText" dxfId="1093" priority="1097" operator="containsText" text="Lançado">
      <formula>NOT(ISERROR(SEARCH("Lançado",P155)))</formula>
    </cfRule>
    <cfRule type="containsText" dxfId="1092" priority="1098" operator="containsText" text="N/A">
      <formula>NOT(ISERROR(SEARCH("N/A",P155)))</formula>
    </cfRule>
    <cfRule type="containsText" dxfId="1091" priority="1099" operator="containsText" text="Pendente">
      <formula>NOT(ISERROR(SEARCH("Pendente",P155)))</formula>
    </cfRule>
    <cfRule type="containsText" dxfId="1090" priority="1100" operator="containsText" text="Finalizado">
      <formula>NOT(ISERROR(SEARCH("Finalizado",P155)))</formula>
    </cfRule>
    <cfRule type="containsText" dxfId="1089" priority="1101" operator="containsText" text="em andamento">
      <formula>NOT(ISERROR(SEARCH("em andamento",P155)))</formula>
    </cfRule>
  </conditionalFormatting>
  <conditionalFormatting sqref="P155">
    <cfRule type="expression" dxfId="1069" priority="1069">
      <formula>$H155="CÉLULA CONSTRUTIVA"</formula>
    </cfRule>
    <cfRule type="expression" dxfId="1081" priority="1070">
      <formula>$H155="ETAPA"</formula>
    </cfRule>
    <cfRule type="containsText" dxfId="1070" priority="1071" operator="containsText" text="Lançado">
      <formula>NOT(ISERROR(SEARCH("Lançado",P155)))</formula>
    </cfRule>
    <cfRule type="containsText" dxfId="1068" priority="1072" operator="containsText" text="N/A">
      <formula>NOT(ISERROR(SEARCH("N/A",P155)))</formula>
    </cfRule>
    <cfRule type="containsText" dxfId="1072" priority="1073" operator="containsText" text="Pendente">
      <formula>NOT(ISERROR(SEARCH("Pendente",P155)))</formula>
    </cfRule>
    <cfRule type="containsText" dxfId="1067" priority="1074" operator="containsText" text="Finalizado">
      <formula>NOT(ISERROR(SEARCH("Finalizado",P155)))</formula>
    </cfRule>
    <cfRule type="containsText" dxfId="1080" priority="1075" operator="containsText" text="em andamento">
      <formula>NOT(ISERROR(SEARCH("em andamento",P155)))</formula>
    </cfRule>
    <cfRule type="containsText" dxfId="1079" priority="1076" operator="containsText" text="Lançado">
      <formula>NOT(ISERROR(SEARCH("Lançado",P155)))</formula>
    </cfRule>
    <cfRule type="containsText" dxfId="1078" priority="1077" operator="containsText" text="N/A">
      <formula>NOT(ISERROR(SEARCH("N/A",P155)))</formula>
    </cfRule>
    <cfRule type="containsText" dxfId="1077" priority="1078" operator="containsText" text="Pendente">
      <formula>NOT(ISERROR(SEARCH("Pendente",P155)))</formula>
    </cfRule>
    <cfRule type="containsText" dxfId="1076" priority="1079" operator="containsText" text="Finalizado">
      <formula>NOT(ISERROR(SEARCH("Finalizado",P155)))</formula>
    </cfRule>
    <cfRule type="containsText" dxfId="1075" priority="1080" operator="containsText" text="em andamento">
      <formula>NOT(ISERROR(SEARCH("em andamento",P155)))</formula>
    </cfRule>
    <cfRule type="containsText" dxfId="1074" priority="1084" operator="containsText" text="Pendente">
      <formula>NOT(ISERROR(SEARCH("Pendente",P155)))</formula>
    </cfRule>
    <cfRule type="containsText" dxfId="1073" priority="1085" operator="containsText" text="Finalizado">
      <formula>NOT(ISERROR(SEARCH("Finalizado",P155)))</formula>
    </cfRule>
    <cfRule type="containsText" dxfId="1071" priority="1086" operator="containsText" text="em andamento">
      <formula>NOT(ISERROR(SEARCH("em andamento",P155)))</formula>
    </cfRule>
  </conditionalFormatting>
  <conditionalFormatting sqref="P155">
    <cfRule type="containsText" dxfId="1062" priority="1059" operator="containsText" text="Lançado">
      <formula>NOT(ISERROR(SEARCH("Lançado",P155)))</formula>
    </cfRule>
    <cfRule type="containsText" dxfId="1064" priority="1060" operator="containsText" text="N/A">
      <formula>NOT(ISERROR(SEARCH("N/A",P155)))</formula>
    </cfRule>
    <cfRule type="containsText" dxfId="1061" priority="1061" operator="containsText" text="Pendente">
      <formula>NOT(ISERROR(SEARCH("Pendente",P155)))</formula>
    </cfRule>
    <cfRule type="containsText" dxfId="1060" priority="1062" operator="containsText" text="Finalizado">
      <formula>NOT(ISERROR(SEARCH("Finalizado",P155)))</formula>
    </cfRule>
    <cfRule type="containsText" dxfId="1059" priority="1063" operator="containsText" text="em andamento">
      <formula>NOT(ISERROR(SEARCH("em andamento",P155)))</formula>
    </cfRule>
    <cfRule type="containsText" dxfId="1066" priority="1064" operator="containsText" text="Lançado">
      <formula>NOT(ISERROR(SEARCH("Lançado",P155)))</formula>
    </cfRule>
    <cfRule type="containsText" dxfId="1065" priority="1065" operator="containsText" text="N/A">
      <formula>NOT(ISERROR(SEARCH("N/A",P155)))</formula>
    </cfRule>
    <cfRule type="containsText" dxfId="1063" priority="1066" operator="containsText" text="Pendente">
      <formula>NOT(ISERROR(SEARCH("Pendente",P155)))</formula>
    </cfRule>
    <cfRule type="containsText" dxfId="1057" priority="1067" operator="containsText" text="Finalizado">
      <formula>NOT(ISERROR(SEARCH("Finalizado",P155)))</formula>
    </cfRule>
    <cfRule type="containsText" dxfId="1058" priority="1068" operator="containsText" text="em andamento">
      <formula>NOT(ISERROR(SEARCH("em andamento",P155)))</formula>
    </cfRule>
  </conditionalFormatting>
  <conditionalFormatting sqref="P162:P163">
    <cfRule type="expression" dxfId="1056" priority="1050">
      <formula>$H162="SUBETAPA"</formula>
    </cfRule>
  </conditionalFormatting>
  <conditionalFormatting sqref="P162:P163">
    <cfRule type="expression" dxfId="1054" priority="1051">
      <formula>$H162="CÉLULA CONSTRUTIVA"</formula>
    </cfRule>
    <cfRule type="expression" dxfId="1055" priority="1052">
      <formula>$H162="ETAPA"</formula>
    </cfRule>
  </conditionalFormatting>
  <conditionalFormatting sqref="P162:P163">
    <cfRule type="containsText" dxfId="1053" priority="1053" operator="containsText" text="Lançado">
      <formula>NOT(ISERROR(SEARCH("Lançado",P162)))</formula>
    </cfRule>
    <cfRule type="containsText" dxfId="1052" priority="1054" operator="containsText" text="N/A">
      <formula>NOT(ISERROR(SEARCH("N/A",P162)))</formula>
    </cfRule>
    <cfRule type="containsText" dxfId="1051" priority="1055" operator="containsText" text="Pendente">
      <formula>NOT(ISERROR(SEARCH("Pendente",P162)))</formula>
    </cfRule>
    <cfRule type="containsText" dxfId="1049" priority="1056" operator="containsText" text="Finalizado">
      <formula>NOT(ISERROR(SEARCH("Finalizado",P162)))</formula>
    </cfRule>
    <cfRule type="containsText" dxfId="1050" priority="1057" operator="containsText" text="em andamento">
      <formula>NOT(ISERROR(SEARCH("em andamento",P162)))</formula>
    </cfRule>
  </conditionalFormatting>
  <conditionalFormatting sqref="P162:P163">
    <cfRule type="expression" dxfId="1039" priority="1037">
      <formula>$H162="SUBETAPA"</formula>
    </cfRule>
    <cfRule type="expression" dxfId="1037" priority="1038">
      <formula>$H162="CÉLULA CONSTRUTIVA"</formula>
    </cfRule>
    <cfRule type="expression" dxfId="1048" priority="1039">
      <formula>$H162="ETAPA"</formula>
    </cfRule>
    <cfRule type="containsText" dxfId="1038" priority="1040" operator="containsText" text="Lançado">
      <formula>NOT(ISERROR(SEARCH("Lançado",P162)))</formula>
    </cfRule>
    <cfRule type="containsText" dxfId="1047" priority="1041" operator="containsText" text="N/A">
      <formula>NOT(ISERROR(SEARCH("N/A",P162)))</formula>
    </cfRule>
    <cfRule type="containsText" dxfId="1046" priority="1042" operator="containsText" text="Pendente">
      <formula>NOT(ISERROR(SEARCH("Pendente",P162)))</formula>
    </cfRule>
    <cfRule type="containsText" dxfId="1045" priority="1043" operator="containsText" text="Finalizado">
      <formula>NOT(ISERROR(SEARCH("Finalizado",P162)))</formula>
    </cfRule>
    <cfRule type="containsText" dxfId="1044" priority="1044" operator="containsText" text="em andamento">
      <formula>NOT(ISERROR(SEARCH("em andamento",P162)))</formula>
    </cfRule>
    <cfRule type="containsText" dxfId="1043" priority="1045" operator="containsText" text="Lançado">
      <formula>NOT(ISERROR(SEARCH("Lançado",P162)))</formula>
    </cfRule>
    <cfRule type="containsText" dxfId="1042" priority="1046" operator="containsText" text="N/A">
      <formula>NOT(ISERROR(SEARCH("N/A",P162)))</formula>
    </cfRule>
    <cfRule type="containsText" dxfId="1041" priority="1047" operator="containsText" text="Pendente">
      <formula>NOT(ISERROR(SEARCH("Pendente",P162)))</formula>
    </cfRule>
    <cfRule type="containsText" dxfId="1040" priority="1048" operator="containsText" text="Finalizado">
      <formula>NOT(ISERROR(SEARCH("Finalizado",P162)))</formula>
    </cfRule>
    <cfRule type="containsText" dxfId="1036" priority="1049" operator="containsText" text="em andamento">
      <formula>NOT(ISERROR(SEARCH("em andamento",P162)))</formula>
    </cfRule>
  </conditionalFormatting>
  <conditionalFormatting sqref="P190:P192">
    <cfRule type="expression" dxfId="1035" priority="1024">
      <formula>$H190="SUBETAPA"</formula>
    </cfRule>
  </conditionalFormatting>
  <conditionalFormatting sqref="P190:P192">
    <cfRule type="expression" dxfId="1033" priority="1035">
      <formula>$H190="CÉLULA CONSTRUTIVA"</formula>
    </cfRule>
    <cfRule type="expression" dxfId="1034" priority="1036">
      <formula>$H190="ETAPA"</formula>
    </cfRule>
  </conditionalFormatting>
  <conditionalFormatting sqref="P190:P192">
    <cfRule type="containsText" dxfId="1024" priority="1025" operator="containsText" text="Lançado">
      <formula>NOT(ISERROR(SEARCH("Lançado",P190)))</formula>
    </cfRule>
    <cfRule type="containsText" dxfId="1025" priority="1026" operator="containsText" text="N/A">
      <formula>NOT(ISERROR(SEARCH("N/A",P190)))</formula>
    </cfRule>
    <cfRule type="containsText" dxfId="1026" priority="1027" operator="containsText" text="Pendente">
      <formula>NOT(ISERROR(SEARCH("Pendente",P190)))</formula>
    </cfRule>
    <cfRule type="containsText" dxfId="1028" priority="1028" operator="containsText" text="Finalizado">
      <formula>NOT(ISERROR(SEARCH("Finalizado",P190)))</formula>
    </cfRule>
    <cfRule type="containsText" dxfId="1029" priority="1029" operator="containsText" text="em andamento">
      <formula>NOT(ISERROR(SEARCH("em andamento",P190)))</formula>
    </cfRule>
    <cfRule type="containsText" dxfId="1030" priority="1030" operator="containsText" text="Lançado">
      <formula>NOT(ISERROR(SEARCH("Lançado",P190)))</formula>
    </cfRule>
    <cfRule type="containsText" dxfId="1031" priority="1031" operator="containsText" text="N/A">
      <formula>NOT(ISERROR(SEARCH("N/A",P190)))</formula>
    </cfRule>
    <cfRule type="containsText" dxfId="1032" priority="1032" operator="containsText" text="Pendente">
      <formula>NOT(ISERROR(SEARCH("Pendente",P190)))</formula>
    </cfRule>
    <cfRule type="containsText" dxfId="1027" priority="1033" operator="containsText" text="Finalizado">
      <formula>NOT(ISERROR(SEARCH("Finalizado",P190)))</formula>
    </cfRule>
    <cfRule type="containsText" dxfId="1023" priority="1034" operator="containsText" text="em andamento">
      <formula>NOT(ISERROR(SEARCH("em andamento",P190)))</formula>
    </cfRule>
  </conditionalFormatting>
  <conditionalFormatting sqref="P182:P184">
    <cfRule type="expression" dxfId="1022" priority="1022">
      <formula>$H182="CÉLULA CONSTRUTIVA"</formula>
    </cfRule>
  </conditionalFormatting>
  <conditionalFormatting sqref="P182:P184">
    <cfRule type="expression" dxfId="1021" priority="1021">
      <formula>$H182="SUBETAPA"</formula>
    </cfRule>
  </conditionalFormatting>
  <conditionalFormatting sqref="P182:P184">
    <cfRule type="expression" dxfId="1020" priority="1020">
      <formula>$H182="ETAPA"</formula>
    </cfRule>
  </conditionalFormatting>
  <conditionalFormatting sqref="P182:P184">
    <cfRule type="expression" dxfId="1019" priority="1019">
      <formula>$H182="CÉLULA CONSTRUTIVA"</formula>
    </cfRule>
  </conditionalFormatting>
  <conditionalFormatting sqref="P182:P184">
    <cfRule type="expression" dxfId="1018" priority="1018">
      <formula>$H182="SUBETAPA"</formula>
    </cfRule>
  </conditionalFormatting>
  <conditionalFormatting sqref="P182:P184">
    <cfRule type="containsText" dxfId="1017" priority="1013" operator="containsText" text="Lançado">
      <formula>NOT(ISERROR(SEARCH("Lançado",P182)))</formula>
    </cfRule>
    <cfRule type="containsText" dxfId="1016" priority="1014" operator="containsText" text="N/A">
      <formula>NOT(ISERROR(SEARCH("N/A",P182)))</formula>
    </cfRule>
    <cfRule type="containsText" dxfId="1015" priority="1015" operator="containsText" text="Pendente">
      <formula>NOT(ISERROR(SEARCH("Pendente",P182)))</formula>
    </cfRule>
    <cfRule type="containsText" dxfId="1014" priority="1016" operator="containsText" text="Finalizado">
      <formula>NOT(ISERROR(SEARCH("Finalizado",P182)))</formula>
    </cfRule>
    <cfRule type="containsText" dxfId="1013" priority="1017" operator="containsText" text="em andamento">
      <formula>NOT(ISERROR(SEARCH("em andamento",P182)))</formula>
    </cfRule>
  </conditionalFormatting>
  <conditionalFormatting sqref="P182:P184">
    <cfRule type="expression" dxfId="1012" priority="1023">
      <formula>$H182="ETAPA"</formula>
    </cfRule>
  </conditionalFormatting>
  <conditionalFormatting sqref="P182:P184">
    <cfRule type="containsText" dxfId="1009" priority="1003" operator="containsText" text="Lançado">
      <formula>NOT(ISERROR(SEARCH("Lançado",P182)))</formula>
    </cfRule>
    <cfRule type="containsText" dxfId="1011" priority="1004" operator="containsText" text="N/A">
      <formula>NOT(ISERROR(SEARCH("N/A",P182)))</formula>
    </cfRule>
    <cfRule type="containsText" dxfId="1010" priority="1005" operator="containsText" text="Pendente">
      <formula>NOT(ISERROR(SEARCH("Pendente",P182)))</formula>
    </cfRule>
    <cfRule type="containsText" dxfId="1008" priority="1006" operator="containsText" text="Finalizado">
      <formula>NOT(ISERROR(SEARCH("Finalizado",P182)))</formula>
    </cfRule>
    <cfRule type="containsText" dxfId="1007" priority="1007" operator="containsText" text="em andamento">
      <formula>NOT(ISERROR(SEARCH("em andamento",P182)))</formula>
    </cfRule>
    <cfRule type="containsText" dxfId="1003" priority="1008" operator="containsText" text="Lançado">
      <formula>NOT(ISERROR(SEARCH("Lançado",P182)))</formula>
    </cfRule>
    <cfRule type="containsText" dxfId="1006" priority="1009" operator="containsText" text="N/A">
      <formula>NOT(ISERROR(SEARCH("N/A",P182)))</formula>
    </cfRule>
    <cfRule type="containsText" dxfId="1005" priority="1010" operator="containsText" text="Pendente">
      <formula>NOT(ISERROR(SEARCH("Pendente",P182)))</formula>
    </cfRule>
    <cfRule type="containsText" dxfId="1004" priority="1011" operator="containsText" text="Finalizado">
      <formula>NOT(ISERROR(SEARCH("Finalizado",P182)))</formula>
    </cfRule>
    <cfRule type="containsText" dxfId="1002" priority="1012" operator="containsText" text="em andamento">
      <formula>NOT(ISERROR(SEARCH("em andamento",P182)))</formula>
    </cfRule>
  </conditionalFormatting>
  <conditionalFormatting sqref="P186">
    <cfRule type="expression" dxfId="1001" priority="1001">
      <formula>$H186="CÉLULA CONSTRUTIVA"</formula>
    </cfRule>
  </conditionalFormatting>
  <conditionalFormatting sqref="P186">
    <cfRule type="expression" dxfId="1000" priority="1000">
      <formula>$H186="SUBETAPA"</formula>
    </cfRule>
  </conditionalFormatting>
  <conditionalFormatting sqref="P186">
    <cfRule type="expression" dxfId="999" priority="999">
      <formula>$H186="ETAPA"</formula>
    </cfRule>
  </conditionalFormatting>
  <conditionalFormatting sqref="P186">
    <cfRule type="expression" dxfId="998" priority="998">
      <formula>$H186="CÉLULA CONSTRUTIVA"</formula>
    </cfRule>
  </conditionalFormatting>
  <conditionalFormatting sqref="P186">
    <cfRule type="expression" dxfId="997" priority="997">
      <formula>$H186="SUBETAPA"</formula>
    </cfRule>
  </conditionalFormatting>
  <conditionalFormatting sqref="P186">
    <cfRule type="containsText" dxfId="996" priority="992" operator="containsText" text="Lançado">
      <formula>NOT(ISERROR(SEARCH("Lançado",P186)))</formula>
    </cfRule>
    <cfRule type="containsText" dxfId="995" priority="993" operator="containsText" text="N/A">
      <formula>NOT(ISERROR(SEARCH("N/A",P186)))</formula>
    </cfRule>
    <cfRule type="containsText" dxfId="994" priority="994" operator="containsText" text="Pendente">
      <formula>NOT(ISERROR(SEARCH("Pendente",P186)))</formula>
    </cfRule>
    <cfRule type="containsText" dxfId="993" priority="995" operator="containsText" text="Finalizado">
      <formula>NOT(ISERROR(SEARCH("Finalizado",P186)))</formula>
    </cfRule>
    <cfRule type="containsText" dxfId="992" priority="996" operator="containsText" text="em andamento">
      <formula>NOT(ISERROR(SEARCH("em andamento",P186)))</formula>
    </cfRule>
  </conditionalFormatting>
  <conditionalFormatting sqref="P186">
    <cfRule type="expression" dxfId="991" priority="1002">
      <formula>$H186="ETAPA"</formula>
    </cfRule>
  </conditionalFormatting>
  <conditionalFormatting sqref="P186">
    <cfRule type="containsText" dxfId="988" priority="982" operator="containsText" text="Lançado">
      <formula>NOT(ISERROR(SEARCH("Lançado",P186)))</formula>
    </cfRule>
    <cfRule type="containsText" dxfId="990" priority="983" operator="containsText" text="N/A">
      <formula>NOT(ISERROR(SEARCH("N/A",P186)))</formula>
    </cfRule>
    <cfRule type="containsText" dxfId="989" priority="984" operator="containsText" text="Pendente">
      <formula>NOT(ISERROR(SEARCH("Pendente",P186)))</formula>
    </cfRule>
    <cfRule type="containsText" dxfId="987" priority="985" operator="containsText" text="Finalizado">
      <formula>NOT(ISERROR(SEARCH("Finalizado",P186)))</formula>
    </cfRule>
    <cfRule type="containsText" dxfId="986" priority="986" operator="containsText" text="em andamento">
      <formula>NOT(ISERROR(SEARCH("em andamento",P186)))</formula>
    </cfRule>
    <cfRule type="containsText" dxfId="982" priority="987" operator="containsText" text="Lançado">
      <formula>NOT(ISERROR(SEARCH("Lançado",P186)))</formula>
    </cfRule>
    <cfRule type="containsText" dxfId="985" priority="988" operator="containsText" text="N/A">
      <formula>NOT(ISERROR(SEARCH("N/A",P186)))</formula>
    </cfRule>
    <cfRule type="containsText" dxfId="984" priority="989" operator="containsText" text="Pendente">
      <formula>NOT(ISERROR(SEARCH("Pendente",P186)))</formula>
    </cfRule>
    <cfRule type="containsText" dxfId="983" priority="990" operator="containsText" text="Finalizado">
      <formula>NOT(ISERROR(SEARCH("Finalizado",P186)))</formula>
    </cfRule>
    <cfRule type="containsText" dxfId="981" priority="991" operator="containsText" text="em andamento">
      <formula>NOT(ISERROR(SEARCH("em andamento",P186)))</formula>
    </cfRule>
  </conditionalFormatting>
  <conditionalFormatting sqref="P221">
    <cfRule type="expression" dxfId="978" priority="974">
      <formula>$H221="SUBETAPA"</formula>
    </cfRule>
    <cfRule type="expression" dxfId="980" priority="975">
      <formula>$H221="CÉLULA CONSTRUTIVA"</formula>
    </cfRule>
    <cfRule type="expression" dxfId="979" priority="976">
      <formula>$H221="ETAPA"</formula>
    </cfRule>
  </conditionalFormatting>
  <conditionalFormatting sqref="P221">
    <cfRule type="expression" dxfId="966" priority="961">
      <formula>$H221="SUBETAPA"</formula>
    </cfRule>
    <cfRule type="expression" dxfId="965" priority="962">
      <formula>$H221="CÉLULA CONSTRUTIVA"</formula>
    </cfRule>
    <cfRule type="expression" dxfId="964" priority="963">
      <formula>$H221="ETAPA"</formula>
    </cfRule>
    <cfRule type="containsText" dxfId="963" priority="964" operator="containsText" text="Lançado">
      <formula>NOT(ISERROR(SEARCH("Lançado",P221)))</formula>
    </cfRule>
    <cfRule type="containsText" dxfId="962" priority="965" operator="containsText" text="N/A">
      <formula>NOT(ISERROR(SEARCH("N/A",P221)))</formula>
    </cfRule>
    <cfRule type="containsText" dxfId="961" priority="966" operator="containsText" text="Pendente">
      <formula>NOT(ISERROR(SEARCH("Pendente",P221)))</formula>
    </cfRule>
    <cfRule type="containsText" dxfId="976" priority="967" operator="containsText" text="Finalizado">
      <formula>NOT(ISERROR(SEARCH("Finalizado",P221)))</formula>
    </cfRule>
    <cfRule type="containsText" dxfId="970" priority="968" operator="containsText" text="em andamento">
      <formula>NOT(ISERROR(SEARCH("em andamento",P221)))</formula>
    </cfRule>
    <cfRule type="containsText" dxfId="975" priority="969" operator="containsText" text="Lançado">
      <formula>NOT(ISERROR(SEARCH("Lançado",P221)))</formula>
    </cfRule>
    <cfRule type="containsText" dxfId="974" priority="970" operator="containsText" text="N/A">
      <formula>NOT(ISERROR(SEARCH("N/A",P221)))</formula>
    </cfRule>
    <cfRule type="containsText" dxfId="973" priority="971" operator="containsText" text="Pendente">
      <formula>NOT(ISERROR(SEARCH("Pendente",P221)))</formula>
    </cfRule>
    <cfRule type="containsText" dxfId="972" priority="972" operator="containsText" text="Finalizado">
      <formula>NOT(ISERROR(SEARCH("Finalizado",P221)))</formula>
    </cfRule>
    <cfRule type="containsText" dxfId="968" priority="973" operator="containsText" text="em andamento">
      <formula>NOT(ISERROR(SEARCH("em andamento",P221)))</formula>
    </cfRule>
    <cfRule type="containsText" dxfId="971" priority="977" operator="containsText" text="Lançado">
      <formula>NOT(ISERROR(SEARCH("Lançado",P221)))</formula>
    </cfRule>
    <cfRule type="containsText" dxfId="960" priority="978" operator="containsText" text="N/A">
      <formula>NOT(ISERROR(SEARCH("N/A",P221)))</formula>
    </cfRule>
    <cfRule type="containsText" dxfId="977" priority="979" operator="containsText" text="Pendente">
      <formula>NOT(ISERROR(SEARCH("Pendente",P221)))</formula>
    </cfRule>
    <cfRule type="containsText" dxfId="967" priority="980" operator="containsText" text="Finalizado">
      <formula>NOT(ISERROR(SEARCH("Finalizado",P221)))</formula>
    </cfRule>
    <cfRule type="containsText" dxfId="969" priority="981" operator="containsText" text="em andamento">
      <formula>NOT(ISERROR(SEARCH("em andamento",P221)))</formula>
    </cfRule>
  </conditionalFormatting>
  <conditionalFormatting sqref="P223">
    <cfRule type="expression" dxfId="957" priority="953">
      <formula>$H223="SUBETAPA"</formula>
    </cfRule>
    <cfRule type="expression" dxfId="959" priority="954">
      <formula>$H223="CÉLULA CONSTRUTIVA"</formula>
    </cfRule>
    <cfRule type="expression" dxfId="958" priority="955">
      <formula>$H223="ETAPA"</formula>
    </cfRule>
  </conditionalFormatting>
  <conditionalFormatting sqref="P223">
    <cfRule type="expression" dxfId="945" priority="940">
      <formula>$H223="SUBETAPA"</formula>
    </cfRule>
    <cfRule type="expression" dxfId="944" priority="941">
      <formula>$H223="CÉLULA CONSTRUTIVA"</formula>
    </cfRule>
    <cfRule type="expression" dxfId="943" priority="942">
      <formula>$H223="ETAPA"</formula>
    </cfRule>
    <cfRule type="containsText" dxfId="942" priority="943" operator="containsText" text="Lançado">
      <formula>NOT(ISERROR(SEARCH("Lançado",P223)))</formula>
    </cfRule>
    <cfRule type="containsText" dxfId="941" priority="944" operator="containsText" text="N/A">
      <formula>NOT(ISERROR(SEARCH("N/A",P223)))</formula>
    </cfRule>
    <cfRule type="containsText" dxfId="940" priority="945" operator="containsText" text="Pendente">
      <formula>NOT(ISERROR(SEARCH("Pendente",P223)))</formula>
    </cfRule>
    <cfRule type="containsText" dxfId="955" priority="946" operator="containsText" text="Finalizado">
      <formula>NOT(ISERROR(SEARCH("Finalizado",P223)))</formula>
    </cfRule>
    <cfRule type="containsText" dxfId="949" priority="947" operator="containsText" text="em andamento">
      <formula>NOT(ISERROR(SEARCH("em andamento",P223)))</formula>
    </cfRule>
    <cfRule type="containsText" dxfId="954" priority="948" operator="containsText" text="Lançado">
      <formula>NOT(ISERROR(SEARCH("Lançado",P223)))</formula>
    </cfRule>
    <cfRule type="containsText" dxfId="953" priority="949" operator="containsText" text="N/A">
      <formula>NOT(ISERROR(SEARCH("N/A",P223)))</formula>
    </cfRule>
    <cfRule type="containsText" dxfId="952" priority="950" operator="containsText" text="Pendente">
      <formula>NOT(ISERROR(SEARCH("Pendente",P223)))</formula>
    </cfRule>
    <cfRule type="containsText" dxfId="951" priority="951" operator="containsText" text="Finalizado">
      <formula>NOT(ISERROR(SEARCH("Finalizado",P223)))</formula>
    </cfRule>
    <cfRule type="containsText" dxfId="947" priority="952" operator="containsText" text="em andamento">
      <formula>NOT(ISERROR(SEARCH("em andamento",P223)))</formula>
    </cfRule>
    <cfRule type="containsText" dxfId="950" priority="956" operator="containsText" text="Lançado">
      <formula>NOT(ISERROR(SEARCH("Lançado",P223)))</formula>
    </cfRule>
    <cfRule type="containsText" dxfId="939" priority="957" operator="containsText" text="N/A">
      <formula>NOT(ISERROR(SEARCH("N/A",P223)))</formula>
    </cfRule>
    <cfRule type="containsText" dxfId="956" priority="958" operator="containsText" text="Pendente">
      <formula>NOT(ISERROR(SEARCH("Pendente",P223)))</formula>
    </cfRule>
    <cfRule type="containsText" dxfId="946" priority="959" operator="containsText" text="Finalizado">
      <formula>NOT(ISERROR(SEARCH("Finalizado",P223)))</formula>
    </cfRule>
    <cfRule type="containsText" dxfId="948" priority="960" operator="containsText" text="em andamento">
      <formula>NOT(ISERROR(SEARCH("em andamento",P223)))</formula>
    </cfRule>
  </conditionalFormatting>
  <conditionalFormatting sqref="P225">
    <cfRule type="expression" dxfId="936" priority="932">
      <formula>$H225="SUBETAPA"</formula>
    </cfRule>
    <cfRule type="expression" dxfId="938" priority="933">
      <formula>$H225="CÉLULA CONSTRUTIVA"</formula>
    </cfRule>
    <cfRule type="expression" dxfId="937" priority="934">
      <formula>$H225="ETAPA"</formula>
    </cfRule>
  </conditionalFormatting>
  <conditionalFormatting sqref="P225">
    <cfRule type="expression" dxfId="924" priority="919">
      <formula>$H225="SUBETAPA"</formula>
    </cfRule>
    <cfRule type="expression" dxfId="923" priority="920">
      <formula>$H225="CÉLULA CONSTRUTIVA"</formula>
    </cfRule>
    <cfRule type="expression" dxfId="922" priority="921">
      <formula>$H225="ETAPA"</formula>
    </cfRule>
    <cfRule type="containsText" dxfId="921" priority="922" operator="containsText" text="Lançado">
      <formula>NOT(ISERROR(SEARCH("Lançado",P225)))</formula>
    </cfRule>
    <cfRule type="containsText" dxfId="920" priority="923" operator="containsText" text="N/A">
      <formula>NOT(ISERROR(SEARCH("N/A",P225)))</formula>
    </cfRule>
    <cfRule type="containsText" dxfId="919" priority="924" operator="containsText" text="Pendente">
      <formula>NOT(ISERROR(SEARCH("Pendente",P225)))</formula>
    </cfRule>
    <cfRule type="containsText" dxfId="934" priority="925" operator="containsText" text="Finalizado">
      <formula>NOT(ISERROR(SEARCH("Finalizado",P225)))</formula>
    </cfRule>
    <cfRule type="containsText" dxfId="928" priority="926" operator="containsText" text="em andamento">
      <formula>NOT(ISERROR(SEARCH("em andamento",P225)))</formula>
    </cfRule>
    <cfRule type="containsText" dxfId="933" priority="927" operator="containsText" text="Lançado">
      <formula>NOT(ISERROR(SEARCH("Lançado",P225)))</formula>
    </cfRule>
    <cfRule type="containsText" dxfId="932" priority="928" operator="containsText" text="N/A">
      <formula>NOT(ISERROR(SEARCH("N/A",P225)))</formula>
    </cfRule>
    <cfRule type="containsText" dxfId="931" priority="929" operator="containsText" text="Pendente">
      <formula>NOT(ISERROR(SEARCH("Pendente",P225)))</formula>
    </cfRule>
    <cfRule type="containsText" dxfId="930" priority="930" operator="containsText" text="Finalizado">
      <formula>NOT(ISERROR(SEARCH("Finalizado",P225)))</formula>
    </cfRule>
    <cfRule type="containsText" dxfId="926" priority="931" operator="containsText" text="em andamento">
      <formula>NOT(ISERROR(SEARCH("em andamento",P225)))</formula>
    </cfRule>
    <cfRule type="containsText" dxfId="929" priority="935" operator="containsText" text="Lançado">
      <formula>NOT(ISERROR(SEARCH("Lançado",P225)))</formula>
    </cfRule>
    <cfRule type="containsText" dxfId="918" priority="936" operator="containsText" text="N/A">
      <formula>NOT(ISERROR(SEARCH("N/A",P225)))</formula>
    </cfRule>
    <cfRule type="containsText" dxfId="935" priority="937" operator="containsText" text="Pendente">
      <formula>NOT(ISERROR(SEARCH("Pendente",P225)))</formula>
    </cfRule>
    <cfRule type="containsText" dxfId="925" priority="938" operator="containsText" text="Finalizado">
      <formula>NOT(ISERROR(SEARCH("Finalizado",P225)))</formula>
    </cfRule>
    <cfRule type="containsText" dxfId="927" priority="939" operator="containsText" text="em andamento">
      <formula>NOT(ISERROR(SEARCH("em andamento",P225)))</formula>
    </cfRule>
  </conditionalFormatting>
  <conditionalFormatting sqref="P227">
    <cfRule type="expression" dxfId="915" priority="911">
      <formula>$H227="SUBETAPA"</formula>
    </cfRule>
    <cfRule type="expression" dxfId="917" priority="912">
      <formula>$H227="CÉLULA CONSTRUTIVA"</formula>
    </cfRule>
    <cfRule type="expression" dxfId="916" priority="913">
      <formula>$H227="ETAPA"</formula>
    </cfRule>
  </conditionalFormatting>
  <conditionalFormatting sqref="P227">
    <cfRule type="expression" dxfId="903" priority="898">
      <formula>$H227="SUBETAPA"</formula>
    </cfRule>
    <cfRule type="expression" dxfId="902" priority="899">
      <formula>$H227="CÉLULA CONSTRUTIVA"</formula>
    </cfRule>
    <cfRule type="expression" dxfId="901" priority="900">
      <formula>$H227="ETAPA"</formula>
    </cfRule>
    <cfRule type="containsText" dxfId="900" priority="901" operator="containsText" text="Lançado">
      <formula>NOT(ISERROR(SEARCH("Lançado",P227)))</formula>
    </cfRule>
    <cfRule type="containsText" dxfId="899" priority="902" operator="containsText" text="N/A">
      <formula>NOT(ISERROR(SEARCH("N/A",P227)))</formula>
    </cfRule>
    <cfRule type="containsText" dxfId="898" priority="903" operator="containsText" text="Pendente">
      <formula>NOT(ISERROR(SEARCH("Pendente",P227)))</formula>
    </cfRule>
    <cfRule type="containsText" dxfId="913" priority="904" operator="containsText" text="Finalizado">
      <formula>NOT(ISERROR(SEARCH("Finalizado",P227)))</formula>
    </cfRule>
    <cfRule type="containsText" dxfId="907" priority="905" operator="containsText" text="em andamento">
      <formula>NOT(ISERROR(SEARCH("em andamento",P227)))</formula>
    </cfRule>
    <cfRule type="containsText" dxfId="912" priority="906" operator="containsText" text="Lançado">
      <formula>NOT(ISERROR(SEARCH("Lançado",P227)))</formula>
    </cfRule>
    <cfRule type="containsText" dxfId="911" priority="907" operator="containsText" text="N/A">
      <formula>NOT(ISERROR(SEARCH("N/A",P227)))</formula>
    </cfRule>
    <cfRule type="containsText" dxfId="910" priority="908" operator="containsText" text="Pendente">
      <formula>NOT(ISERROR(SEARCH("Pendente",P227)))</formula>
    </cfRule>
    <cfRule type="containsText" dxfId="909" priority="909" operator="containsText" text="Finalizado">
      <formula>NOT(ISERROR(SEARCH("Finalizado",P227)))</formula>
    </cfRule>
    <cfRule type="containsText" dxfId="905" priority="910" operator="containsText" text="em andamento">
      <formula>NOT(ISERROR(SEARCH("em andamento",P227)))</formula>
    </cfRule>
    <cfRule type="containsText" dxfId="908" priority="914" operator="containsText" text="Lançado">
      <formula>NOT(ISERROR(SEARCH("Lançado",P227)))</formula>
    </cfRule>
    <cfRule type="containsText" dxfId="897" priority="915" operator="containsText" text="N/A">
      <formula>NOT(ISERROR(SEARCH("N/A",P227)))</formula>
    </cfRule>
    <cfRule type="containsText" dxfId="914" priority="916" operator="containsText" text="Pendente">
      <formula>NOT(ISERROR(SEARCH("Pendente",P227)))</formula>
    </cfRule>
    <cfRule type="containsText" dxfId="904" priority="917" operator="containsText" text="Finalizado">
      <formula>NOT(ISERROR(SEARCH("Finalizado",P227)))</formula>
    </cfRule>
    <cfRule type="containsText" dxfId="906" priority="918" operator="containsText" text="em andamento">
      <formula>NOT(ISERROR(SEARCH("em andamento",P227)))</formula>
    </cfRule>
  </conditionalFormatting>
  <conditionalFormatting sqref="P229">
    <cfRule type="expression" dxfId="894" priority="890">
      <formula>$H229="SUBETAPA"</formula>
    </cfRule>
    <cfRule type="expression" dxfId="896" priority="891">
      <formula>$H229="CÉLULA CONSTRUTIVA"</formula>
    </cfRule>
    <cfRule type="expression" dxfId="895" priority="892">
      <formula>$H229="ETAPA"</formula>
    </cfRule>
  </conditionalFormatting>
  <conditionalFormatting sqref="P229">
    <cfRule type="expression" dxfId="882" priority="877">
      <formula>$H229="SUBETAPA"</formula>
    </cfRule>
    <cfRule type="expression" dxfId="881" priority="878">
      <formula>$H229="CÉLULA CONSTRUTIVA"</formula>
    </cfRule>
    <cfRule type="expression" dxfId="880" priority="879">
      <formula>$H229="ETAPA"</formula>
    </cfRule>
    <cfRule type="containsText" dxfId="879" priority="880" operator="containsText" text="Lançado">
      <formula>NOT(ISERROR(SEARCH("Lançado",P229)))</formula>
    </cfRule>
    <cfRule type="containsText" dxfId="878" priority="881" operator="containsText" text="N/A">
      <formula>NOT(ISERROR(SEARCH("N/A",P229)))</formula>
    </cfRule>
    <cfRule type="containsText" dxfId="877" priority="882" operator="containsText" text="Pendente">
      <formula>NOT(ISERROR(SEARCH("Pendente",P229)))</formula>
    </cfRule>
    <cfRule type="containsText" dxfId="892" priority="883" operator="containsText" text="Finalizado">
      <formula>NOT(ISERROR(SEARCH("Finalizado",P229)))</formula>
    </cfRule>
    <cfRule type="containsText" dxfId="886" priority="884" operator="containsText" text="em andamento">
      <formula>NOT(ISERROR(SEARCH("em andamento",P229)))</formula>
    </cfRule>
    <cfRule type="containsText" dxfId="891" priority="885" operator="containsText" text="Lançado">
      <formula>NOT(ISERROR(SEARCH("Lançado",P229)))</formula>
    </cfRule>
    <cfRule type="containsText" dxfId="890" priority="886" operator="containsText" text="N/A">
      <formula>NOT(ISERROR(SEARCH("N/A",P229)))</formula>
    </cfRule>
    <cfRule type="containsText" dxfId="889" priority="887" operator="containsText" text="Pendente">
      <formula>NOT(ISERROR(SEARCH("Pendente",P229)))</formula>
    </cfRule>
    <cfRule type="containsText" dxfId="888" priority="888" operator="containsText" text="Finalizado">
      <formula>NOT(ISERROR(SEARCH("Finalizado",P229)))</formula>
    </cfRule>
    <cfRule type="containsText" dxfId="884" priority="889" operator="containsText" text="em andamento">
      <formula>NOT(ISERROR(SEARCH("em andamento",P229)))</formula>
    </cfRule>
    <cfRule type="containsText" dxfId="887" priority="893" operator="containsText" text="Lançado">
      <formula>NOT(ISERROR(SEARCH("Lançado",P229)))</formula>
    </cfRule>
    <cfRule type="containsText" dxfId="876" priority="894" operator="containsText" text="N/A">
      <formula>NOT(ISERROR(SEARCH("N/A",P229)))</formula>
    </cfRule>
    <cfRule type="containsText" dxfId="893" priority="895" operator="containsText" text="Pendente">
      <formula>NOT(ISERROR(SEARCH("Pendente",P229)))</formula>
    </cfRule>
    <cfRule type="containsText" dxfId="883" priority="896" operator="containsText" text="Finalizado">
      <formula>NOT(ISERROR(SEARCH("Finalizado",P229)))</formula>
    </cfRule>
    <cfRule type="containsText" dxfId="885" priority="897" operator="containsText" text="em andamento">
      <formula>NOT(ISERROR(SEARCH("em andamento",P229)))</formula>
    </cfRule>
  </conditionalFormatting>
  <conditionalFormatting sqref="P243">
    <cfRule type="expression" dxfId="874" priority="869">
      <formula>$H243="SUBETAPA"</formula>
    </cfRule>
    <cfRule type="expression" dxfId="873" priority="870">
      <formula>$H243="CÉLULA CONSTRUTIVA"</formula>
    </cfRule>
    <cfRule type="expression" dxfId="875" priority="871">
      <formula>$H243="ETAPA"</formula>
    </cfRule>
  </conditionalFormatting>
  <conditionalFormatting sqref="P243">
    <cfRule type="containsText" dxfId="869" priority="872" operator="containsText" text="Lançado">
      <formula>NOT(ISERROR(SEARCH("Lançado",P243)))</formula>
    </cfRule>
    <cfRule type="containsText" dxfId="868" priority="873" operator="containsText" text="N/A">
      <formula>NOT(ISERROR(SEARCH("N/A",P243)))</formula>
    </cfRule>
    <cfRule type="containsText" dxfId="871" priority="874" operator="containsText" text="Pendente">
      <formula>NOT(ISERROR(SEARCH("Pendente",P243)))</formula>
    </cfRule>
    <cfRule type="containsText" dxfId="872" priority="875" operator="containsText" text="Finalizado">
      <formula>NOT(ISERROR(SEARCH("Finalizado",P243)))</formula>
    </cfRule>
    <cfRule type="containsText" dxfId="870" priority="876" operator="containsText" text="em andamento">
      <formula>NOT(ISERROR(SEARCH("em andamento",P243)))</formula>
    </cfRule>
  </conditionalFormatting>
  <conditionalFormatting sqref="P243">
    <cfRule type="expression" dxfId="866" priority="856">
      <formula>$H243="SUBETAPA"</formula>
    </cfRule>
    <cfRule type="expression" dxfId="865" priority="857">
      <formula>$H243="CÉLULA CONSTRUTIVA"</formula>
    </cfRule>
    <cfRule type="expression" dxfId="864" priority="858">
      <formula>$H243="ETAPA"</formula>
    </cfRule>
    <cfRule type="containsText" dxfId="863" priority="859" operator="containsText" text="Lançado">
      <formula>NOT(ISERROR(SEARCH("Lançado",P243)))</formula>
    </cfRule>
    <cfRule type="containsText" dxfId="862" priority="860" operator="containsText" text="N/A">
      <formula>NOT(ISERROR(SEARCH("N/A",P243)))</formula>
    </cfRule>
    <cfRule type="containsText" dxfId="861" priority="861" operator="containsText" text="Pendente">
      <formula>NOT(ISERROR(SEARCH("Pendente",P243)))</formula>
    </cfRule>
    <cfRule type="containsText" dxfId="860" priority="862" operator="containsText" text="Finalizado">
      <formula>NOT(ISERROR(SEARCH("Finalizado",P243)))</formula>
    </cfRule>
    <cfRule type="containsText" dxfId="867" priority="863" operator="containsText" text="em andamento">
      <formula>NOT(ISERROR(SEARCH("em andamento",P243)))</formula>
    </cfRule>
    <cfRule type="containsText" dxfId="859" priority="864" operator="containsText" text="Lançado">
      <formula>NOT(ISERROR(SEARCH("Lançado",P243)))</formula>
    </cfRule>
    <cfRule type="containsText" dxfId="858" priority="865" operator="containsText" text="N/A">
      <formula>NOT(ISERROR(SEARCH("N/A",P243)))</formula>
    </cfRule>
    <cfRule type="containsText" dxfId="857" priority="866" operator="containsText" text="Pendente">
      <formula>NOT(ISERROR(SEARCH("Pendente",P243)))</formula>
    </cfRule>
    <cfRule type="containsText" dxfId="856" priority="867" operator="containsText" text="Finalizado">
      <formula>NOT(ISERROR(SEARCH("Finalizado",P243)))</formula>
    </cfRule>
    <cfRule type="containsText" dxfId="855" priority="868" operator="containsText" text="em andamento">
      <formula>NOT(ISERROR(SEARCH("em andamento",P243)))</formula>
    </cfRule>
  </conditionalFormatting>
  <conditionalFormatting sqref="P245">
    <cfRule type="expression" dxfId="853" priority="848">
      <formula>$H245="SUBETAPA"</formula>
    </cfRule>
    <cfRule type="expression" dxfId="852" priority="849">
      <formula>$H245="CÉLULA CONSTRUTIVA"</formula>
    </cfRule>
    <cfRule type="expression" dxfId="854" priority="850">
      <formula>$H245="ETAPA"</formula>
    </cfRule>
  </conditionalFormatting>
  <conditionalFormatting sqref="P245">
    <cfRule type="containsText" dxfId="848" priority="851" operator="containsText" text="Lançado">
      <formula>NOT(ISERROR(SEARCH("Lançado",P245)))</formula>
    </cfRule>
    <cfRule type="containsText" dxfId="847" priority="852" operator="containsText" text="N/A">
      <formula>NOT(ISERROR(SEARCH("N/A",P245)))</formula>
    </cfRule>
    <cfRule type="containsText" dxfId="850" priority="853" operator="containsText" text="Pendente">
      <formula>NOT(ISERROR(SEARCH("Pendente",P245)))</formula>
    </cfRule>
    <cfRule type="containsText" dxfId="851" priority="854" operator="containsText" text="Finalizado">
      <formula>NOT(ISERROR(SEARCH("Finalizado",P245)))</formula>
    </cfRule>
    <cfRule type="containsText" dxfId="849" priority="855" operator="containsText" text="em andamento">
      <formula>NOT(ISERROR(SEARCH("em andamento",P245)))</formula>
    </cfRule>
  </conditionalFormatting>
  <conditionalFormatting sqref="P245">
    <cfRule type="expression" dxfId="845" priority="835">
      <formula>$H245="SUBETAPA"</formula>
    </cfRule>
    <cfRule type="expression" dxfId="844" priority="836">
      <formula>$H245="CÉLULA CONSTRUTIVA"</formula>
    </cfRule>
    <cfRule type="expression" dxfId="843" priority="837">
      <formula>$H245="ETAPA"</formula>
    </cfRule>
    <cfRule type="containsText" dxfId="842" priority="838" operator="containsText" text="Lançado">
      <formula>NOT(ISERROR(SEARCH("Lançado",P245)))</formula>
    </cfRule>
    <cfRule type="containsText" dxfId="841" priority="839" operator="containsText" text="N/A">
      <formula>NOT(ISERROR(SEARCH("N/A",P245)))</formula>
    </cfRule>
    <cfRule type="containsText" dxfId="840" priority="840" operator="containsText" text="Pendente">
      <formula>NOT(ISERROR(SEARCH("Pendente",P245)))</formula>
    </cfRule>
    <cfRule type="containsText" dxfId="839" priority="841" operator="containsText" text="Finalizado">
      <formula>NOT(ISERROR(SEARCH("Finalizado",P245)))</formula>
    </cfRule>
    <cfRule type="containsText" dxfId="846" priority="842" operator="containsText" text="em andamento">
      <formula>NOT(ISERROR(SEARCH("em andamento",P245)))</formula>
    </cfRule>
    <cfRule type="containsText" dxfId="838" priority="843" operator="containsText" text="Lançado">
      <formula>NOT(ISERROR(SEARCH("Lançado",P245)))</formula>
    </cfRule>
    <cfRule type="containsText" dxfId="837" priority="844" operator="containsText" text="N/A">
      <formula>NOT(ISERROR(SEARCH("N/A",P245)))</formula>
    </cfRule>
    <cfRule type="containsText" dxfId="836" priority="845" operator="containsText" text="Pendente">
      <formula>NOT(ISERROR(SEARCH("Pendente",P245)))</formula>
    </cfRule>
    <cfRule type="containsText" dxfId="835" priority="846" operator="containsText" text="Finalizado">
      <formula>NOT(ISERROR(SEARCH("Finalizado",P245)))</formula>
    </cfRule>
    <cfRule type="containsText" dxfId="834" priority="847" operator="containsText" text="em andamento">
      <formula>NOT(ISERROR(SEARCH("em andamento",P245)))</formula>
    </cfRule>
  </conditionalFormatting>
  <conditionalFormatting sqref="P247">
    <cfRule type="expression" dxfId="832" priority="827">
      <formula>$H247="SUBETAPA"</formula>
    </cfRule>
    <cfRule type="expression" dxfId="831" priority="828">
      <formula>$H247="CÉLULA CONSTRUTIVA"</formula>
    </cfRule>
    <cfRule type="expression" dxfId="833" priority="829">
      <formula>$H247="ETAPA"</formula>
    </cfRule>
  </conditionalFormatting>
  <conditionalFormatting sqref="P247">
    <cfRule type="containsText" dxfId="827" priority="830" operator="containsText" text="Lançado">
      <formula>NOT(ISERROR(SEARCH("Lançado",P247)))</formula>
    </cfRule>
    <cfRule type="containsText" dxfId="826" priority="831" operator="containsText" text="N/A">
      <formula>NOT(ISERROR(SEARCH("N/A",P247)))</formula>
    </cfRule>
    <cfRule type="containsText" dxfId="829" priority="832" operator="containsText" text="Pendente">
      <formula>NOT(ISERROR(SEARCH("Pendente",P247)))</formula>
    </cfRule>
    <cfRule type="containsText" dxfId="830" priority="833" operator="containsText" text="Finalizado">
      <formula>NOT(ISERROR(SEARCH("Finalizado",P247)))</formula>
    </cfRule>
    <cfRule type="containsText" dxfId="828" priority="834" operator="containsText" text="em andamento">
      <formula>NOT(ISERROR(SEARCH("em andamento",P247)))</formula>
    </cfRule>
  </conditionalFormatting>
  <conditionalFormatting sqref="P247">
    <cfRule type="expression" dxfId="824" priority="814">
      <formula>$H247="SUBETAPA"</formula>
    </cfRule>
    <cfRule type="expression" dxfId="823" priority="815">
      <formula>$H247="CÉLULA CONSTRUTIVA"</formula>
    </cfRule>
    <cfRule type="expression" dxfId="822" priority="816">
      <formula>$H247="ETAPA"</formula>
    </cfRule>
    <cfRule type="containsText" dxfId="821" priority="817" operator="containsText" text="Lançado">
      <formula>NOT(ISERROR(SEARCH("Lançado",P247)))</formula>
    </cfRule>
    <cfRule type="containsText" dxfId="820" priority="818" operator="containsText" text="N/A">
      <formula>NOT(ISERROR(SEARCH("N/A",P247)))</formula>
    </cfRule>
    <cfRule type="containsText" dxfId="819" priority="819" operator="containsText" text="Pendente">
      <formula>NOT(ISERROR(SEARCH("Pendente",P247)))</formula>
    </cfRule>
    <cfRule type="containsText" dxfId="818" priority="820" operator="containsText" text="Finalizado">
      <formula>NOT(ISERROR(SEARCH("Finalizado",P247)))</formula>
    </cfRule>
    <cfRule type="containsText" dxfId="825" priority="821" operator="containsText" text="em andamento">
      <formula>NOT(ISERROR(SEARCH("em andamento",P247)))</formula>
    </cfRule>
    <cfRule type="containsText" dxfId="817" priority="822" operator="containsText" text="Lançado">
      <formula>NOT(ISERROR(SEARCH("Lançado",P247)))</formula>
    </cfRule>
    <cfRule type="containsText" dxfId="816" priority="823" operator="containsText" text="N/A">
      <formula>NOT(ISERROR(SEARCH("N/A",P247)))</formula>
    </cfRule>
    <cfRule type="containsText" dxfId="815" priority="824" operator="containsText" text="Pendente">
      <formula>NOT(ISERROR(SEARCH("Pendente",P247)))</formula>
    </cfRule>
    <cfRule type="containsText" dxfId="814" priority="825" operator="containsText" text="Finalizado">
      <formula>NOT(ISERROR(SEARCH("Finalizado",P247)))</formula>
    </cfRule>
    <cfRule type="containsText" dxfId="813" priority="826" operator="containsText" text="em andamento">
      <formula>NOT(ISERROR(SEARCH("em andamento",P247)))</formula>
    </cfRule>
  </conditionalFormatting>
  <conditionalFormatting sqref="P249">
    <cfRule type="expression" dxfId="811" priority="806">
      <formula>$H249="SUBETAPA"</formula>
    </cfRule>
    <cfRule type="expression" dxfId="810" priority="807">
      <formula>$H249="CÉLULA CONSTRUTIVA"</formula>
    </cfRule>
    <cfRule type="expression" dxfId="812" priority="808">
      <formula>$H249="ETAPA"</formula>
    </cfRule>
  </conditionalFormatting>
  <conditionalFormatting sqref="P249">
    <cfRule type="containsText" dxfId="806" priority="809" operator="containsText" text="Lançado">
      <formula>NOT(ISERROR(SEARCH("Lançado",P249)))</formula>
    </cfRule>
    <cfRule type="containsText" dxfId="805" priority="810" operator="containsText" text="N/A">
      <formula>NOT(ISERROR(SEARCH("N/A",P249)))</formula>
    </cfRule>
    <cfRule type="containsText" dxfId="808" priority="811" operator="containsText" text="Pendente">
      <formula>NOT(ISERROR(SEARCH("Pendente",P249)))</formula>
    </cfRule>
    <cfRule type="containsText" dxfId="809" priority="812" operator="containsText" text="Finalizado">
      <formula>NOT(ISERROR(SEARCH("Finalizado",P249)))</formula>
    </cfRule>
    <cfRule type="containsText" dxfId="807" priority="813" operator="containsText" text="em andamento">
      <formula>NOT(ISERROR(SEARCH("em andamento",P249)))</formula>
    </cfRule>
  </conditionalFormatting>
  <conditionalFormatting sqref="P249">
    <cfRule type="expression" dxfId="803" priority="793">
      <formula>$H249="SUBETAPA"</formula>
    </cfRule>
    <cfRule type="expression" dxfId="802" priority="794">
      <formula>$H249="CÉLULA CONSTRUTIVA"</formula>
    </cfRule>
    <cfRule type="expression" dxfId="801" priority="795">
      <formula>$H249="ETAPA"</formula>
    </cfRule>
    <cfRule type="containsText" dxfId="800" priority="796" operator="containsText" text="Lançado">
      <formula>NOT(ISERROR(SEARCH("Lançado",P249)))</formula>
    </cfRule>
    <cfRule type="containsText" dxfId="799" priority="797" operator="containsText" text="N/A">
      <formula>NOT(ISERROR(SEARCH("N/A",P249)))</formula>
    </cfRule>
    <cfRule type="containsText" dxfId="798" priority="798" operator="containsText" text="Pendente">
      <formula>NOT(ISERROR(SEARCH("Pendente",P249)))</formula>
    </cfRule>
    <cfRule type="containsText" dxfId="797" priority="799" operator="containsText" text="Finalizado">
      <formula>NOT(ISERROR(SEARCH("Finalizado",P249)))</formula>
    </cfRule>
    <cfRule type="containsText" dxfId="804" priority="800" operator="containsText" text="em andamento">
      <formula>NOT(ISERROR(SEARCH("em andamento",P249)))</formula>
    </cfRule>
    <cfRule type="containsText" dxfId="796" priority="801" operator="containsText" text="Lançado">
      <formula>NOT(ISERROR(SEARCH("Lançado",P249)))</formula>
    </cfRule>
    <cfRule type="containsText" dxfId="795" priority="802" operator="containsText" text="N/A">
      <formula>NOT(ISERROR(SEARCH("N/A",P249)))</formula>
    </cfRule>
    <cfRule type="containsText" dxfId="794" priority="803" operator="containsText" text="Pendente">
      <formula>NOT(ISERROR(SEARCH("Pendente",P249)))</formula>
    </cfRule>
    <cfRule type="containsText" dxfId="793" priority="804" operator="containsText" text="Finalizado">
      <formula>NOT(ISERROR(SEARCH("Finalizado",P249)))</formula>
    </cfRule>
    <cfRule type="containsText" dxfId="792" priority="805" operator="containsText" text="em andamento">
      <formula>NOT(ISERROR(SEARCH("em andamento",P249)))</formula>
    </cfRule>
  </conditionalFormatting>
  <conditionalFormatting sqref="P264">
    <cfRule type="expression" dxfId="791" priority="790">
      <formula>$H264="ETAPA"</formula>
    </cfRule>
  </conditionalFormatting>
  <conditionalFormatting sqref="P264">
    <cfRule type="expression" dxfId="790" priority="788">
      <formula>$H264="SUBETAPA"</formula>
    </cfRule>
  </conditionalFormatting>
  <conditionalFormatting sqref="P264">
    <cfRule type="expression" dxfId="789" priority="789">
      <formula>$H264="CÉLULA CONSTRUTIVA"</formula>
    </cfRule>
  </conditionalFormatting>
  <conditionalFormatting sqref="P264">
    <cfRule type="expression" dxfId="783" priority="772">
      <formula>$H264="SUBETAPA"</formula>
    </cfRule>
    <cfRule type="expression" dxfId="782" priority="773">
      <formula>$H264="CÉLULA CONSTRUTIVA"</formula>
    </cfRule>
    <cfRule type="expression" dxfId="781" priority="774">
      <formula>$H264="ETAPA"</formula>
    </cfRule>
    <cfRule type="containsText" dxfId="780" priority="775" operator="containsText" text="Lançado">
      <formula>NOT(ISERROR(SEARCH("Lançado",P264)))</formula>
    </cfRule>
    <cfRule type="containsText" dxfId="779" priority="776" operator="containsText" text="N/A">
      <formula>NOT(ISERROR(SEARCH("N/A",P264)))</formula>
    </cfRule>
    <cfRule type="containsText" dxfId="778" priority="777" operator="containsText" text="Pendente">
      <formula>NOT(ISERROR(SEARCH("Pendente",P264)))</formula>
    </cfRule>
    <cfRule type="containsText" dxfId="773" priority="778" operator="containsText" text="Finalizado">
      <formula>NOT(ISERROR(SEARCH("Finalizado",P264)))</formula>
    </cfRule>
    <cfRule type="containsText" dxfId="777" priority="779" operator="containsText" text="em andamento">
      <formula>NOT(ISERROR(SEARCH("em andamento",P264)))</formula>
    </cfRule>
    <cfRule type="containsText" dxfId="774" priority="780" operator="containsText" text="Lançado">
      <formula>NOT(ISERROR(SEARCH("Lançado",P264)))</formula>
    </cfRule>
    <cfRule type="containsText" dxfId="784" priority="781" operator="containsText" text="N/A">
      <formula>NOT(ISERROR(SEARCH("N/A",P264)))</formula>
    </cfRule>
    <cfRule type="containsText" dxfId="775" priority="782" operator="containsText" text="Pendente">
      <formula>NOT(ISERROR(SEARCH("Pendente",P264)))</formula>
    </cfRule>
    <cfRule type="containsText" dxfId="776" priority="783" operator="containsText" text="Finalizado">
      <formula>NOT(ISERROR(SEARCH("Finalizado",P264)))</formula>
    </cfRule>
    <cfRule type="containsText" dxfId="785" priority="784" operator="containsText" text="em andamento">
      <formula>NOT(ISERROR(SEARCH("em andamento",P264)))</formula>
    </cfRule>
    <cfRule type="containsText" dxfId="786" priority="785" operator="containsText" text="Pendente">
      <formula>NOT(ISERROR(SEARCH("Pendente",P264)))</formula>
    </cfRule>
    <cfRule type="containsText" dxfId="787" priority="786" operator="containsText" text="Finalizado">
      <formula>NOT(ISERROR(SEARCH("Finalizado",P264)))</formula>
    </cfRule>
    <cfRule type="containsText" dxfId="788" priority="787" operator="containsText" text="em andamento">
      <formula>NOT(ISERROR(SEARCH("em andamento",P264)))</formula>
    </cfRule>
  </conditionalFormatting>
  <conditionalFormatting sqref="P264">
    <cfRule type="containsText" dxfId="772" priority="791" operator="containsText" text="Lançado">
      <formula>NOT(ISERROR(SEARCH("Lançado",P264)))</formula>
    </cfRule>
    <cfRule type="containsText" dxfId="771" priority="792" operator="containsText" text="N/A">
      <formula>NOT(ISERROR(SEARCH("N/A",P264)))</formula>
    </cfRule>
  </conditionalFormatting>
  <conditionalFormatting sqref="P266">
    <cfRule type="expression" dxfId="770" priority="769">
      <formula>$H266="ETAPA"</formula>
    </cfRule>
  </conditionalFormatting>
  <conditionalFormatting sqref="P266">
    <cfRule type="expression" dxfId="769" priority="767">
      <formula>$H266="SUBETAPA"</formula>
    </cfRule>
  </conditionalFormatting>
  <conditionalFormatting sqref="P266">
    <cfRule type="expression" dxfId="768" priority="768">
      <formula>$H266="CÉLULA CONSTRUTIVA"</formula>
    </cfRule>
  </conditionalFormatting>
  <conditionalFormatting sqref="P266">
    <cfRule type="expression" dxfId="762" priority="751">
      <formula>$H266="SUBETAPA"</formula>
    </cfRule>
    <cfRule type="expression" dxfId="761" priority="752">
      <formula>$H266="CÉLULA CONSTRUTIVA"</formula>
    </cfRule>
    <cfRule type="expression" dxfId="760" priority="753">
      <formula>$H266="ETAPA"</formula>
    </cfRule>
    <cfRule type="containsText" dxfId="759" priority="754" operator="containsText" text="Lançado">
      <formula>NOT(ISERROR(SEARCH("Lançado",P266)))</formula>
    </cfRule>
    <cfRule type="containsText" dxfId="758" priority="755" operator="containsText" text="N/A">
      <formula>NOT(ISERROR(SEARCH("N/A",P266)))</formula>
    </cfRule>
    <cfRule type="containsText" dxfId="757" priority="756" operator="containsText" text="Pendente">
      <formula>NOT(ISERROR(SEARCH("Pendente",P266)))</formula>
    </cfRule>
    <cfRule type="containsText" dxfId="752" priority="757" operator="containsText" text="Finalizado">
      <formula>NOT(ISERROR(SEARCH("Finalizado",P266)))</formula>
    </cfRule>
    <cfRule type="containsText" dxfId="756" priority="758" operator="containsText" text="em andamento">
      <formula>NOT(ISERROR(SEARCH("em andamento",P266)))</formula>
    </cfRule>
    <cfRule type="containsText" dxfId="753" priority="759" operator="containsText" text="Lançado">
      <formula>NOT(ISERROR(SEARCH("Lançado",P266)))</formula>
    </cfRule>
    <cfRule type="containsText" dxfId="763" priority="760" operator="containsText" text="N/A">
      <formula>NOT(ISERROR(SEARCH("N/A",P266)))</formula>
    </cfRule>
    <cfRule type="containsText" dxfId="754" priority="761" operator="containsText" text="Pendente">
      <formula>NOT(ISERROR(SEARCH("Pendente",P266)))</formula>
    </cfRule>
    <cfRule type="containsText" dxfId="755" priority="762" operator="containsText" text="Finalizado">
      <formula>NOT(ISERROR(SEARCH("Finalizado",P266)))</formula>
    </cfRule>
    <cfRule type="containsText" dxfId="764" priority="763" operator="containsText" text="em andamento">
      <formula>NOT(ISERROR(SEARCH("em andamento",P266)))</formula>
    </cfRule>
    <cfRule type="containsText" dxfId="765" priority="764" operator="containsText" text="Pendente">
      <formula>NOT(ISERROR(SEARCH("Pendente",P266)))</formula>
    </cfRule>
    <cfRule type="containsText" dxfId="766" priority="765" operator="containsText" text="Finalizado">
      <formula>NOT(ISERROR(SEARCH("Finalizado",P266)))</formula>
    </cfRule>
    <cfRule type="containsText" dxfId="767" priority="766" operator="containsText" text="em andamento">
      <formula>NOT(ISERROR(SEARCH("em andamento",P266)))</formula>
    </cfRule>
  </conditionalFormatting>
  <conditionalFormatting sqref="P266">
    <cfRule type="containsText" dxfId="751" priority="770" operator="containsText" text="Lançado">
      <formula>NOT(ISERROR(SEARCH("Lançado",P266)))</formula>
    </cfRule>
    <cfRule type="containsText" dxfId="750" priority="771" operator="containsText" text="N/A">
      <formula>NOT(ISERROR(SEARCH("N/A",P266)))</formula>
    </cfRule>
  </conditionalFormatting>
  <conditionalFormatting sqref="P269">
    <cfRule type="expression" dxfId="749" priority="748">
      <formula>$H269="ETAPA"</formula>
    </cfRule>
  </conditionalFormatting>
  <conditionalFormatting sqref="P269">
    <cfRule type="expression" dxfId="748" priority="746">
      <formula>$H269="SUBETAPA"</formula>
    </cfRule>
  </conditionalFormatting>
  <conditionalFormatting sqref="P269">
    <cfRule type="expression" dxfId="747" priority="747">
      <formula>$H269="CÉLULA CONSTRUTIVA"</formula>
    </cfRule>
  </conditionalFormatting>
  <conditionalFormatting sqref="P269">
    <cfRule type="expression" dxfId="741" priority="730">
      <formula>$H269="SUBETAPA"</formula>
    </cfRule>
    <cfRule type="expression" dxfId="740" priority="731">
      <formula>$H269="CÉLULA CONSTRUTIVA"</formula>
    </cfRule>
    <cfRule type="expression" dxfId="739" priority="732">
      <formula>$H269="ETAPA"</formula>
    </cfRule>
    <cfRule type="containsText" dxfId="738" priority="733" operator="containsText" text="Lançado">
      <formula>NOT(ISERROR(SEARCH("Lançado",P269)))</formula>
    </cfRule>
    <cfRule type="containsText" dxfId="737" priority="734" operator="containsText" text="N/A">
      <formula>NOT(ISERROR(SEARCH("N/A",P269)))</formula>
    </cfRule>
    <cfRule type="containsText" dxfId="736" priority="735" operator="containsText" text="Pendente">
      <formula>NOT(ISERROR(SEARCH("Pendente",P269)))</formula>
    </cfRule>
    <cfRule type="containsText" dxfId="731" priority="736" operator="containsText" text="Finalizado">
      <formula>NOT(ISERROR(SEARCH("Finalizado",P269)))</formula>
    </cfRule>
    <cfRule type="containsText" dxfId="735" priority="737" operator="containsText" text="em andamento">
      <formula>NOT(ISERROR(SEARCH("em andamento",P269)))</formula>
    </cfRule>
    <cfRule type="containsText" dxfId="732" priority="738" operator="containsText" text="Lançado">
      <formula>NOT(ISERROR(SEARCH("Lançado",P269)))</formula>
    </cfRule>
    <cfRule type="containsText" dxfId="742" priority="739" operator="containsText" text="N/A">
      <formula>NOT(ISERROR(SEARCH("N/A",P269)))</formula>
    </cfRule>
    <cfRule type="containsText" dxfId="733" priority="740" operator="containsText" text="Pendente">
      <formula>NOT(ISERROR(SEARCH("Pendente",P269)))</formula>
    </cfRule>
    <cfRule type="containsText" dxfId="734" priority="741" operator="containsText" text="Finalizado">
      <formula>NOT(ISERROR(SEARCH("Finalizado",P269)))</formula>
    </cfRule>
    <cfRule type="containsText" dxfId="743" priority="742" operator="containsText" text="em andamento">
      <formula>NOT(ISERROR(SEARCH("em andamento",P269)))</formula>
    </cfRule>
    <cfRule type="containsText" dxfId="744" priority="743" operator="containsText" text="Pendente">
      <formula>NOT(ISERROR(SEARCH("Pendente",P269)))</formula>
    </cfRule>
    <cfRule type="containsText" dxfId="745" priority="744" operator="containsText" text="Finalizado">
      <formula>NOT(ISERROR(SEARCH("Finalizado",P269)))</formula>
    </cfRule>
    <cfRule type="containsText" dxfId="746" priority="745" operator="containsText" text="em andamento">
      <formula>NOT(ISERROR(SEARCH("em andamento",P269)))</formula>
    </cfRule>
  </conditionalFormatting>
  <conditionalFormatting sqref="P269">
    <cfRule type="containsText" dxfId="730" priority="749" operator="containsText" text="Lançado">
      <formula>NOT(ISERROR(SEARCH("Lançado",P269)))</formula>
    </cfRule>
    <cfRule type="containsText" dxfId="729" priority="750" operator="containsText" text="N/A">
      <formula>NOT(ISERROR(SEARCH("N/A",P269)))</formula>
    </cfRule>
  </conditionalFormatting>
  <conditionalFormatting sqref="P268">
    <cfRule type="expression" dxfId="728" priority="727">
      <formula>$H268="ETAPA"</formula>
    </cfRule>
  </conditionalFormatting>
  <conditionalFormatting sqref="P268">
    <cfRule type="expression" dxfId="727" priority="725">
      <formula>$H268="SUBETAPA"</formula>
    </cfRule>
  </conditionalFormatting>
  <conditionalFormatting sqref="P268">
    <cfRule type="expression" dxfId="726" priority="726">
      <formula>$H268="CÉLULA CONSTRUTIVA"</formula>
    </cfRule>
  </conditionalFormatting>
  <conditionalFormatting sqref="P268">
    <cfRule type="expression" dxfId="720" priority="709">
      <formula>$H268="SUBETAPA"</formula>
    </cfRule>
    <cfRule type="expression" dxfId="719" priority="710">
      <formula>$H268="CÉLULA CONSTRUTIVA"</formula>
    </cfRule>
    <cfRule type="expression" dxfId="718" priority="711">
      <formula>$H268="ETAPA"</formula>
    </cfRule>
    <cfRule type="containsText" dxfId="717" priority="712" operator="containsText" text="Lançado">
      <formula>NOT(ISERROR(SEARCH("Lançado",P268)))</formula>
    </cfRule>
    <cfRule type="containsText" dxfId="716" priority="713" operator="containsText" text="N/A">
      <formula>NOT(ISERROR(SEARCH("N/A",P268)))</formula>
    </cfRule>
    <cfRule type="containsText" dxfId="715" priority="714" operator="containsText" text="Pendente">
      <formula>NOT(ISERROR(SEARCH("Pendente",P268)))</formula>
    </cfRule>
    <cfRule type="containsText" dxfId="710" priority="715" operator="containsText" text="Finalizado">
      <formula>NOT(ISERROR(SEARCH("Finalizado",P268)))</formula>
    </cfRule>
    <cfRule type="containsText" dxfId="714" priority="716" operator="containsText" text="em andamento">
      <formula>NOT(ISERROR(SEARCH("em andamento",P268)))</formula>
    </cfRule>
    <cfRule type="containsText" dxfId="711" priority="717" operator="containsText" text="Lançado">
      <formula>NOT(ISERROR(SEARCH("Lançado",P268)))</formula>
    </cfRule>
    <cfRule type="containsText" dxfId="721" priority="718" operator="containsText" text="N/A">
      <formula>NOT(ISERROR(SEARCH("N/A",P268)))</formula>
    </cfRule>
    <cfRule type="containsText" dxfId="712" priority="719" operator="containsText" text="Pendente">
      <formula>NOT(ISERROR(SEARCH("Pendente",P268)))</formula>
    </cfRule>
    <cfRule type="containsText" dxfId="713" priority="720" operator="containsText" text="Finalizado">
      <formula>NOT(ISERROR(SEARCH("Finalizado",P268)))</formula>
    </cfRule>
    <cfRule type="containsText" dxfId="722" priority="721" operator="containsText" text="em andamento">
      <formula>NOT(ISERROR(SEARCH("em andamento",P268)))</formula>
    </cfRule>
    <cfRule type="containsText" dxfId="723" priority="722" operator="containsText" text="Pendente">
      <formula>NOT(ISERROR(SEARCH("Pendente",P268)))</formula>
    </cfRule>
    <cfRule type="containsText" dxfId="724" priority="723" operator="containsText" text="Finalizado">
      <formula>NOT(ISERROR(SEARCH("Finalizado",P268)))</formula>
    </cfRule>
    <cfRule type="containsText" dxfId="725" priority="724" operator="containsText" text="em andamento">
      <formula>NOT(ISERROR(SEARCH("em andamento",P268)))</formula>
    </cfRule>
  </conditionalFormatting>
  <conditionalFormatting sqref="P268">
    <cfRule type="containsText" dxfId="709" priority="728" operator="containsText" text="Lançado">
      <formula>NOT(ISERROR(SEARCH("Lançado",P268)))</formula>
    </cfRule>
    <cfRule type="containsText" dxfId="708" priority="729" operator="containsText" text="N/A">
      <formula>NOT(ISERROR(SEARCH("N/A",P268)))</formula>
    </cfRule>
  </conditionalFormatting>
  <conditionalFormatting sqref="P271">
    <cfRule type="expression" dxfId="707" priority="706">
      <formula>$H271="ETAPA"</formula>
    </cfRule>
  </conditionalFormatting>
  <conditionalFormatting sqref="P271">
    <cfRule type="expression" dxfId="706" priority="704">
      <formula>$H271="SUBETAPA"</formula>
    </cfRule>
  </conditionalFormatting>
  <conditionalFormatting sqref="P271">
    <cfRule type="expression" dxfId="705" priority="705">
      <formula>$H271="CÉLULA CONSTRUTIVA"</formula>
    </cfRule>
  </conditionalFormatting>
  <conditionalFormatting sqref="P271">
    <cfRule type="expression" dxfId="699" priority="688">
      <formula>$H271="SUBETAPA"</formula>
    </cfRule>
    <cfRule type="expression" dxfId="698" priority="689">
      <formula>$H271="CÉLULA CONSTRUTIVA"</formula>
    </cfRule>
    <cfRule type="expression" dxfId="697" priority="690">
      <formula>$H271="ETAPA"</formula>
    </cfRule>
    <cfRule type="containsText" dxfId="696" priority="691" operator="containsText" text="Lançado">
      <formula>NOT(ISERROR(SEARCH("Lançado",P271)))</formula>
    </cfRule>
    <cfRule type="containsText" dxfId="695" priority="692" operator="containsText" text="N/A">
      <formula>NOT(ISERROR(SEARCH("N/A",P271)))</formula>
    </cfRule>
    <cfRule type="containsText" dxfId="694" priority="693" operator="containsText" text="Pendente">
      <formula>NOT(ISERROR(SEARCH("Pendente",P271)))</formula>
    </cfRule>
    <cfRule type="containsText" dxfId="689" priority="694" operator="containsText" text="Finalizado">
      <formula>NOT(ISERROR(SEARCH("Finalizado",P271)))</formula>
    </cfRule>
    <cfRule type="containsText" dxfId="693" priority="695" operator="containsText" text="em andamento">
      <formula>NOT(ISERROR(SEARCH("em andamento",P271)))</formula>
    </cfRule>
    <cfRule type="containsText" dxfId="690" priority="696" operator="containsText" text="Lançado">
      <formula>NOT(ISERROR(SEARCH("Lançado",P271)))</formula>
    </cfRule>
    <cfRule type="containsText" dxfId="700" priority="697" operator="containsText" text="N/A">
      <formula>NOT(ISERROR(SEARCH("N/A",P271)))</formula>
    </cfRule>
    <cfRule type="containsText" dxfId="691" priority="698" operator="containsText" text="Pendente">
      <formula>NOT(ISERROR(SEARCH("Pendente",P271)))</formula>
    </cfRule>
    <cfRule type="containsText" dxfId="692" priority="699" operator="containsText" text="Finalizado">
      <formula>NOT(ISERROR(SEARCH("Finalizado",P271)))</formula>
    </cfRule>
    <cfRule type="containsText" dxfId="701" priority="700" operator="containsText" text="em andamento">
      <formula>NOT(ISERROR(SEARCH("em andamento",P271)))</formula>
    </cfRule>
    <cfRule type="containsText" dxfId="702" priority="701" operator="containsText" text="Pendente">
      <formula>NOT(ISERROR(SEARCH("Pendente",P271)))</formula>
    </cfRule>
    <cfRule type="containsText" dxfId="703" priority="702" operator="containsText" text="Finalizado">
      <formula>NOT(ISERROR(SEARCH("Finalizado",P271)))</formula>
    </cfRule>
    <cfRule type="containsText" dxfId="704" priority="703" operator="containsText" text="em andamento">
      <formula>NOT(ISERROR(SEARCH("em andamento",P271)))</formula>
    </cfRule>
  </conditionalFormatting>
  <conditionalFormatting sqref="P271">
    <cfRule type="containsText" dxfId="688" priority="707" operator="containsText" text="Lançado">
      <formula>NOT(ISERROR(SEARCH("Lançado",P271)))</formula>
    </cfRule>
    <cfRule type="containsText" dxfId="687" priority="708" operator="containsText" text="N/A">
      <formula>NOT(ISERROR(SEARCH("N/A",P271)))</formula>
    </cfRule>
  </conditionalFormatting>
  <conditionalFormatting sqref="P211">
    <cfRule type="expression" dxfId="684" priority="680">
      <formula>$H211="SUBETAPA"</formula>
    </cfRule>
    <cfRule type="expression" dxfId="685" priority="681">
      <formula>$H211="CÉLULA CONSTRUTIVA"</formula>
    </cfRule>
    <cfRule type="expression" dxfId="686" priority="682">
      <formula>$H211="ETAPA"</formula>
    </cfRule>
  </conditionalFormatting>
  <conditionalFormatting sqref="P211">
    <cfRule type="containsText" dxfId="683" priority="686" operator="containsText" text="Finalizado">
      <formula>NOT(ISERROR(SEARCH("Finalizado",P211)))</formula>
    </cfRule>
    <cfRule type="containsText" dxfId="682" priority="687" operator="containsText" text="em andamento">
      <formula>NOT(ISERROR(SEARCH("em andamento",P211)))</formula>
    </cfRule>
  </conditionalFormatting>
  <conditionalFormatting sqref="P211">
    <cfRule type="containsText" dxfId="681" priority="685" operator="containsText" text="Pendente">
      <formula>NOT(ISERROR(SEARCH("Pendente",P211)))</formula>
    </cfRule>
  </conditionalFormatting>
  <conditionalFormatting sqref="P211">
    <cfRule type="containsText" dxfId="680" priority="683" operator="containsText" text="Lançado">
      <formula>NOT(ISERROR(SEARCH("Lançado",P211)))</formula>
    </cfRule>
    <cfRule type="containsText" dxfId="679" priority="684" operator="containsText" text="N/A">
      <formula>NOT(ISERROR(SEARCH("N/A",P211)))</formula>
    </cfRule>
  </conditionalFormatting>
  <conditionalFormatting sqref="P211">
    <cfRule type="expression" dxfId="678" priority="669">
      <formula>$H211="ETAPA"</formula>
    </cfRule>
  </conditionalFormatting>
  <conditionalFormatting sqref="P211">
    <cfRule type="expression" dxfId="677" priority="668">
      <formula>$H211="CÉLULA CONSTRUTIVA"</formula>
    </cfRule>
  </conditionalFormatting>
  <conditionalFormatting sqref="P211">
    <cfRule type="expression" dxfId="676" priority="667">
      <formula>$H211="SUBETAPA"</formula>
    </cfRule>
  </conditionalFormatting>
  <conditionalFormatting sqref="P211">
    <cfRule type="containsText" dxfId="674" priority="672" operator="containsText" text="Pendente">
      <formula>NOT(ISERROR(SEARCH("Pendente",P211)))</formula>
    </cfRule>
    <cfRule type="containsText" dxfId="671" priority="673" operator="containsText" text="Finalizado">
      <formula>NOT(ISERROR(SEARCH("Finalizado",P211)))</formula>
    </cfRule>
    <cfRule type="containsText" dxfId="672" priority="674" operator="containsText" text="em andamento">
      <formula>NOT(ISERROR(SEARCH("em andamento",P211)))</formula>
    </cfRule>
    <cfRule type="containsText" dxfId="669" priority="675" operator="containsText" text="Lançado">
      <formula>NOT(ISERROR(SEARCH("Lançado",P211)))</formula>
    </cfRule>
    <cfRule type="containsText" dxfId="668" priority="676" operator="containsText" text="N/A">
      <formula>NOT(ISERROR(SEARCH("N/A",P211)))</formula>
    </cfRule>
    <cfRule type="containsText" dxfId="673" priority="677" operator="containsText" text="Pendente">
      <formula>NOT(ISERROR(SEARCH("Pendente",P211)))</formula>
    </cfRule>
    <cfRule type="containsText" dxfId="670" priority="678" operator="containsText" text="Finalizado">
      <formula>NOT(ISERROR(SEARCH("Finalizado",P211)))</formula>
    </cfRule>
    <cfRule type="containsText" dxfId="675" priority="679" operator="containsText" text="em andamento">
      <formula>NOT(ISERROR(SEARCH("em andamento",P211)))</formula>
    </cfRule>
  </conditionalFormatting>
  <conditionalFormatting sqref="P211">
    <cfRule type="containsText" dxfId="667" priority="670" operator="containsText" text="Lançado">
      <formula>NOT(ISERROR(SEARCH("Lançado",P211)))</formula>
    </cfRule>
    <cfRule type="containsText" dxfId="666" priority="671" operator="containsText" text="N/A">
      <formula>NOT(ISERROR(SEARCH("N/A",P211)))</formula>
    </cfRule>
  </conditionalFormatting>
  <conditionalFormatting sqref="P212">
    <cfRule type="expression" dxfId="663" priority="659">
      <formula>$H212="SUBETAPA"</formula>
    </cfRule>
    <cfRule type="expression" dxfId="664" priority="660">
      <formula>$H212="CÉLULA CONSTRUTIVA"</formula>
    </cfRule>
    <cfRule type="expression" dxfId="665" priority="661">
      <formula>$H212="ETAPA"</formula>
    </cfRule>
  </conditionalFormatting>
  <conditionalFormatting sqref="P212">
    <cfRule type="containsText" dxfId="662" priority="665" operator="containsText" text="Finalizado">
      <formula>NOT(ISERROR(SEARCH("Finalizado",P212)))</formula>
    </cfRule>
    <cfRule type="containsText" dxfId="661" priority="666" operator="containsText" text="em andamento">
      <formula>NOT(ISERROR(SEARCH("em andamento",P212)))</formula>
    </cfRule>
  </conditionalFormatting>
  <conditionalFormatting sqref="P212">
    <cfRule type="containsText" dxfId="660" priority="664" operator="containsText" text="Pendente">
      <formula>NOT(ISERROR(SEARCH("Pendente",P212)))</formula>
    </cfRule>
  </conditionalFormatting>
  <conditionalFormatting sqref="P212">
    <cfRule type="containsText" dxfId="659" priority="662" operator="containsText" text="Lançado">
      <formula>NOT(ISERROR(SEARCH("Lançado",P212)))</formula>
    </cfRule>
    <cfRule type="containsText" dxfId="658" priority="663" operator="containsText" text="N/A">
      <formula>NOT(ISERROR(SEARCH("N/A",P212)))</formula>
    </cfRule>
  </conditionalFormatting>
  <conditionalFormatting sqref="P212">
    <cfRule type="expression" dxfId="657" priority="648">
      <formula>$H212="ETAPA"</formula>
    </cfRule>
  </conditionalFormatting>
  <conditionalFormatting sqref="P212">
    <cfRule type="expression" dxfId="656" priority="647">
      <formula>$H212="CÉLULA CONSTRUTIVA"</formula>
    </cfRule>
  </conditionalFormatting>
  <conditionalFormatting sqref="P212">
    <cfRule type="expression" dxfId="655" priority="646">
      <formula>$H212="SUBETAPA"</formula>
    </cfRule>
  </conditionalFormatting>
  <conditionalFormatting sqref="P212">
    <cfRule type="containsText" dxfId="653" priority="651" operator="containsText" text="Pendente">
      <formula>NOT(ISERROR(SEARCH("Pendente",P212)))</formula>
    </cfRule>
    <cfRule type="containsText" dxfId="650" priority="652" operator="containsText" text="Finalizado">
      <formula>NOT(ISERROR(SEARCH("Finalizado",P212)))</formula>
    </cfRule>
    <cfRule type="containsText" dxfId="651" priority="653" operator="containsText" text="em andamento">
      <formula>NOT(ISERROR(SEARCH("em andamento",P212)))</formula>
    </cfRule>
    <cfRule type="containsText" dxfId="648" priority="654" operator="containsText" text="Lançado">
      <formula>NOT(ISERROR(SEARCH("Lançado",P212)))</formula>
    </cfRule>
    <cfRule type="containsText" dxfId="647" priority="655" operator="containsText" text="N/A">
      <formula>NOT(ISERROR(SEARCH("N/A",P212)))</formula>
    </cfRule>
    <cfRule type="containsText" dxfId="652" priority="656" operator="containsText" text="Pendente">
      <formula>NOT(ISERROR(SEARCH("Pendente",P212)))</formula>
    </cfRule>
    <cfRule type="containsText" dxfId="649" priority="657" operator="containsText" text="Finalizado">
      <formula>NOT(ISERROR(SEARCH("Finalizado",P212)))</formula>
    </cfRule>
    <cfRule type="containsText" dxfId="654" priority="658" operator="containsText" text="em andamento">
      <formula>NOT(ISERROR(SEARCH("em andamento",P212)))</formula>
    </cfRule>
  </conditionalFormatting>
  <conditionalFormatting sqref="P212">
    <cfRule type="containsText" dxfId="646" priority="649" operator="containsText" text="Lançado">
      <formula>NOT(ISERROR(SEARCH("Lançado",P212)))</formula>
    </cfRule>
    <cfRule type="containsText" dxfId="645" priority="650" operator="containsText" text="N/A">
      <formula>NOT(ISERROR(SEARCH("N/A",P212)))</formula>
    </cfRule>
  </conditionalFormatting>
  <conditionalFormatting sqref="P214:P215">
    <cfRule type="expression" dxfId="642" priority="638">
      <formula>$H214="SUBETAPA"</formula>
    </cfRule>
    <cfRule type="expression" dxfId="643" priority="639">
      <formula>$H214="CÉLULA CONSTRUTIVA"</formula>
    </cfRule>
    <cfRule type="expression" dxfId="644" priority="640">
      <formula>$H214="ETAPA"</formula>
    </cfRule>
  </conditionalFormatting>
  <conditionalFormatting sqref="P214:P215">
    <cfRule type="containsText" dxfId="641" priority="644" operator="containsText" text="Finalizado">
      <formula>NOT(ISERROR(SEARCH("Finalizado",P214)))</formula>
    </cfRule>
    <cfRule type="containsText" dxfId="640" priority="645" operator="containsText" text="em andamento">
      <formula>NOT(ISERROR(SEARCH("em andamento",P214)))</formula>
    </cfRule>
  </conditionalFormatting>
  <conditionalFormatting sqref="P214:P215">
    <cfRule type="containsText" dxfId="639" priority="643" operator="containsText" text="Pendente">
      <formula>NOT(ISERROR(SEARCH("Pendente",P214)))</formula>
    </cfRule>
  </conditionalFormatting>
  <conditionalFormatting sqref="P214:P215">
    <cfRule type="containsText" dxfId="638" priority="641" operator="containsText" text="Lançado">
      <formula>NOT(ISERROR(SEARCH("Lançado",P214)))</formula>
    </cfRule>
    <cfRule type="containsText" dxfId="637" priority="642" operator="containsText" text="N/A">
      <formula>NOT(ISERROR(SEARCH("N/A",P214)))</formula>
    </cfRule>
  </conditionalFormatting>
  <conditionalFormatting sqref="P214:P215">
    <cfRule type="expression" dxfId="636" priority="627">
      <formula>$H214="ETAPA"</formula>
    </cfRule>
  </conditionalFormatting>
  <conditionalFormatting sqref="P214:P215">
    <cfRule type="expression" dxfId="635" priority="626">
      <formula>$H214="CÉLULA CONSTRUTIVA"</formula>
    </cfRule>
  </conditionalFormatting>
  <conditionalFormatting sqref="P214:P215">
    <cfRule type="expression" dxfId="634" priority="625">
      <formula>$H214="SUBETAPA"</formula>
    </cfRule>
  </conditionalFormatting>
  <conditionalFormatting sqref="P214:P215">
    <cfRule type="containsText" dxfId="632" priority="630" operator="containsText" text="Pendente">
      <formula>NOT(ISERROR(SEARCH("Pendente",P214)))</formula>
    </cfRule>
    <cfRule type="containsText" dxfId="629" priority="631" operator="containsText" text="Finalizado">
      <formula>NOT(ISERROR(SEARCH("Finalizado",P214)))</formula>
    </cfRule>
    <cfRule type="containsText" dxfId="630" priority="632" operator="containsText" text="em andamento">
      <formula>NOT(ISERROR(SEARCH("em andamento",P214)))</formula>
    </cfRule>
    <cfRule type="containsText" dxfId="627" priority="633" operator="containsText" text="Lançado">
      <formula>NOT(ISERROR(SEARCH("Lançado",P214)))</formula>
    </cfRule>
    <cfRule type="containsText" dxfId="626" priority="634" operator="containsText" text="N/A">
      <formula>NOT(ISERROR(SEARCH("N/A",P214)))</formula>
    </cfRule>
    <cfRule type="containsText" dxfId="631" priority="635" operator="containsText" text="Pendente">
      <formula>NOT(ISERROR(SEARCH("Pendente",P214)))</formula>
    </cfRule>
    <cfRule type="containsText" dxfId="628" priority="636" operator="containsText" text="Finalizado">
      <formula>NOT(ISERROR(SEARCH("Finalizado",P214)))</formula>
    </cfRule>
    <cfRule type="containsText" dxfId="633" priority="637" operator="containsText" text="em andamento">
      <formula>NOT(ISERROR(SEARCH("em andamento",P214)))</formula>
    </cfRule>
  </conditionalFormatting>
  <conditionalFormatting sqref="P214:P215">
    <cfRule type="containsText" dxfId="625" priority="628" operator="containsText" text="Lançado">
      <formula>NOT(ISERROR(SEARCH("Lançado",P214)))</formula>
    </cfRule>
    <cfRule type="containsText" dxfId="624" priority="629" operator="containsText" text="N/A">
      <formula>NOT(ISERROR(SEARCH("N/A",P214)))</formula>
    </cfRule>
  </conditionalFormatting>
  <conditionalFormatting sqref="P255">
    <cfRule type="expression" dxfId="623" priority="617">
      <formula>$H255="SUBETAPA"</formula>
    </cfRule>
    <cfRule type="expression" dxfId="622" priority="618">
      <formula>$H255="CÉLULA CONSTRUTIVA"</formula>
    </cfRule>
    <cfRule type="expression" dxfId="621" priority="619">
      <formula>$H255="ETAPA"</formula>
    </cfRule>
  </conditionalFormatting>
  <conditionalFormatting sqref="P255">
    <cfRule type="containsText" dxfId="619" priority="620" operator="containsText" text="Lançado">
      <formula>NOT(ISERROR(SEARCH("Lançado",P255)))</formula>
    </cfRule>
    <cfRule type="containsText" dxfId="618" priority="621" operator="containsText" text="N/A">
      <formula>NOT(ISERROR(SEARCH("N/A",P255)))</formula>
    </cfRule>
    <cfRule type="containsText" dxfId="620" priority="622" operator="containsText" text="Pendente">
      <formula>NOT(ISERROR(SEARCH("Pendente",P255)))</formula>
    </cfRule>
    <cfRule type="containsText" dxfId="617" priority="623" operator="containsText" text="Finalizado">
      <formula>NOT(ISERROR(SEARCH("Finalizado",P255)))</formula>
    </cfRule>
    <cfRule type="containsText" dxfId="616" priority="624" operator="containsText" text="em andamento">
      <formula>NOT(ISERROR(SEARCH("em andamento",P255)))</formula>
    </cfRule>
  </conditionalFormatting>
  <conditionalFormatting sqref="P255">
    <cfRule type="expression" dxfId="605" priority="604">
      <formula>$H255="SUBETAPA"</formula>
    </cfRule>
    <cfRule type="expression" dxfId="604" priority="605">
      <formula>$H255="CÉLULA CONSTRUTIVA"</formula>
    </cfRule>
    <cfRule type="expression" dxfId="603" priority="606">
      <formula>$H255="ETAPA"</formula>
    </cfRule>
    <cfRule type="containsText" dxfId="612" priority="607" operator="containsText" text="Lançado">
      <formula>NOT(ISERROR(SEARCH("Lançado",P255)))</formula>
    </cfRule>
    <cfRule type="containsText" dxfId="611" priority="608" operator="containsText" text="N/A">
      <formula>NOT(ISERROR(SEARCH("N/A",P255)))</formula>
    </cfRule>
    <cfRule type="containsText" dxfId="609" priority="609" operator="containsText" text="Pendente">
      <formula>NOT(ISERROR(SEARCH("Pendente",P255)))</formula>
    </cfRule>
    <cfRule type="containsText" dxfId="608" priority="610" operator="containsText" text="Finalizado">
      <formula>NOT(ISERROR(SEARCH("Finalizado",P255)))</formula>
    </cfRule>
    <cfRule type="containsText" dxfId="607" priority="611" operator="containsText" text="em andamento">
      <formula>NOT(ISERROR(SEARCH("em andamento",P255)))</formula>
    </cfRule>
    <cfRule type="containsText" dxfId="606" priority="612" operator="containsText" text="Lançado">
      <formula>NOT(ISERROR(SEARCH("Lançado",P255)))</formula>
    </cfRule>
    <cfRule type="containsText" dxfId="610" priority="613" operator="containsText" text="N/A">
      <formula>NOT(ISERROR(SEARCH("N/A",P255)))</formula>
    </cfRule>
    <cfRule type="containsText" dxfId="615" priority="614" operator="containsText" text="Pendente">
      <formula>NOT(ISERROR(SEARCH("Pendente",P255)))</formula>
    </cfRule>
    <cfRule type="containsText" dxfId="614" priority="615" operator="containsText" text="Finalizado">
      <formula>NOT(ISERROR(SEARCH("Finalizado",P255)))</formula>
    </cfRule>
    <cfRule type="containsText" dxfId="613" priority="616" operator="containsText" text="em andamento">
      <formula>NOT(ISERROR(SEARCH("em andamento",P255)))</formula>
    </cfRule>
  </conditionalFormatting>
  <conditionalFormatting sqref="P257">
    <cfRule type="expression" dxfId="602" priority="596">
      <formula>$H257="SUBETAPA"</formula>
    </cfRule>
    <cfRule type="expression" dxfId="601" priority="597">
      <formula>$H257="CÉLULA CONSTRUTIVA"</formula>
    </cfRule>
    <cfRule type="expression" dxfId="600" priority="598">
      <formula>$H257="ETAPA"</formula>
    </cfRule>
  </conditionalFormatting>
  <conditionalFormatting sqref="P257">
    <cfRule type="containsText" dxfId="598" priority="599" operator="containsText" text="Lançado">
      <formula>NOT(ISERROR(SEARCH("Lançado",P257)))</formula>
    </cfRule>
    <cfRule type="containsText" dxfId="597" priority="600" operator="containsText" text="N/A">
      <formula>NOT(ISERROR(SEARCH("N/A",P257)))</formula>
    </cfRule>
    <cfRule type="containsText" dxfId="599" priority="601" operator="containsText" text="Pendente">
      <formula>NOT(ISERROR(SEARCH("Pendente",P257)))</formula>
    </cfRule>
    <cfRule type="containsText" dxfId="596" priority="602" operator="containsText" text="Finalizado">
      <formula>NOT(ISERROR(SEARCH("Finalizado",P257)))</formula>
    </cfRule>
    <cfRule type="containsText" dxfId="595" priority="603" operator="containsText" text="em andamento">
      <formula>NOT(ISERROR(SEARCH("em andamento",P257)))</formula>
    </cfRule>
  </conditionalFormatting>
  <conditionalFormatting sqref="P257">
    <cfRule type="expression" dxfId="584" priority="583">
      <formula>$H257="SUBETAPA"</formula>
    </cfRule>
    <cfRule type="expression" dxfId="583" priority="584">
      <formula>$H257="CÉLULA CONSTRUTIVA"</formula>
    </cfRule>
    <cfRule type="expression" dxfId="582" priority="585">
      <formula>$H257="ETAPA"</formula>
    </cfRule>
    <cfRule type="containsText" dxfId="591" priority="586" operator="containsText" text="Lançado">
      <formula>NOT(ISERROR(SEARCH("Lançado",P257)))</formula>
    </cfRule>
    <cfRule type="containsText" dxfId="590" priority="587" operator="containsText" text="N/A">
      <formula>NOT(ISERROR(SEARCH("N/A",P257)))</formula>
    </cfRule>
    <cfRule type="containsText" dxfId="588" priority="588" operator="containsText" text="Pendente">
      <formula>NOT(ISERROR(SEARCH("Pendente",P257)))</formula>
    </cfRule>
    <cfRule type="containsText" dxfId="587" priority="589" operator="containsText" text="Finalizado">
      <formula>NOT(ISERROR(SEARCH("Finalizado",P257)))</formula>
    </cfRule>
    <cfRule type="containsText" dxfId="586" priority="590" operator="containsText" text="em andamento">
      <formula>NOT(ISERROR(SEARCH("em andamento",P257)))</formula>
    </cfRule>
    <cfRule type="containsText" dxfId="585" priority="591" operator="containsText" text="Lançado">
      <formula>NOT(ISERROR(SEARCH("Lançado",P257)))</formula>
    </cfRule>
    <cfRule type="containsText" dxfId="589" priority="592" operator="containsText" text="N/A">
      <formula>NOT(ISERROR(SEARCH("N/A",P257)))</formula>
    </cfRule>
    <cfRule type="containsText" dxfId="594" priority="593" operator="containsText" text="Pendente">
      <formula>NOT(ISERROR(SEARCH("Pendente",P257)))</formula>
    </cfRule>
    <cfRule type="containsText" dxfId="593" priority="594" operator="containsText" text="Finalizado">
      <formula>NOT(ISERROR(SEARCH("Finalizado",P257)))</formula>
    </cfRule>
    <cfRule type="containsText" dxfId="592" priority="595" operator="containsText" text="em andamento">
      <formula>NOT(ISERROR(SEARCH("em andamento",P257)))</formula>
    </cfRule>
  </conditionalFormatting>
  <conditionalFormatting sqref="P275">
    <cfRule type="expression" dxfId="581" priority="581">
      <formula>$H275="ETAPA"</formula>
    </cfRule>
  </conditionalFormatting>
  <conditionalFormatting sqref="P275">
    <cfRule type="expression" dxfId="580" priority="570">
      <formula>$H275="CÉLULA CONSTRUTIVA"</formula>
    </cfRule>
  </conditionalFormatting>
  <conditionalFormatting sqref="P275">
    <cfRule type="expression" dxfId="579" priority="571">
      <formula>$H275="ETAPA"</formula>
    </cfRule>
  </conditionalFormatting>
  <conditionalFormatting sqref="P275">
    <cfRule type="expression" dxfId="578" priority="568">
      <formula>$H275="SUBETAPA"</formula>
    </cfRule>
  </conditionalFormatting>
  <conditionalFormatting sqref="P275">
    <cfRule type="expression" dxfId="577" priority="569">
      <formula>$H275="SUBETAPA"</formula>
    </cfRule>
  </conditionalFormatting>
  <conditionalFormatting sqref="P275">
    <cfRule type="containsText" dxfId="576" priority="582" operator="containsText" text="Pendente">
      <formula>NOT(ISERROR(SEARCH("Pendente",P275)))</formula>
    </cfRule>
  </conditionalFormatting>
  <conditionalFormatting sqref="P275">
    <cfRule type="containsText" dxfId="575" priority="580" operator="containsText" text="Pendente">
      <formula>NOT(ISERROR(SEARCH("Pendente",P275)))</formula>
    </cfRule>
  </conditionalFormatting>
  <conditionalFormatting sqref="P275">
    <cfRule type="containsText" dxfId="574" priority="578" operator="containsText" text="Lançado">
      <formula>NOT(ISERROR(SEARCH("Lançado",P275)))</formula>
    </cfRule>
    <cfRule type="containsText" dxfId="573" priority="579" operator="containsText" text="N/A">
      <formula>NOT(ISERROR(SEARCH("N/A",P275)))</formula>
    </cfRule>
  </conditionalFormatting>
  <conditionalFormatting sqref="P275">
    <cfRule type="containsText" dxfId="572" priority="577" operator="containsText" text="em andamento">
      <formula>NOT(ISERROR(SEARCH("em andamento",P275)))</formula>
    </cfRule>
  </conditionalFormatting>
  <conditionalFormatting sqref="P275">
    <cfRule type="containsText" dxfId="571" priority="576" operator="containsText" text="Finalizado">
      <formula>NOT(ISERROR(SEARCH("Finalizado",P275)))</formula>
    </cfRule>
  </conditionalFormatting>
  <conditionalFormatting sqref="P275">
    <cfRule type="containsText" dxfId="570" priority="575" operator="containsText" text="em andamento">
      <formula>NOT(ISERROR(SEARCH("em andamento",P275)))</formula>
    </cfRule>
  </conditionalFormatting>
  <conditionalFormatting sqref="P275">
    <cfRule type="containsText" dxfId="569" priority="572" operator="containsText" text="Lançado">
      <formula>NOT(ISERROR(SEARCH("Lançado",P275)))</formula>
    </cfRule>
    <cfRule type="containsText" dxfId="568" priority="573" operator="containsText" text="N/A">
      <formula>NOT(ISERROR(SEARCH("N/A",P275)))</formula>
    </cfRule>
  </conditionalFormatting>
  <conditionalFormatting sqref="P275">
    <cfRule type="containsText" dxfId="567" priority="574" operator="containsText" text="Finalizado">
      <formula>NOT(ISERROR(SEARCH("Finalizado",P275)))</formula>
    </cfRule>
  </conditionalFormatting>
  <conditionalFormatting sqref="P278">
    <cfRule type="expression" dxfId="566" priority="565">
      <formula>$H278="CÉLULA CONSTRUTIVA"</formula>
    </cfRule>
  </conditionalFormatting>
  <conditionalFormatting sqref="P278">
    <cfRule type="expression" dxfId="565" priority="566">
      <formula>$H278="ETAPA"</formula>
    </cfRule>
  </conditionalFormatting>
  <conditionalFormatting sqref="P278">
    <cfRule type="expression" dxfId="564" priority="555">
      <formula>$H278="SUBETAPA"</formula>
    </cfRule>
  </conditionalFormatting>
  <conditionalFormatting sqref="P278">
    <cfRule type="containsText" dxfId="563" priority="567" operator="containsText" text="Pendente">
      <formula>NOT(ISERROR(SEARCH("Pendente",P278)))</formula>
    </cfRule>
  </conditionalFormatting>
  <conditionalFormatting sqref="P278">
    <cfRule type="containsText" dxfId="562" priority="564" operator="containsText" text="Pendente">
      <formula>NOT(ISERROR(SEARCH("Pendente",P278)))</formula>
    </cfRule>
  </conditionalFormatting>
  <conditionalFormatting sqref="P278">
    <cfRule type="containsText" dxfId="561" priority="562" operator="containsText" text="Lançado">
      <formula>NOT(ISERROR(SEARCH("Lançado",P278)))</formula>
    </cfRule>
    <cfRule type="containsText" dxfId="560" priority="563" operator="containsText" text="N/A">
      <formula>NOT(ISERROR(SEARCH("N/A",P278)))</formula>
    </cfRule>
  </conditionalFormatting>
  <conditionalFormatting sqref="P278">
    <cfRule type="containsText" dxfId="559" priority="561" operator="containsText" text="em andamento">
      <formula>NOT(ISERROR(SEARCH("em andamento",P278)))</formula>
    </cfRule>
  </conditionalFormatting>
  <conditionalFormatting sqref="P278">
    <cfRule type="containsText" dxfId="558" priority="560" operator="containsText" text="Finalizado">
      <formula>NOT(ISERROR(SEARCH("Finalizado",P278)))</formula>
    </cfRule>
  </conditionalFormatting>
  <conditionalFormatting sqref="P278">
    <cfRule type="containsText" dxfId="557" priority="559" operator="containsText" text="em andamento">
      <formula>NOT(ISERROR(SEARCH("em andamento",P278)))</formula>
    </cfRule>
  </conditionalFormatting>
  <conditionalFormatting sqref="P278">
    <cfRule type="containsText" dxfId="556" priority="556" operator="containsText" text="Lançado">
      <formula>NOT(ISERROR(SEARCH("Lançado",P278)))</formula>
    </cfRule>
    <cfRule type="containsText" dxfId="555" priority="557" operator="containsText" text="N/A">
      <formula>NOT(ISERROR(SEARCH("N/A",P278)))</formula>
    </cfRule>
  </conditionalFormatting>
  <conditionalFormatting sqref="P278">
    <cfRule type="containsText" dxfId="554" priority="558" operator="containsText" text="Finalizado">
      <formula>NOT(ISERROR(SEARCH("Finalizado",P278)))</formula>
    </cfRule>
  </conditionalFormatting>
  <conditionalFormatting sqref="P285">
    <cfRule type="expression" dxfId="553" priority="553">
      <formula>$H285="CÉLULA CONSTRUTIVA"</formula>
    </cfRule>
  </conditionalFormatting>
  <conditionalFormatting sqref="P285">
    <cfRule type="expression" dxfId="552" priority="554">
      <formula>$H285="ETAPA"</formula>
    </cfRule>
  </conditionalFormatting>
  <conditionalFormatting sqref="P285">
    <cfRule type="expression" dxfId="551" priority="546">
      <formula>$H285="CÉLULA CONSTRUTIVA"</formula>
    </cfRule>
  </conditionalFormatting>
  <conditionalFormatting sqref="P285">
    <cfRule type="expression" dxfId="550" priority="547">
      <formula>$H285="ETAPA"</formula>
    </cfRule>
  </conditionalFormatting>
  <conditionalFormatting sqref="P285">
    <cfRule type="expression" dxfId="549" priority="544">
      <formula>$H285="SUBETAPA"</formula>
    </cfRule>
  </conditionalFormatting>
  <conditionalFormatting sqref="P285">
    <cfRule type="expression" dxfId="548" priority="545">
      <formula>$H285="SUBETAPA"</formula>
    </cfRule>
  </conditionalFormatting>
  <conditionalFormatting sqref="P285">
    <cfRule type="containsText" dxfId="547" priority="552" operator="containsText" text="Pendente">
      <formula>NOT(ISERROR(SEARCH("Pendente",P285)))</formula>
    </cfRule>
  </conditionalFormatting>
  <conditionalFormatting sqref="P285">
    <cfRule type="containsText" dxfId="546" priority="550" operator="containsText" text="Lançado">
      <formula>NOT(ISERROR(SEARCH("Lançado",P285)))</formula>
    </cfRule>
    <cfRule type="containsText" dxfId="545" priority="551" operator="containsText" text="N/A">
      <formula>NOT(ISERROR(SEARCH("N/A",P285)))</formula>
    </cfRule>
  </conditionalFormatting>
  <conditionalFormatting sqref="P285">
    <cfRule type="containsText" dxfId="544" priority="549" operator="containsText" text="em andamento">
      <formula>NOT(ISERROR(SEARCH("em andamento",P285)))</formula>
    </cfRule>
  </conditionalFormatting>
  <conditionalFormatting sqref="P285">
    <cfRule type="containsText" dxfId="543" priority="548" operator="containsText" text="Finalizado">
      <formula>NOT(ISERROR(SEARCH("Finalizado",P285)))</formula>
    </cfRule>
  </conditionalFormatting>
  <conditionalFormatting sqref="P290">
    <cfRule type="expression" dxfId="542" priority="540">
      <formula>$H290="ETAPA"</formula>
    </cfRule>
  </conditionalFormatting>
  <conditionalFormatting sqref="P290">
    <cfRule type="expression" dxfId="541" priority="539">
      <formula>$H290="CÉLULA CONSTRUTIVA"</formula>
    </cfRule>
  </conditionalFormatting>
  <conditionalFormatting sqref="P290">
    <cfRule type="expression" dxfId="540" priority="538">
      <formula>$H290="SUBETAPA"</formula>
    </cfRule>
  </conditionalFormatting>
  <conditionalFormatting sqref="P290">
    <cfRule type="containsText" dxfId="539" priority="543" operator="containsText" text="Pendente">
      <formula>NOT(ISERROR(SEARCH("Pendente",P290)))</formula>
    </cfRule>
  </conditionalFormatting>
  <conditionalFormatting sqref="P290">
    <cfRule type="containsText" dxfId="538" priority="542" operator="containsText" text="em andamento">
      <formula>NOT(ISERROR(SEARCH("em andamento",P290)))</formula>
    </cfRule>
  </conditionalFormatting>
  <conditionalFormatting sqref="P290">
    <cfRule type="containsText" dxfId="537" priority="536" operator="containsText" text="Lançado">
      <formula>NOT(ISERROR(SEARCH("Lançado",P290)))</formula>
    </cfRule>
    <cfRule type="containsText" dxfId="536" priority="537" operator="containsText" text="N/A">
      <formula>NOT(ISERROR(SEARCH("N/A",P290)))</formula>
    </cfRule>
  </conditionalFormatting>
  <conditionalFormatting sqref="P290">
    <cfRule type="containsText" dxfId="535" priority="541" operator="containsText" text="Finalizado">
      <formula>NOT(ISERROR(SEARCH("Finalizado",P290)))</formula>
    </cfRule>
  </conditionalFormatting>
  <conditionalFormatting sqref="P290">
    <cfRule type="expression" dxfId="529" priority="500">
      <formula>$H290="SUBETAPA"</formula>
    </cfRule>
    <cfRule type="expression" dxfId="530" priority="501">
      <formula>$H290="CÉLULA CONSTRUTIVA"</formula>
    </cfRule>
    <cfRule type="containsText" dxfId="531" priority="502" operator="containsText" text="Finalizado">
      <formula>NOT(ISERROR(SEARCH("Finalizado",P290)))</formula>
    </cfRule>
    <cfRule type="containsText" dxfId="532" priority="503" operator="containsText" text="em andamento">
      <formula>NOT(ISERROR(SEARCH("em andamento",P290)))</formula>
    </cfRule>
    <cfRule type="containsText" dxfId="533" priority="504" operator="containsText" text="Lançado">
      <formula>NOT(ISERROR(SEARCH("Lançado",P290)))</formula>
    </cfRule>
    <cfRule type="containsText" dxfId="534" priority="505" operator="containsText" text="N/A">
      <formula>NOT(ISERROR(SEARCH("N/A",P290)))</formula>
    </cfRule>
    <cfRule type="containsText" dxfId="499" priority="506" operator="containsText" text="Pendente">
      <formula>NOT(ISERROR(SEARCH("Pendente",P290)))</formula>
    </cfRule>
    <cfRule type="containsText" dxfId="500" priority="507" operator="containsText" text="Finalizado">
      <formula>NOT(ISERROR(SEARCH("Finalizado",P290)))</formula>
    </cfRule>
    <cfRule type="containsText" dxfId="515" priority="508" operator="containsText" text="em andamento">
      <formula>NOT(ISERROR(SEARCH("em andamento",P290)))</formula>
    </cfRule>
    <cfRule type="expression" dxfId="501" priority="509">
      <formula>$H290="ETAPA"</formula>
    </cfRule>
    <cfRule type="containsText" dxfId="528" priority="510" operator="containsText" text="Lançado">
      <formula>NOT(ISERROR(SEARCH("Lançado",P290)))</formula>
    </cfRule>
    <cfRule type="containsText" dxfId="527" priority="511" operator="containsText" text="N/A">
      <formula>NOT(ISERROR(SEARCH("N/A",P290)))</formula>
    </cfRule>
    <cfRule type="containsText" dxfId="526" priority="512" operator="containsText" text="Pendente">
      <formula>NOT(ISERROR(SEARCH("Pendente",P290)))</formula>
    </cfRule>
    <cfRule type="containsText" dxfId="525" priority="513" operator="containsText" text="Finalizado">
      <formula>NOT(ISERROR(SEARCH("Finalizado",P290)))</formula>
    </cfRule>
    <cfRule type="containsText" dxfId="524" priority="514" operator="containsText" text="em andamento">
      <formula>NOT(ISERROR(SEARCH("em andamento",P290)))</formula>
    </cfRule>
    <cfRule type="containsText" dxfId="523" priority="515" operator="containsText" text="Lançado">
      <formula>NOT(ISERROR(SEARCH("Lançado",P290)))</formula>
    </cfRule>
    <cfRule type="containsText" dxfId="522" priority="516" operator="containsText" text="N/A">
      <formula>NOT(ISERROR(SEARCH("N/A",P290)))</formula>
    </cfRule>
    <cfRule type="containsText" dxfId="521" priority="517" operator="containsText" text="Pendente">
      <formula>NOT(ISERROR(SEARCH("Pendente",P290)))</formula>
    </cfRule>
    <cfRule type="containsText" dxfId="520" priority="518" operator="containsText" text="Finalizado">
      <formula>NOT(ISERROR(SEARCH("Finalizado",P290)))</formula>
    </cfRule>
    <cfRule type="containsText" dxfId="519" priority="519" operator="containsText" text="em andamento">
      <formula>NOT(ISERROR(SEARCH("em andamento",P290)))</formula>
    </cfRule>
    <cfRule type="expression" dxfId="518" priority="520">
      <formula>$H290="SUBETAPA"</formula>
    </cfRule>
    <cfRule type="expression" dxfId="517" priority="521">
      <formula>$H290="CÉLULA CONSTRUTIVA"</formula>
    </cfRule>
    <cfRule type="expression" dxfId="516" priority="522">
      <formula>$H290="ETAPA"</formula>
    </cfRule>
    <cfRule type="expression" dxfId="513" priority="523">
      <formula>$H290="SUBETAPA"</formula>
    </cfRule>
    <cfRule type="expression" dxfId="512" priority="524">
      <formula>$H290="CÉLULA CONSTRUTIVA"</formula>
    </cfRule>
    <cfRule type="expression" dxfId="511" priority="525">
      <formula>$H290="ETAPA"</formula>
    </cfRule>
    <cfRule type="containsText" dxfId="510" priority="526" operator="containsText" text="Lançado">
      <formula>NOT(ISERROR(SEARCH("Lançado",P290)))</formula>
    </cfRule>
    <cfRule type="containsText" dxfId="509" priority="527" operator="containsText" text="N/A">
      <formula>NOT(ISERROR(SEARCH("N/A",P290)))</formula>
    </cfRule>
    <cfRule type="containsText" dxfId="514" priority="528" operator="containsText" text="Pendente">
      <formula>NOT(ISERROR(SEARCH("Pendente",P290)))</formula>
    </cfRule>
    <cfRule type="containsText" dxfId="508" priority="529" operator="containsText" text="Finalizado">
      <formula>NOT(ISERROR(SEARCH("Finalizado",P290)))</formula>
    </cfRule>
    <cfRule type="containsText" dxfId="507" priority="530" operator="containsText" text="em andamento">
      <formula>NOT(ISERROR(SEARCH("em andamento",P290)))</formula>
    </cfRule>
    <cfRule type="containsText" dxfId="506" priority="531" operator="containsText" text="Lançado">
      <formula>NOT(ISERROR(SEARCH("Lançado",P290)))</formula>
    </cfRule>
    <cfRule type="containsText" dxfId="505" priority="532" operator="containsText" text="N/A">
      <formula>NOT(ISERROR(SEARCH("N/A",P290)))</formula>
    </cfRule>
    <cfRule type="containsText" dxfId="504" priority="533" operator="containsText" text="Pendente">
      <formula>NOT(ISERROR(SEARCH("Pendente",P290)))</formula>
    </cfRule>
    <cfRule type="containsText" dxfId="503" priority="534" operator="containsText" text="Finalizado">
      <formula>NOT(ISERROR(SEARCH("Finalizado",P290)))</formula>
    </cfRule>
    <cfRule type="containsText" dxfId="502" priority="535" operator="containsText" text="em andamento">
      <formula>NOT(ISERROR(SEARCH("em andamento",P290)))</formula>
    </cfRule>
  </conditionalFormatting>
  <conditionalFormatting sqref="P290">
    <cfRule type="expression" dxfId="498" priority="498">
      <formula>$H290="CÉLULA CONSTRUTIVA"</formula>
    </cfRule>
  </conditionalFormatting>
  <conditionalFormatting sqref="P290">
    <cfRule type="expression" dxfId="497" priority="499">
      <formula>$H290="ETAPA"</formula>
    </cfRule>
  </conditionalFormatting>
  <conditionalFormatting sqref="P290">
    <cfRule type="expression" dxfId="496" priority="491">
      <formula>$H290="CÉLULA CONSTRUTIVA"</formula>
    </cfRule>
  </conditionalFormatting>
  <conditionalFormatting sqref="P290">
    <cfRule type="expression" dxfId="495" priority="492">
      <formula>$H290="ETAPA"</formula>
    </cfRule>
  </conditionalFormatting>
  <conditionalFormatting sqref="P290">
    <cfRule type="expression" dxfId="494" priority="489">
      <formula>$H290="SUBETAPA"</formula>
    </cfRule>
  </conditionalFormatting>
  <conditionalFormatting sqref="P290">
    <cfRule type="expression" dxfId="493" priority="490">
      <formula>$H290="SUBETAPA"</formula>
    </cfRule>
  </conditionalFormatting>
  <conditionalFormatting sqref="P290">
    <cfRule type="containsText" dxfId="492" priority="497" operator="containsText" text="Pendente">
      <formula>NOT(ISERROR(SEARCH("Pendente",P290)))</formula>
    </cfRule>
  </conditionalFormatting>
  <conditionalFormatting sqref="P290">
    <cfRule type="containsText" dxfId="491" priority="495" operator="containsText" text="Lançado">
      <formula>NOT(ISERROR(SEARCH("Lançado",P290)))</formula>
    </cfRule>
    <cfRule type="containsText" dxfId="490" priority="496" operator="containsText" text="N/A">
      <formula>NOT(ISERROR(SEARCH("N/A",P290)))</formula>
    </cfRule>
  </conditionalFormatting>
  <conditionalFormatting sqref="P290">
    <cfRule type="containsText" dxfId="489" priority="494" operator="containsText" text="em andamento">
      <formula>NOT(ISERROR(SEARCH("em andamento",P290)))</formula>
    </cfRule>
  </conditionalFormatting>
  <conditionalFormatting sqref="P290">
    <cfRule type="containsText" dxfId="488" priority="493" operator="containsText" text="Finalizado">
      <formula>NOT(ISERROR(SEARCH("Finalizado",P290)))</formula>
    </cfRule>
  </conditionalFormatting>
  <conditionalFormatting sqref="P288">
    <cfRule type="expression" dxfId="487" priority="485">
      <formula>$H288="ETAPA"</formula>
    </cfRule>
  </conditionalFormatting>
  <conditionalFormatting sqref="P288">
    <cfRule type="expression" dxfId="486" priority="484">
      <formula>$H288="CÉLULA CONSTRUTIVA"</formula>
    </cfRule>
  </conditionalFormatting>
  <conditionalFormatting sqref="P288">
    <cfRule type="expression" dxfId="485" priority="483">
      <formula>$H288="SUBETAPA"</formula>
    </cfRule>
  </conditionalFormatting>
  <conditionalFormatting sqref="P288">
    <cfRule type="containsText" dxfId="484" priority="488" operator="containsText" text="Pendente">
      <formula>NOT(ISERROR(SEARCH("Pendente",P288)))</formula>
    </cfRule>
  </conditionalFormatting>
  <conditionalFormatting sqref="P288">
    <cfRule type="containsText" dxfId="483" priority="487" operator="containsText" text="em andamento">
      <formula>NOT(ISERROR(SEARCH("em andamento",P288)))</formula>
    </cfRule>
  </conditionalFormatting>
  <conditionalFormatting sqref="P288">
    <cfRule type="containsText" dxfId="482" priority="481" operator="containsText" text="Lançado">
      <formula>NOT(ISERROR(SEARCH("Lançado",P288)))</formula>
    </cfRule>
    <cfRule type="containsText" dxfId="481" priority="482" operator="containsText" text="N/A">
      <formula>NOT(ISERROR(SEARCH("N/A",P288)))</formula>
    </cfRule>
  </conditionalFormatting>
  <conditionalFormatting sqref="P288">
    <cfRule type="containsText" dxfId="480" priority="486" operator="containsText" text="Finalizado">
      <formula>NOT(ISERROR(SEARCH("Finalizado",P288)))</formula>
    </cfRule>
  </conditionalFormatting>
  <conditionalFormatting sqref="P288">
    <cfRule type="expression" dxfId="474" priority="445">
      <formula>$H288="SUBETAPA"</formula>
    </cfRule>
    <cfRule type="expression" dxfId="475" priority="446">
      <formula>$H288="CÉLULA CONSTRUTIVA"</formula>
    </cfRule>
    <cfRule type="containsText" dxfId="476" priority="447" operator="containsText" text="Finalizado">
      <formula>NOT(ISERROR(SEARCH("Finalizado",P288)))</formula>
    </cfRule>
    <cfRule type="containsText" dxfId="477" priority="448" operator="containsText" text="em andamento">
      <formula>NOT(ISERROR(SEARCH("em andamento",P288)))</formula>
    </cfRule>
    <cfRule type="containsText" dxfId="478" priority="449" operator="containsText" text="Lançado">
      <formula>NOT(ISERROR(SEARCH("Lançado",P288)))</formula>
    </cfRule>
    <cfRule type="containsText" dxfId="479" priority="450" operator="containsText" text="N/A">
      <formula>NOT(ISERROR(SEARCH("N/A",P288)))</formula>
    </cfRule>
    <cfRule type="containsText" dxfId="444" priority="451" operator="containsText" text="Pendente">
      <formula>NOT(ISERROR(SEARCH("Pendente",P288)))</formula>
    </cfRule>
    <cfRule type="containsText" dxfId="445" priority="452" operator="containsText" text="Finalizado">
      <formula>NOT(ISERROR(SEARCH("Finalizado",P288)))</formula>
    </cfRule>
    <cfRule type="containsText" dxfId="460" priority="453" operator="containsText" text="em andamento">
      <formula>NOT(ISERROR(SEARCH("em andamento",P288)))</formula>
    </cfRule>
    <cfRule type="expression" dxfId="446" priority="454">
      <formula>$H288="ETAPA"</formula>
    </cfRule>
    <cfRule type="containsText" dxfId="473" priority="455" operator="containsText" text="Lançado">
      <formula>NOT(ISERROR(SEARCH("Lançado",P288)))</formula>
    </cfRule>
    <cfRule type="containsText" dxfId="472" priority="456" operator="containsText" text="N/A">
      <formula>NOT(ISERROR(SEARCH("N/A",P288)))</formula>
    </cfRule>
    <cfRule type="containsText" dxfId="471" priority="457" operator="containsText" text="Pendente">
      <formula>NOT(ISERROR(SEARCH("Pendente",P288)))</formula>
    </cfRule>
    <cfRule type="containsText" dxfId="470" priority="458" operator="containsText" text="Finalizado">
      <formula>NOT(ISERROR(SEARCH("Finalizado",P288)))</formula>
    </cfRule>
    <cfRule type="containsText" dxfId="469" priority="459" operator="containsText" text="em andamento">
      <formula>NOT(ISERROR(SEARCH("em andamento",P288)))</formula>
    </cfRule>
    <cfRule type="containsText" dxfId="468" priority="460" operator="containsText" text="Lançado">
      <formula>NOT(ISERROR(SEARCH("Lançado",P288)))</formula>
    </cfRule>
    <cfRule type="containsText" dxfId="467" priority="461" operator="containsText" text="N/A">
      <formula>NOT(ISERROR(SEARCH("N/A",P288)))</formula>
    </cfRule>
    <cfRule type="containsText" dxfId="466" priority="462" operator="containsText" text="Pendente">
      <formula>NOT(ISERROR(SEARCH("Pendente",P288)))</formula>
    </cfRule>
    <cfRule type="containsText" dxfId="465" priority="463" operator="containsText" text="Finalizado">
      <formula>NOT(ISERROR(SEARCH("Finalizado",P288)))</formula>
    </cfRule>
    <cfRule type="containsText" dxfId="464" priority="464" operator="containsText" text="em andamento">
      <formula>NOT(ISERROR(SEARCH("em andamento",P288)))</formula>
    </cfRule>
    <cfRule type="expression" dxfId="463" priority="465">
      <formula>$H288="SUBETAPA"</formula>
    </cfRule>
    <cfRule type="expression" dxfId="462" priority="466">
      <formula>$H288="CÉLULA CONSTRUTIVA"</formula>
    </cfRule>
    <cfRule type="expression" dxfId="461" priority="467">
      <formula>$H288="ETAPA"</formula>
    </cfRule>
    <cfRule type="expression" dxfId="458" priority="468">
      <formula>$H288="SUBETAPA"</formula>
    </cfRule>
    <cfRule type="expression" dxfId="457" priority="469">
      <formula>$H288="CÉLULA CONSTRUTIVA"</formula>
    </cfRule>
    <cfRule type="expression" dxfId="456" priority="470">
      <formula>$H288="ETAPA"</formula>
    </cfRule>
    <cfRule type="containsText" dxfId="455" priority="471" operator="containsText" text="Lançado">
      <formula>NOT(ISERROR(SEARCH("Lançado",P288)))</formula>
    </cfRule>
    <cfRule type="containsText" dxfId="454" priority="472" operator="containsText" text="N/A">
      <formula>NOT(ISERROR(SEARCH("N/A",P288)))</formula>
    </cfRule>
    <cfRule type="containsText" dxfId="459" priority="473" operator="containsText" text="Pendente">
      <formula>NOT(ISERROR(SEARCH("Pendente",P288)))</formula>
    </cfRule>
    <cfRule type="containsText" dxfId="453" priority="474" operator="containsText" text="Finalizado">
      <formula>NOT(ISERROR(SEARCH("Finalizado",P288)))</formula>
    </cfRule>
    <cfRule type="containsText" dxfId="452" priority="475" operator="containsText" text="em andamento">
      <formula>NOT(ISERROR(SEARCH("em andamento",P288)))</formula>
    </cfRule>
    <cfRule type="containsText" dxfId="451" priority="476" operator="containsText" text="Lançado">
      <formula>NOT(ISERROR(SEARCH("Lançado",P288)))</formula>
    </cfRule>
    <cfRule type="containsText" dxfId="450" priority="477" operator="containsText" text="N/A">
      <formula>NOT(ISERROR(SEARCH("N/A",P288)))</formula>
    </cfRule>
    <cfRule type="containsText" dxfId="449" priority="478" operator="containsText" text="Pendente">
      <formula>NOT(ISERROR(SEARCH("Pendente",P288)))</formula>
    </cfRule>
    <cfRule type="containsText" dxfId="448" priority="479" operator="containsText" text="Finalizado">
      <formula>NOT(ISERROR(SEARCH("Finalizado",P288)))</formula>
    </cfRule>
    <cfRule type="containsText" dxfId="447" priority="480" operator="containsText" text="em andamento">
      <formula>NOT(ISERROR(SEARCH("em andamento",P288)))</formula>
    </cfRule>
  </conditionalFormatting>
  <conditionalFormatting sqref="P288">
    <cfRule type="expression" dxfId="443" priority="443">
      <formula>$H288="CÉLULA CONSTRUTIVA"</formula>
    </cfRule>
  </conditionalFormatting>
  <conditionalFormatting sqref="P288">
    <cfRule type="expression" dxfId="442" priority="444">
      <formula>$H288="ETAPA"</formula>
    </cfRule>
  </conditionalFormatting>
  <conditionalFormatting sqref="P288">
    <cfRule type="expression" dxfId="441" priority="436">
      <formula>$H288="CÉLULA CONSTRUTIVA"</formula>
    </cfRule>
  </conditionalFormatting>
  <conditionalFormatting sqref="P288">
    <cfRule type="expression" dxfId="440" priority="437">
      <formula>$H288="ETAPA"</formula>
    </cfRule>
  </conditionalFormatting>
  <conditionalFormatting sqref="P288">
    <cfRule type="expression" dxfId="439" priority="434">
      <formula>$H288="SUBETAPA"</formula>
    </cfRule>
  </conditionalFormatting>
  <conditionalFormatting sqref="P288">
    <cfRule type="expression" dxfId="438" priority="435">
      <formula>$H288="SUBETAPA"</formula>
    </cfRule>
  </conditionalFormatting>
  <conditionalFormatting sqref="P288">
    <cfRule type="containsText" dxfId="437" priority="442" operator="containsText" text="Pendente">
      <formula>NOT(ISERROR(SEARCH("Pendente",P288)))</formula>
    </cfRule>
  </conditionalFormatting>
  <conditionalFormatting sqref="P288">
    <cfRule type="containsText" dxfId="436" priority="440" operator="containsText" text="Lançado">
      <formula>NOT(ISERROR(SEARCH("Lançado",P288)))</formula>
    </cfRule>
    <cfRule type="containsText" dxfId="435" priority="441" operator="containsText" text="N/A">
      <formula>NOT(ISERROR(SEARCH("N/A",P288)))</formula>
    </cfRule>
  </conditionalFormatting>
  <conditionalFormatting sqref="P288">
    <cfRule type="containsText" dxfId="434" priority="439" operator="containsText" text="em andamento">
      <formula>NOT(ISERROR(SEARCH("em andamento",P288)))</formula>
    </cfRule>
  </conditionalFormatting>
  <conditionalFormatting sqref="P288">
    <cfRule type="containsText" dxfId="433" priority="438" operator="containsText" text="Finalizado">
      <formula>NOT(ISERROR(SEARCH("Finalizado",P288)))</formula>
    </cfRule>
  </conditionalFormatting>
  <conditionalFormatting sqref="P287">
    <cfRule type="expression" dxfId="432" priority="430">
      <formula>$H287="ETAPA"</formula>
    </cfRule>
  </conditionalFormatting>
  <conditionalFormatting sqref="P287">
    <cfRule type="expression" dxfId="431" priority="429">
      <formula>$H287="CÉLULA CONSTRUTIVA"</formula>
    </cfRule>
  </conditionalFormatting>
  <conditionalFormatting sqref="P287">
    <cfRule type="expression" dxfId="430" priority="428">
      <formula>$H287="SUBETAPA"</formula>
    </cfRule>
  </conditionalFormatting>
  <conditionalFormatting sqref="P287">
    <cfRule type="containsText" dxfId="429" priority="433" operator="containsText" text="Pendente">
      <formula>NOT(ISERROR(SEARCH("Pendente",P287)))</formula>
    </cfRule>
  </conditionalFormatting>
  <conditionalFormatting sqref="P287">
    <cfRule type="containsText" dxfId="428" priority="432" operator="containsText" text="em andamento">
      <formula>NOT(ISERROR(SEARCH("em andamento",P287)))</formula>
    </cfRule>
  </conditionalFormatting>
  <conditionalFormatting sqref="P287">
    <cfRule type="containsText" dxfId="427" priority="426" operator="containsText" text="Lançado">
      <formula>NOT(ISERROR(SEARCH("Lançado",P287)))</formula>
    </cfRule>
    <cfRule type="containsText" dxfId="426" priority="427" operator="containsText" text="N/A">
      <formula>NOT(ISERROR(SEARCH("N/A",P287)))</formula>
    </cfRule>
  </conditionalFormatting>
  <conditionalFormatting sqref="P287">
    <cfRule type="containsText" dxfId="425" priority="431" operator="containsText" text="Finalizado">
      <formula>NOT(ISERROR(SEARCH("Finalizado",P287)))</formula>
    </cfRule>
  </conditionalFormatting>
  <conditionalFormatting sqref="P287">
    <cfRule type="expression" dxfId="419" priority="390">
      <formula>$H287="SUBETAPA"</formula>
    </cfRule>
    <cfRule type="expression" dxfId="420" priority="391">
      <formula>$H287="CÉLULA CONSTRUTIVA"</formula>
    </cfRule>
    <cfRule type="containsText" dxfId="421" priority="392" operator="containsText" text="Finalizado">
      <formula>NOT(ISERROR(SEARCH("Finalizado",P287)))</formula>
    </cfRule>
    <cfRule type="containsText" dxfId="422" priority="393" operator="containsText" text="em andamento">
      <formula>NOT(ISERROR(SEARCH("em andamento",P287)))</formula>
    </cfRule>
    <cfRule type="containsText" dxfId="423" priority="394" operator="containsText" text="Lançado">
      <formula>NOT(ISERROR(SEARCH("Lançado",P287)))</formula>
    </cfRule>
    <cfRule type="containsText" dxfId="424" priority="395" operator="containsText" text="N/A">
      <formula>NOT(ISERROR(SEARCH("N/A",P287)))</formula>
    </cfRule>
    <cfRule type="containsText" dxfId="389" priority="396" operator="containsText" text="Pendente">
      <formula>NOT(ISERROR(SEARCH("Pendente",P287)))</formula>
    </cfRule>
    <cfRule type="containsText" dxfId="390" priority="397" operator="containsText" text="Finalizado">
      <formula>NOT(ISERROR(SEARCH("Finalizado",P287)))</formula>
    </cfRule>
    <cfRule type="containsText" dxfId="405" priority="398" operator="containsText" text="em andamento">
      <formula>NOT(ISERROR(SEARCH("em andamento",P287)))</formula>
    </cfRule>
    <cfRule type="expression" dxfId="391" priority="399">
      <formula>$H287="ETAPA"</formula>
    </cfRule>
    <cfRule type="containsText" dxfId="418" priority="400" operator="containsText" text="Lançado">
      <formula>NOT(ISERROR(SEARCH("Lançado",P287)))</formula>
    </cfRule>
    <cfRule type="containsText" dxfId="417" priority="401" operator="containsText" text="N/A">
      <formula>NOT(ISERROR(SEARCH("N/A",P287)))</formula>
    </cfRule>
    <cfRule type="containsText" dxfId="416" priority="402" operator="containsText" text="Pendente">
      <formula>NOT(ISERROR(SEARCH("Pendente",P287)))</formula>
    </cfRule>
    <cfRule type="containsText" dxfId="415" priority="403" operator="containsText" text="Finalizado">
      <formula>NOT(ISERROR(SEARCH("Finalizado",P287)))</formula>
    </cfRule>
    <cfRule type="containsText" dxfId="414" priority="404" operator="containsText" text="em andamento">
      <formula>NOT(ISERROR(SEARCH("em andamento",P287)))</formula>
    </cfRule>
    <cfRule type="containsText" dxfId="413" priority="405" operator="containsText" text="Lançado">
      <formula>NOT(ISERROR(SEARCH("Lançado",P287)))</formula>
    </cfRule>
    <cfRule type="containsText" dxfId="412" priority="406" operator="containsText" text="N/A">
      <formula>NOT(ISERROR(SEARCH("N/A",P287)))</formula>
    </cfRule>
    <cfRule type="containsText" dxfId="411" priority="407" operator="containsText" text="Pendente">
      <formula>NOT(ISERROR(SEARCH("Pendente",P287)))</formula>
    </cfRule>
    <cfRule type="containsText" dxfId="410" priority="408" operator="containsText" text="Finalizado">
      <formula>NOT(ISERROR(SEARCH("Finalizado",P287)))</formula>
    </cfRule>
    <cfRule type="containsText" dxfId="409" priority="409" operator="containsText" text="em andamento">
      <formula>NOT(ISERROR(SEARCH("em andamento",P287)))</formula>
    </cfRule>
    <cfRule type="expression" dxfId="408" priority="410">
      <formula>$H287="SUBETAPA"</formula>
    </cfRule>
    <cfRule type="expression" dxfId="407" priority="411">
      <formula>$H287="CÉLULA CONSTRUTIVA"</formula>
    </cfRule>
    <cfRule type="expression" dxfId="406" priority="412">
      <formula>$H287="ETAPA"</formula>
    </cfRule>
    <cfRule type="expression" dxfId="403" priority="413">
      <formula>$H287="SUBETAPA"</formula>
    </cfRule>
    <cfRule type="expression" dxfId="402" priority="414">
      <formula>$H287="CÉLULA CONSTRUTIVA"</formula>
    </cfRule>
    <cfRule type="expression" dxfId="401" priority="415">
      <formula>$H287="ETAPA"</formula>
    </cfRule>
    <cfRule type="containsText" dxfId="400" priority="416" operator="containsText" text="Lançado">
      <formula>NOT(ISERROR(SEARCH("Lançado",P287)))</formula>
    </cfRule>
    <cfRule type="containsText" dxfId="399" priority="417" operator="containsText" text="N/A">
      <formula>NOT(ISERROR(SEARCH("N/A",P287)))</formula>
    </cfRule>
    <cfRule type="containsText" dxfId="404" priority="418" operator="containsText" text="Pendente">
      <formula>NOT(ISERROR(SEARCH("Pendente",P287)))</formula>
    </cfRule>
    <cfRule type="containsText" dxfId="398" priority="419" operator="containsText" text="Finalizado">
      <formula>NOT(ISERROR(SEARCH("Finalizado",P287)))</formula>
    </cfRule>
    <cfRule type="containsText" dxfId="397" priority="420" operator="containsText" text="em andamento">
      <formula>NOT(ISERROR(SEARCH("em andamento",P287)))</formula>
    </cfRule>
    <cfRule type="containsText" dxfId="396" priority="421" operator="containsText" text="Lançado">
      <formula>NOT(ISERROR(SEARCH("Lançado",P287)))</formula>
    </cfRule>
    <cfRule type="containsText" dxfId="395" priority="422" operator="containsText" text="N/A">
      <formula>NOT(ISERROR(SEARCH("N/A",P287)))</formula>
    </cfRule>
    <cfRule type="containsText" dxfId="394" priority="423" operator="containsText" text="Pendente">
      <formula>NOT(ISERROR(SEARCH("Pendente",P287)))</formula>
    </cfRule>
    <cfRule type="containsText" dxfId="393" priority="424" operator="containsText" text="Finalizado">
      <formula>NOT(ISERROR(SEARCH("Finalizado",P287)))</formula>
    </cfRule>
    <cfRule type="containsText" dxfId="392" priority="425" operator="containsText" text="em andamento">
      <formula>NOT(ISERROR(SEARCH("em andamento",P287)))</formula>
    </cfRule>
  </conditionalFormatting>
  <conditionalFormatting sqref="P287">
    <cfRule type="expression" dxfId="388" priority="388">
      <formula>$H287="CÉLULA CONSTRUTIVA"</formula>
    </cfRule>
  </conditionalFormatting>
  <conditionalFormatting sqref="P287">
    <cfRule type="expression" dxfId="387" priority="389">
      <formula>$H287="ETAPA"</formula>
    </cfRule>
  </conditionalFormatting>
  <conditionalFormatting sqref="P287">
    <cfRule type="expression" dxfId="386" priority="381">
      <formula>$H287="CÉLULA CONSTRUTIVA"</formula>
    </cfRule>
  </conditionalFormatting>
  <conditionalFormatting sqref="P287">
    <cfRule type="expression" dxfId="385" priority="382">
      <formula>$H287="ETAPA"</formula>
    </cfRule>
  </conditionalFormatting>
  <conditionalFormatting sqref="P287">
    <cfRule type="expression" dxfId="384" priority="379">
      <formula>$H287="SUBETAPA"</formula>
    </cfRule>
  </conditionalFormatting>
  <conditionalFormatting sqref="P287">
    <cfRule type="expression" dxfId="383" priority="380">
      <formula>$H287="SUBETAPA"</formula>
    </cfRule>
  </conditionalFormatting>
  <conditionalFormatting sqref="P287">
    <cfRule type="containsText" dxfId="382" priority="387" operator="containsText" text="Pendente">
      <formula>NOT(ISERROR(SEARCH("Pendente",P287)))</formula>
    </cfRule>
  </conditionalFormatting>
  <conditionalFormatting sqref="P287">
    <cfRule type="containsText" dxfId="381" priority="385" operator="containsText" text="Lançado">
      <formula>NOT(ISERROR(SEARCH("Lançado",P287)))</formula>
    </cfRule>
    <cfRule type="containsText" dxfId="380" priority="386" operator="containsText" text="N/A">
      <formula>NOT(ISERROR(SEARCH("N/A",P287)))</formula>
    </cfRule>
  </conditionalFormatting>
  <conditionalFormatting sqref="P287">
    <cfRule type="containsText" dxfId="379" priority="384" operator="containsText" text="em andamento">
      <formula>NOT(ISERROR(SEARCH("em andamento",P287)))</formula>
    </cfRule>
  </conditionalFormatting>
  <conditionalFormatting sqref="P287">
    <cfRule type="containsText" dxfId="378" priority="383" operator="containsText" text="Finalizado">
      <formula>NOT(ISERROR(SEARCH("Finalizado",P287)))</formula>
    </cfRule>
  </conditionalFormatting>
  <conditionalFormatting sqref="P330">
    <cfRule type="expression" dxfId="376" priority="371">
      <formula>$H330="SUBETAPA"</formula>
    </cfRule>
    <cfRule type="expression" dxfId="377" priority="372">
      <formula>$H330="CÉLULA CONSTRUTIVA"</formula>
    </cfRule>
    <cfRule type="expression" dxfId="375" priority="373">
      <formula>$H330="ETAPA"</formula>
    </cfRule>
  </conditionalFormatting>
  <conditionalFormatting sqref="P330">
    <cfRule type="containsText" dxfId="373" priority="374" operator="containsText" text="Lançado">
      <formula>NOT(ISERROR(SEARCH("Lançado",P330)))</formula>
    </cfRule>
    <cfRule type="containsText" dxfId="374" priority="375" operator="containsText" text="N/A">
      <formula>NOT(ISERROR(SEARCH("N/A",P330)))</formula>
    </cfRule>
  </conditionalFormatting>
  <conditionalFormatting sqref="P330">
    <cfRule type="expression" dxfId="361" priority="358">
      <formula>$H330="SUBETAPA"</formula>
    </cfRule>
    <cfRule type="expression" dxfId="360" priority="359">
      <formula>$H330="CÉLULA CONSTRUTIVA"</formula>
    </cfRule>
    <cfRule type="expression" dxfId="358" priority="360">
      <formula>$H330="ETAPA"</formula>
    </cfRule>
    <cfRule type="containsText" dxfId="357" priority="361" operator="containsText" text="Lançado">
      <formula>NOT(ISERROR(SEARCH("Lançado",P330)))</formula>
    </cfRule>
    <cfRule type="containsText" dxfId="363" priority="362" operator="containsText" text="N/A">
      <formula>NOT(ISERROR(SEARCH("N/A",P330)))</formula>
    </cfRule>
    <cfRule type="containsText" dxfId="371" priority="363" operator="containsText" text="Pendente">
      <formula>NOT(ISERROR(SEARCH("Pendente",P330)))</formula>
    </cfRule>
    <cfRule type="containsText" dxfId="372" priority="364" operator="containsText" text="Finalizado">
      <formula>NOT(ISERROR(SEARCH("Finalizado",P330)))</formula>
    </cfRule>
    <cfRule type="containsText" dxfId="362" priority="365" operator="containsText" text="em andamento">
      <formula>NOT(ISERROR(SEARCH("em andamento",P330)))</formula>
    </cfRule>
    <cfRule type="containsText" dxfId="367" priority="366" operator="containsText" text="Lançado">
      <formula>NOT(ISERROR(SEARCH("Lançado",P330)))</formula>
    </cfRule>
    <cfRule type="containsText" dxfId="368" priority="367" operator="containsText" text="N/A">
      <formula>NOT(ISERROR(SEARCH("N/A",P330)))</formula>
    </cfRule>
    <cfRule type="containsText" dxfId="370" priority="368" operator="containsText" text="Pendente">
      <formula>NOT(ISERROR(SEARCH("Pendente",P330)))</formula>
    </cfRule>
    <cfRule type="containsText" dxfId="369" priority="369" operator="containsText" text="Finalizado">
      <formula>NOT(ISERROR(SEARCH("Finalizado",P330)))</formula>
    </cfRule>
    <cfRule type="containsText" dxfId="366" priority="370" operator="containsText" text="em andamento">
      <formula>NOT(ISERROR(SEARCH("em andamento",P330)))</formula>
    </cfRule>
    <cfRule type="containsText" dxfId="359" priority="376" operator="containsText" text="Pendente">
      <formula>NOT(ISERROR(SEARCH("Pendente",P330)))</formula>
    </cfRule>
    <cfRule type="containsText" dxfId="364" priority="377" operator="containsText" text="Finalizado">
      <formula>NOT(ISERROR(SEARCH("Finalizado",P330)))</formula>
    </cfRule>
    <cfRule type="containsText" dxfId="365" priority="378" operator="containsText" text="em andamento">
      <formula>NOT(ISERROR(SEARCH("em andamento",P330)))</formula>
    </cfRule>
  </conditionalFormatting>
  <conditionalFormatting sqref="P326">
    <cfRule type="expression" dxfId="356" priority="350">
      <formula>$H326="SUBETAPA"</formula>
    </cfRule>
    <cfRule type="expression" dxfId="355" priority="351">
      <formula>$H326="CÉLULA CONSTRUTIVA"</formula>
    </cfRule>
    <cfRule type="expression" dxfId="354" priority="352">
      <formula>$H326="ETAPA"</formula>
    </cfRule>
  </conditionalFormatting>
  <conditionalFormatting sqref="P326">
    <cfRule type="containsText" dxfId="353" priority="353" operator="containsText" text="Lançado">
      <formula>NOT(ISERROR(SEARCH("Lançado",P326)))</formula>
    </cfRule>
    <cfRule type="containsText" dxfId="352" priority="354" operator="containsText" text="N/A">
      <formula>NOT(ISERROR(SEARCH("N/A",P326)))</formula>
    </cfRule>
  </conditionalFormatting>
  <conditionalFormatting sqref="P326">
    <cfRule type="expression" dxfId="351" priority="337">
      <formula>$H326="SUBETAPA"</formula>
    </cfRule>
    <cfRule type="expression" dxfId="350" priority="338">
      <formula>$H326="CÉLULA CONSTRUTIVA"</formula>
    </cfRule>
    <cfRule type="expression" dxfId="349" priority="339">
      <formula>$H326="ETAPA"</formula>
    </cfRule>
    <cfRule type="containsText" dxfId="348" priority="340" operator="containsText" text="Lançado">
      <formula>NOT(ISERROR(SEARCH("Lançado",P326)))</formula>
    </cfRule>
    <cfRule type="containsText" dxfId="347" priority="341" operator="containsText" text="N/A">
      <formula>NOT(ISERROR(SEARCH("N/A",P326)))</formula>
    </cfRule>
    <cfRule type="containsText" dxfId="346" priority="342" operator="containsText" text="Pendente">
      <formula>NOT(ISERROR(SEARCH("Pendente",P326)))</formula>
    </cfRule>
    <cfRule type="containsText" dxfId="345" priority="343" operator="containsText" text="Finalizado">
      <formula>NOT(ISERROR(SEARCH("Finalizado",P326)))</formula>
    </cfRule>
    <cfRule type="containsText" dxfId="344" priority="344" operator="containsText" text="em andamento">
      <formula>NOT(ISERROR(SEARCH("em andamento",P326)))</formula>
    </cfRule>
    <cfRule type="containsText" dxfId="343" priority="345" operator="containsText" text="Lançado">
      <formula>NOT(ISERROR(SEARCH("Lançado",P326)))</formula>
    </cfRule>
    <cfRule type="containsText" dxfId="342" priority="346" operator="containsText" text="N/A">
      <formula>NOT(ISERROR(SEARCH("N/A",P326)))</formula>
    </cfRule>
    <cfRule type="containsText" dxfId="341" priority="347" operator="containsText" text="Pendente">
      <formula>NOT(ISERROR(SEARCH("Pendente",P326)))</formula>
    </cfRule>
    <cfRule type="containsText" dxfId="340" priority="348" operator="containsText" text="Finalizado">
      <formula>NOT(ISERROR(SEARCH("Finalizado",P326)))</formula>
    </cfRule>
    <cfRule type="containsText" dxfId="339" priority="349" operator="containsText" text="em andamento">
      <formula>NOT(ISERROR(SEARCH("em andamento",P326)))</formula>
    </cfRule>
    <cfRule type="containsText" dxfId="338" priority="355" operator="containsText" text="Pendente">
      <formula>NOT(ISERROR(SEARCH("Pendente",P326)))</formula>
    </cfRule>
    <cfRule type="containsText" dxfId="337" priority="356" operator="containsText" text="Finalizado">
      <formula>NOT(ISERROR(SEARCH("Finalizado",P326)))</formula>
    </cfRule>
    <cfRule type="containsText" dxfId="336" priority="357" operator="containsText" text="em andamento">
      <formula>NOT(ISERROR(SEARCH("em andamento",P326)))</formula>
    </cfRule>
  </conditionalFormatting>
  <conditionalFormatting sqref="P324">
    <cfRule type="expression" dxfId="335" priority="329">
      <formula>$H324="SUBETAPA"</formula>
    </cfRule>
    <cfRule type="expression" dxfId="334" priority="330">
      <formula>$H324="CÉLULA CONSTRUTIVA"</formula>
    </cfRule>
    <cfRule type="expression" dxfId="333" priority="331">
      <formula>$H324="ETAPA"</formula>
    </cfRule>
  </conditionalFormatting>
  <conditionalFormatting sqref="P324">
    <cfRule type="containsText" dxfId="332" priority="332" operator="containsText" text="Lançado">
      <formula>NOT(ISERROR(SEARCH("Lançado",P324)))</formula>
    </cfRule>
    <cfRule type="containsText" dxfId="331" priority="333" operator="containsText" text="N/A">
      <formula>NOT(ISERROR(SEARCH("N/A",P324)))</formula>
    </cfRule>
  </conditionalFormatting>
  <conditionalFormatting sqref="P324">
    <cfRule type="expression" dxfId="330" priority="316">
      <formula>$H324="SUBETAPA"</formula>
    </cfRule>
    <cfRule type="expression" dxfId="329" priority="317">
      <formula>$H324="CÉLULA CONSTRUTIVA"</formula>
    </cfRule>
    <cfRule type="expression" dxfId="328" priority="318">
      <formula>$H324="ETAPA"</formula>
    </cfRule>
    <cfRule type="containsText" dxfId="327" priority="319" operator="containsText" text="Lançado">
      <formula>NOT(ISERROR(SEARCH("Lançado",P324)))</formula>
    </cfRule>
    <cfRule type="containsText" dxfId="326" priority="320" operator="containsText" text="N/A">
      <formula>NOT(ISERROR(SEARCH("N/A",P324)))</formula>
    </cfRule>
    <cfRule type="containsText" dxfId="325" priority="321" operator="containsText" text="Pendente">
      <formula>NOT(ISERROR(SEARCH("Pendente",P324)))</formula>
    </cfRule>
    <cfRule type="containsText" dxfId="324" priority="322" operator="containsText" text="Finalizado">
      <formula>NOT(ISERROR(SEARCH("Finalizado",P324)))</formula>
    </cfRule>
    <cfRule type="containsText" dxfId="323" priority="323" operator="containsText" text="em andamento">
      <formula>NOT(ISERROR(SEARCH("em andamento",P324)))</formula>
    </cfRule>
    <cfRule type="containsText" dxfId="322" priority="324" operator="containsText" text="Lançado">
      <formula>NOT(ISERROR(SEARCH("Lançado",P324)))</formula>
    </cfRule>
    <cfRule type="containsText" dxfId="321" priority="325" operator="containsText" text="N/A">
      <formula>NOT(ISERROR(SEARCH("N/A",P324)))</formula>
    </cfRule>
    <cfRule type="containsText" dxfId="320" priority="326" operator="containsText" text="Pendente">
      <formula>NOT(ISERROR(SEARCH("Pendente",P324)))</formula>
    </cfRule>
    <cfRule type="containsText" dxfId="319" priority="327" operator="containsText" text="Finalizado">
      <formula>NOT(ISERROR(SEARCH("Finalizado",P324)))</formula>
    </cfRule>
    <cfRule type="containsText" dxfId="318" priority="328" operator="containsText" text="em andamento">
      <formula>NOT(ISERROR(SEARCH("em andamento",P324)))</formula>
    </cfRule>
    <cfRule type="containsText" dxfId="317" priority="334" operator="containsText" text="Pendente">
      <formula>NOT(ISERROR(SEARCH("Pendente",P324)))</formula>
    </cfRule>
    <cfRule type="containsText" dxfId="316" priority="335" operator="containsText" text="Finalizado">
      <formula>NOT(ISERROR(SEARCH("Finalizado",P324)))</formula>
    </cfRule>
    <cfRule type="containsText" dxfId="315" priority="336" operator="containsText" text="em andamento">
      <formula>NOT(ISERROR(SEARCH("em andamento",P324)))</formula>
    </cfRule>
  </conditionalFormatting>
  <conditionalFormatting sqref="P322">
    <cfRule type="expression" dxfId="314" priority="308">
      <formula>$H322="SUBETAPA"</formula>
    </cfRule>
    <cfRule type="expression" dxfId="313" priority="309">
      <formula>$H322="CÉLULA CONSTRUTIVA"</formula>
    </cfRule>
    <cfRule type="expression" dxfId="312" priority="310">
      <formula>$H322="ETAPA"</formula>
    </cfRule>
  </conditionalFormatting>
  <conditionalFormatting sqref="P322">
    <cfRule type="containsText" dxfId="311" priority="311" operator="containsText" text="Lançado">
      <formula>NOT(ISERROR(SEARCH("Lançado",P322)))</formula>
    </cfRule>
    <cfRule type="containsText" dxfId="310" priority="312" operator="containsText" text="N/A">
      <formula>NOT(ISERROR(SEARCH("N/A",P322)))</formula>
    </cfRule>
  </conditionalFormatting>
  <conditionalFormatting sqref="P322">
    <cfRule type="expression" dxfId="309" priority="295">
      <formula>$H322="SUBETAPA"</formula>
    </cfRule>
    <cfRule type="expression" dxfId="308" priority="296">
      <formula>$H322="CÉLULA CONSTRUTIVA"</formula>
    </cfRule>
    <cfRule type="expression" dxfId="307" priority="297">
      <formula>$H322="ETAPA"</formula>
    </cfRule>
    <cfRule type="containsText" dxfId="306" priority="298" operator="containsText" text="Lançado">
      <formula>NOT(ISERROR(SEARCH("Lançado",P322)))</formula>
    </cfRule>
    <cfRule type="containsText" dxfId="305" priority="299" operator="containsText" text="N/A">
      <formula>NOT(ISERROR(SEARCH("N/A",P322)))</formula>
    </cfRule>
    <cfRule type="containsText" dxfId="304" priority="300" operator="containsText" text="Pendente">
      <formula>NOT(ISERROR(SEARCH("Pendente",P322)))</formula>
    </cfRule>
    <cfRule type="containsText" dxfId="303" priority="301" operator="containsText" text="Finalizado">
      <formula>NOT(ISERROR(SEARCH("Finalizado",P322)))</formula>
    </cfRule>
    <cfRule type="containsText" dxfId="302" priority="302" operator="containsText" text="em andamento">
      <formula>NOT(ISERROR(SEARCH("em andamento",P322)))</formula>
    </cfRule>
    <cfRule type="containsText" dxfId="301" priority="303" operator="containsText" text="Lançado">
      <formula>NOT(ISERROR(SEARCH("Lançado",P322)))</formula>
    </cfRule>
    <cfRule type="containsText" dxfId="300" priority="304" operator="containsText" text="N/A">
      <formula>NOT(ISERROR(SEARCH("N/A",P322)))</formula>
    </cfRule>
    <cfRule type="containsText" dxfId="299" priority="305" operator="containsText" text="Pendente">
      <formula>NOT(ISERROR(SEARCH("Pendente",P322)))</formula>
    </cfRule>
    <cfRule type="containsText" dxfId="298" priority="306" operator="containsText" text="Finalizado">
      <formula>NOT(ISERROR(SEARCH("Finalizado",P322)))</formula>
    </cfRule>
    <cfRule type="containsText" dxfId="297" priority="307" operator="containsText" text="em andamento">
      <formula>NOT(ISERROR(SEARCH("em andamento",P322)))</formula>
    </cfRule>
    <cfRule type="containsText" dxfId="296" priority="313" operator="containsText" text="Pendente">
      <formula>NOT(ISERROR(SEARCH("Pendente",P322)))</formula>
    </cfRule>
    <cfRule type="containsText" dxfId="295" priority="314" operator="containsText" text="Finalizado">
      <formula>NOT(ISERROR(SEARCH("Finalizado",P322)))</formula>
    </cfRule>
    <cfRule type="containsText" dxfId="294" priority="315" operator="containsText" text="em andamento">
      <formula>NOT(ISERROR(SEARCH("em andamento",P322)))</formula>
    </cfRule>
  </conditionalFormatting>
  <conditionalFormatting sqref="P320">
    <cfRule type="expression" dxfId="293" priority="287">
      <formula>$H320="SUBETAPA"</formula>
    </cfRule>
    <cfRule type="expression" dxfId="292" priority="288">
      <formula>$H320="CÉLULA CONSTRUTIVA"</formula>
    </cfRule>
    <cfRule type="expression" dxfId="291" priority="289">
      <formula>$H320="ETAPA"</formula>
    </cfRule>
  </conditionalFormatting>
  <conditionalFormatting sqref="P320">
    <cfRule type="containsText" dxfId="290" priority="290" operator="containsText" text="Lançado">
      <formula>NOT(ISERROR(SEARCH("Lançado",P320)))</formula>
    </cfRule>
    <cfRule type="containsText" dxfId="289" priority="291" operator="containsText" text="N/A">
      <formula>NOT(ISERROR(SEARCH("N/A",P320)))</formula>
    </cfRule>
  </conditionalFormatting>
  <conditionalFormatting sqref="P320">
    <cfRule type="expression" dxfId="288" priority="274">
      <formula>$H320="SUBETAPA"</formula>
    </cfRule>
    <cfRule type="expression" dxfId="287" priority="275">
      <formula>$H320="CÉLULA CONSTRUTIVA"</formula>
    </cfRule>
    <cfRule type="expression" dxfId="286" priority="276">
      <formula>$H320="ETAPA"</formula>
    </cfRule>
    <cfRule type="containsText" dxfId="285" priority="277" operator="containsText" text="Lançado">
      <formula>NOT(ISERROR(SEARCH("Lançado",P320)))</formula>
    </cfRule>
    <cfRule type="containsText" dxfId="284" priority="278" operator="containsText" text="N/A">
      <formula>NOT(ISERROR(SEARCH("N/A",P320)))</formula>
    </cfRule>
    <cfRule type="containsText" dxfId="283" priority="279" operator="containsText" text="Pendente">
      <formula>NOT(ISERROR(SEARCH("Pendente",P320)))</formula>
    </cfRule>
    <cfRule type="containsText" dxfId="282" priority="280" operator="containsText" text="Finalizado">
      <formula>NOT(ISERROR(SEARCH("Finalizado",P320)))</formula>
    </cfRule>
    <cfRule type="containsText" dxfId="281" priority="281" operator="containsText" text="em andamento">
      <formula>NOT(ISERROR(SEARCH("em andamento",P320)))</formula>
    </cfRule>
    <cfRule type="containsText" dxfId="280" priority="282" operator="containsText" text="Lançado">
      <formula>NOT(ISERROR(SEARCH("Lançado",P320)))</formula>
    </cfRule>
    <cfRule type="containsText" dxfId="279" priority="283" operator="containsText" text="N/A">
      <formula>NOT(ISERROR(SEARCH("N/A",P320)))</formula>
    </cfRule>
    <cfRule type="containsText" dxfId="278" priority="284" operator="containsText" text="Pendente">
      <formula>NOT(ISERROR(SEARCH("Pendente",P320)))</formula>
    </cfRule>
    <cfRule type="containsText" dxfId="277" priority="285" operator="containsText" text="Finalizado">
      <formula>NOT(ISERROR(SEARCH("Finalizado",P320)))</formula>
    </cfRule>
    <cfRule type="containsText" dxfId="276" priority="286" operator="containsText" text="em andamento">
      <formula>NOT(ISERROR(SEARCH("em andamento",P320)))</formula>
    </cfRule>
    <cfRule type="containsText" dxfId="275" priority="292" operator="containsText" text="Pendente">
      <formula>NOT(ISERROR(SEARCH("Pendente",P320)))</formula>
    </cfRule>
    <cfRule type="containsText" dxfId="274" priority="293" operator="containsText" text="Finalizado">
      <formula>NOT(ISERROR(SEARCH("Finalizado",P320)))</formula>
    </cfRule>
    <cfRule type="containsText" dxfId="273" priority="294" operator="containsText" text="em andamento">
      <formula>NOT(ISERROR(SEARCH("em andamento",P320)))</formula>
    </cfRule>
  </conditionalFormatting>
  <conditionalFormatting sqref="P318">
    <cfRule type="expression" dxfId="272" priority="266">
      <formula>$H318="SUBETAPA"</formula>
    </cfRule>
    <cfRule type="expression" dxfId="271" priority="267">
      <formula>$H318="CÉLULA CONSTRUTIVA"</formula>
    </cfRule>
    <cfRule type="expression" dxfId="270" priority="268">
      <formula>$H318="ETAPA"</formula>
    </cfRule>
  </conditionalFormatting>
  <conditionalFormatting sqref="P318">
    <cfRule type="containsText" dxfId="269" priority="269" operator="containsText" text="Lançado">
      <formula>NOT(ISERROR(SEARCH("Lançado",P318)))</formula>
    </cfRule>
    <cfRule type="containsText" dxfId="268" priority="270" operator="containsText" text="N/A">
      <formula>NOT(ISERROR(SEARCH("N/A",P318)))</formula>
    </cfRule>
  </conditionalFormatting>
  <conditionalFormatting sqref="P318">
    <cfRule type="expression" dxfId="267" priority="253">
      <formula>$H318="SUBETAPA"</formula>
    </cfRule>
    <cfRule type="expression" dxfId="266" priority="254">
      <formula>$H318="CÉLULA CONSTRUTIVA"</formula>
    </cfRule>
    <cfRule type="expression" dxfId="265" priority="255">
      <formula>$H318="ETAPA"</formula>
    </cfRule>
    <cfRule type="containsText" dxfId="264" priority="256" operator="containsText" text="Lançado">
      <formula>NOT(ISERROR(SEARCH("Lançado",P318)))</formula>
    </cfRule>
    <cfRule type="containsText" dxfId="263" priority="257" operator="containsText" text="N/A">
      <formula>NOT(ISERROR(SEARCH("N/A",P318)))</formula>
    </cfRule>
    <cfRule type="containsText" dxfId="262" priority="258" operator="containsText" text="Pendente">
      <formula>NOT(ISERROR(SEARCH("Pendente",P318)))</formula>
    </cfRule>
    <cfRule type="containsText" dxfId="261" priority="259" operator="containsText" text="Finalizado">
      <formula>NOT(ISERROR(SEARCH("Finalizado",P318)))</formula>
    </cfRule>
    <cfRule type="containsText" dxfId="260" priority="260" operator="containsText" text="em andamento">
      <formula>NOT(ISERROR(SEARCH("em andamento",P318)))</formula>
    </cfRule>
    <cfRule type="containsText" dxfId="259" priority="261" operator="containsText" text="Lançado">
      <formula>NOT(ISERROR(SEARCH("Lançado",P318)))</formula>
    </cfRule>
    <cfRule type="containsText" dxfId="258" priority="262" operator="containsText" text="N/A">
      <formula>NOT(ISERROR(SEARCH("N/A",P318)))</formula>
    </cfRule>
    <cfRule type="containsText" dxfId="257" priority="263" operator="containsText" text="Pendente">
      <formula>NOT(ISERROR(SEARCH("Pendente",P318)))</formula>
    </cfRule>
    <cfRule type="containsText" dxfId="256" priority="264" operator="containsText" text="Finalizado">
      <formula>NOT(ISERROR(SEARCH("Finalizado",P318)))</formula>
    </cfRule>
    <cfRule type="containsText" dxfId="255" priority="265" operator="containsText" text="em andamento">
      <formula>NOT(ISERROR(SEARCH("em andamento",P318)))</formula>
    </cfRule>
    <cfRule type="containsText" dxfId="254" priority="271" operator="containsText" text="Pendente">
      <formula>NOT(ISERROR(SEARCH("Pendente",P318)))</formula>
    </cfRule>
    <cfRule type="containsText" dxfId="253" priority="272" operator="containsText" text="Finalizado">
      <formula>NOT(ISERROR(SEARCH("Finalizado",P318)))</formula>
    </cfRule>
    <cfRule type="containsText" dxfId="252" priority="273" operator="containsText" text="em andamento">
      <formula>NOT(ISERROR(SEARCH("em andamento",P318)))</formula>
    </cfRule>
  </conditionalFormatting>
  <conditionalFormatting sqref="P316">
    <cfRule type="expression" dxfId="251" priority="245">
      <formula>$H316="SUBETAPA"</formula>
    </cfRule>
    <cfRule type="expression" dxfId="250" priority="246">
      <formula>$H316="CÉLULA CONSTRUTIVA"</formula>
    </cfRule>
    <cfRule type="expression" dxfId="249" priority="247">
      <formula>$H316="ETAPA"</formula>
    </cfRule>
  </conditionalFormatting>
  <conditionalFormatting sqref="P316">
    <cfRule type="containsText" dxfId="248" priority="248" operator="containsText" text="Lançado">
      <formula>NOT(ISERROR(SEARCH("Lançado",P316)))</formula>
    </cfRule>
    <cfRule type="containsText" dxfId="247" priority="249" operator="containsText" text="N/A">
      <formula>NOT(ISERROR(SEARCH("N/A",P316)))</formula>
    </cfRule>
  </conditionalFormatting>
  <conditionalFormatting sqref="P316">
    <cfRule type="expression" dxfId="246" priority="232">
      <formula>$H316="SUBETAPA"</formula>
    </cfRule>
    <cfRule type="expression" dxfId="245" priority="233">
      <formula>$H316="CÉLULA CONSTRUTIVA"</formula>
    </cfRule>
    <cfRule type="expression" dxfId="244" priority="234">
      <formula>$H316="ETAPA"</formula>
    </cfRule>
    <cfRule type="containsText" dxfId="243" priority="235" operator="containsText" text="Lançado">
      <formula>NOT(ISERROR(SEARCH("Lançado",P316)))</formula>
    </cfRule>
    <cfRule type="containsText" dxfId="242" priority="236" operator="containsText" text="N/A">
      <formula>NOT(ISERROR(SEARCH("N/A",P316)))</formula>
    </cfRule>
    <cfRule type="containsText" dxfId="241" priority="237" operator="containsText" text="Pendente">
      <formula>NOT(ISERROR(SEARCH("Pendente",P316)))</formula>
    </cfRule>
    <cfRule type="containsText" dxfId="240" priority="238" operator="containsText" text="Finalizado">
      <formula>NOT(ISERROR(SEARCH("Finalizado",P316)))</formula>
    </cfRule>
    <cfRule type="containsText" dxfId="239" priority="239" operator="containsText" text="em andamento">
      <formula>NOT(ISERROR(SEARCH("em andamento",P316)))</formula>
    </cfRule>
    <cfRule type="containsText" dxfId="238" priority="240" operator="containsText" text="Lançado">
      <formula>NOT(ISERROR(SEARCH("Lançado",P316)))</formula>
    </cfRule>
    <cfRule type="containsText" dxfId="237" priority="241" operator="containsText" text="N/A">
      <formula>NOT(ISERROR(SEARCH("N/A",P316)))</formula>
    </cfRule>
    <cfRule type="containsText" dxfId="236" priority="242" operator="containsText" text="Pendente">
      <formula>NOT(ISERROR(SEARCH("Pendente",P316)))</formula>
    </cfRule>
    <cfRule type="containsText" dxfId="235" priority="243" operator="containsText" text="Finalizado">
      <formula>NOT(ISERROR(SEARCH("Finalizado",P316)))</formula>
    </cfRule>
    <cfRule type="containsText" dxfId="234" priority="244" operator="containsText" text="em andamento">
      <formula>NOT(ISERROR(SEARCH("em andamento",P316)))</formula>
    </cfRule>
    <cfRule type="containsText" dxfId="233" priority="250" operator="containsText" text="Pendente">
      <formula>NOT(ISERROR(SEARCH("Pendente",P316)))</formula>
    </cfRule>
    <cfRule type="containsText" dxfId="232" priority="251" operator="containsText" text="Finalizado">
      <formula>NOT(ISERROR(SEARCH("Finalizado",P316)))</formula>
    </cfRule>
    <cfRule type="containsText" dxfId="231" priority="252" operator="containsText" text="em andamento">
      <formula>NOT(ISERROR(SEARCH("em andamento",P316)))</formula>
    </cfRule>
  </conditionalFormatting>
  <conditionalFormatting sqref="P314">
    <cfRule type="expression" dxfId="230" priority="224">
      <formula>$H314="SUBETAPA"</formula>
    </cfRule>
    <cfRule type="expression" dxfId="229" priority="225">
      <formula>$H314="CÉLULA CONSTRUTIVA"</formula>
    </cfRule>
    <cfRule type="expression" dxfId="228" priority="226">
      <formula>$H314="ETAPA"</formula>
    </cfRule>
  </conditionalFormatting>
  <conditionalFormatting sqref="P314">
    <cfRule type="containsText" dxfId="227" priority="227" operator="containsText" text="Lançado">
      <formula>NOT(ISERROR(SEARCH("Lançado",P314)))</formula>
    </cfRule>
    <cfRule type="containsText" dxfId="226" priority="228" operator="containsText" text="N/A">
      <formula>NOT(ISERROR(SEARCH("N/A",P314)))</formula>
    </cfRule>
  </conditionalFormatting>
  <conditionalFormatting sqref="P314">
    <cfRule type="expression" dxfId="225" priority="211">
      <formula>$H314="SUBETAPA"</formula>
    </cfRule>
    <cfRule type="expression" dxfId="224" priority="212">
      <formula>$H314="CÉLULA CONSTRUTIVA"</formula>
    </cfRule>
    <cfRule type="expression" dxfId="223" priority="213">
      <formula>$H314="ETAPA"</formula>
    </cfRule>
    <cfRule type="containsText" dxfId="222" priority="214" operator="containsText" text="Lançado">
      <formula>NOT(ISERROR(SEARCH("Lançado",P314)))</formula>
    </cfRule>
    <cfRule type="containsText" dxfId="221" priority="215" operator="containsText" text="N/A">
      <formula>NOT(ISERROR(SEARCH("N/A",P314)))</formula>
    </cfRule>
    <cfRule type="containsText" dxfId="220" priority="216" operator="containsText" text="Pendente">
      <formula>NOT(ISERROR(SEARCH("Pendente",P314)))</formula>
    </cfRule>
    <cfRule type="containsText" dxfId="219" priority="217" operator="containsText" text="Finalizado">
      <formula>NOT(ISERROR(SEARCH("Finalizado",P314)))</formula>
    </cfRule>
    <cfRule type="containsText" dxfId="218" priority="218" operator="containsText" text="em andamento">
      <formula>NOT(ISERROR(SEARCH("em andamento",P314)))</formula>
    </cfRule>
    <cfRule type="containsText" dxfId="217" priority="219" operator="containsText" text="Lançado">
      <formula>NOT(ISERROR(SEARCH("Lançado",P314)))</formula>
    </cfRule>
    <cfRule type="containsText" dxfId="216" priority="220" operator="containsText" text="N/A">
      <formula>NOT(ISERROR(SEARCH("N/A",P314)))</formula>
    </cfRule>
    <cfRule type="containsText" dxfId="215" priority="221" operator="containsText" text="Pendente">
      <formula>NOT(ISERROR(SEARCH("Pendente",P314)))</formula>
    </cfRule>
    <cfRule type="containsText" dxfId="214" priority="222" operator="containsText" text="Finalizado">
      <formula>NOT(ISERROR(SEARCH("Finalizado",P314)))</formula>
    </cfRule>
    <cfRule type="containsText" dxfId="213" priority="223" operator="containsText" text="em andamento">
      <formula>NOT(ISERROR(SEARCH("em andamento",P314)))</formula>
    </cfRule>
    <cfRule type="containsText" dxfId="212" priority="229" operator="containsText" text="Pendente">
      <formula>NOT(ISERROR(SEARCH("Pendente",P314)))</formula>
    </cfRule>
    <cfRule type="containsText" dxfId="211" priority="230" operator="containsText" text="Finalizado">
      <formula>NOT(ISERROR(SEARCH("Finalizado",P314)))</formula>
    </cfRule>
    <cfRule type="containsText" dxfId="210" priority="231" operator="containsText" text="em andamento">
      <formula>NOT(ISERROR(SEARCH("em andamento",P314)))</formula>
    </cfRule>
  </conditionalFormatting>
  <conditionalFormatting sqref="P312">
    <cfRule type="expression" dxfId="209" priority="203">
      <formula>$H312="SUBETAPA"</formula>
    </cfRule>
    <cfRule type="expression" dxfId="208" priority="204">
      <formula>$H312="CÉLULA CONSTRUTIVA"</formula>
    </cfRule>
    <cfRule type="expression" dxfId="207" priority="205">
      <formula>$H312="ETAPA"</formula>
    </cfRule>
  </conditionalFormatting>
  <conditionalFormatting sqref="P312">
    <cfRule type="containsText" dxfId="206" priority="206" operator="containsText" text="Lançado">
      <formula>NOT(ISERROR(SEARCH("Lançado",P312)))</formula>
    </cfRule>
    <cfRule type="containsText" dxfId="205" priority="207" operator="containsText" text="N/A">
      <formula>NOT(ISERROR(SEARCH("N/A",P312)))</formula>
    </cfRule>
  </conditionalFormatting>
  <conditionalFormatting sqref="P312">
    <cfRule type="expression" dxfId="204" priority="190">
      <formula>$H312="SUBETAPA"</formula>
    </cfRule>
    <cfRule type="expression" dxfId="203" priority="191">
      <formula>$H312="CÉLULA CONSTRUTIVA"</formula>
    </cfRule>
    <cfRule type="expression" dxfId="202" priority="192">
      <formula>$H312="ETAPA"</formula>
    </cfRule>
    <cfRule type="containsText" dxfId="201" priority="193" operator="containsText" text="Lançado">
      <formula>NOT(ISERROR(SEARCH("Lançado",P312)))</formula>
    </cfRule>
    <cfRule type="containsText" dxfId="200" priority="194" operator="containsText" text="N/A">
      <formula>NOT(ISERROR(SEARCH("N/A",P312)))</formula>
    </cfRule>
    <cfRule type="containsText" dxfId="199" priority="195" operator="containsText" text="Pendente">
      <formula>NOT(ISERROR(SEARCH("Pendente",P312)))</formula>
    </cfRule>
    <cfRule type="containsText" dxfId="198" priority="196" operator="containsText" text="Finalizado">
      <formula>NOT(ISERROR(SEARCH("Finalizado",P312)))</formula>
    </cfRule>
    <cfRule type="containsText" dxfId="197" priority="197" operator="containsText" text="em andamento">
      <formula>NOT(ISERROR(SEARCH("em andamento",P312)))</formula>
    </cfRule>
    <cfRule type="containsText" dxfId="196" priority="198" operator="containsText" text="Lançado">
      <formula>NOT(ISERROR(SEARCH("Lançado",P312)))</formula>
    </cfRule>
    <cfRule type="containsText" dxfId="195" priority="199" operator="containsText" text="N/A">
      <formula>NOT(ISERROR(SEARCH("N/A",P312)))</formula>
    </cfRule>
    <cfRule type="containsText" dxfId="194" priority="200" operator="containsText" text="Pendente">
      <formula>NOT(ISERROR(SEARCH("Pendente",P312)))</formula>
    </cfRule>
    <cfRule type="containsText" dxfId="193" priority="201" operator="containsText" text="Finalizado">
      <formula>NOT(ISERROR(SEARCH("Finalizado",P312)))</formula>
    </cfRule>
    <cfRule type="containsText" dxfId="192" priority="202" operator="containsText" text="em andamento">
      <formula>NOT(ISERROR(SEARCH("em andamento",P312)))</formula>
    </cfRule>
    <cfRule type="containsText" dxfId="191" priority="208" operator="containsText" text="Pendente">
      <formula>NOT(ISERROR(SEARCH("Pendente",P312)))</formula>
    </cfRule>
    <cfRule type="containsText" dxfId="190" priority="209" operator="containsText" text="Finalizado">
      <formula>NOT(ISERROR(SEARCH("Finalizado",P312)))</formula>
    </cfRule>
    <cfRule type="containsText" dxfId="189" priority="210" operator="containsText" text="em andamento">
      <formula>NOT(ISERROR(SEARCH("em andamento",P312)))</formula>
    </cfRule>
  </conditionalFormatting>
  <conditionalFormatting sqref="P310">
    <cfRule type="expression" dxfId="188" priority="182">
      <formula>$H310="SUBETAPA"</formula>
    </cfRule>
    <cfRule type="expression" dxfId="187" priority="183">
      <formula>$H310="CÉLULA CONSTRUTIVA"</formula>
    </cfRule>
    <cfRule type="expression" dxfId="186" priority="184">
      <formula>$H310="ETAPA"</formula>
    </cfRule>
  </conditionalFormatting>
  <conditionalFormatting sqref="P310">
    <cfRule type="containsText" dxfId="185" priority="185" operator="containsText" text="Lançado">
      <formula>NOT(ISERROR(SEARCH("Lançado",P310)))</formula>
    </cfRule>
    <cfRule type="containsText" dxfId="184" priority="186" operator="containsText" text="N/A">
      <formula>NOT(ISERROR(SEARCH("N/A",P310)))</formula>
    </cfRule>
  </conditionalFormatting>
  <conditionalFormatting sqref="P310">
    <cfRule type="expression" dxfId="183" priority="169">
      <formula>$H310="SUBETAPA"</formula>
    </cfRule>
    <cfRule type="expression" dxfId="182" priority="170">
      <formula>$H310="CÉLULA CONSTRUTIVA"</formula>
    </cfRule>
    <cfRule type="expression" dxfId="181" priority="171">
      <formula>$H310="ETAPA"</formula>
    </cfRule>
    <cfRule type="containsText" dxfId="180" priority="172" operator="containsText" text="Lançado">
      <formula>NOT(ISERROR(SEARCH("Lançado",P310)))</formula>
    </cfRule>
    <cfRule type="containsText" dxfId="179" priority="173" operator="containsText" text="N/A">
      <formula>NOT(ISERROR(SEARCH("N/A",P310)))</formula>
    </cfRule>
    <cfRule type="containsText" dxfId="178" priority="174" operator="containsText" text="Pendente">
      <formula>NOT(ISERROR(SEARCH("Pendente",P310)))</formula>
    </cfRule>
    <cfRule type="containsText" dxfId="177" priority="175" operator="containsText" text="Finalizado">
      <formula>NOT(ISERROR(SEARCH("Finalizado",P310)))</formula>
    </cfRule>
    <cfRule type="containsText" dxfId="176" priority="176" operator="containsText" text="em andamento">
      <formula>NOT(ISERROR(SEARCH("em andamento",P310)))</formula>
    </cfRule>
    <cfRule type="containsText" dxfId="175" priority="177" operator="containsText" text="Lançado">
      <formula>NOT(ISERROR(SEARCH("Lançado",P310)))</formula>
    </cfRule>
    <cfRule type="containsText" dxfId="174" priority="178" operator="containsText" text="N/A">
      <formula>NOT(ISERROR(SEARCH("N/A",P310)))</formula>
    </cfRule>
    <cfRule type="containsText" dxfId="173" priority="179" operator="containsText" text="Pendente">
      <formula>NOT(ISERROR(SEARCH("Pendente",P310)))</formula>
    </cfRule>
    <cfRule type="containsText" dxfId="172" priority="180" operator="containsText" text="Finalizado">
      <formula>NOT(ISERROR(SEARCH("Finalizado",P310)))</formula>
    </cfRule>
    <cfRule type="containsText" dxfId="171" priority="181" operator="containsText" text="em andamento">
      <formula>NOT(ISERROR(SEARCH("em andamento",P310)))</formula>
    </cfRule>
    <cfRule type="containsText" dxfId="170" priority="187" operator="containsText" text="Pendente">
      <formula>NOT(ISERROR(SEARCH("Pendente",P310)))</formula>
    </cfRule>
    <cfRule type="containsText" dxfId="169" priority="188" operator="containsText" text="Finalizado">
      <formula>NOT(ISERROR(SEARCH("Finalizado",P310)))</formula>
    </cfRule>
    <cfRule type="containsText" dxfId="168" priority="189" operator="containsText" text="em andamento">
      <formula>NOT(ISERROR(SEARCH("em andamento",P310)))</formula>
    </cfRule>
  </conditionalFormatting>
  <conditionalFormatting sqref="P308">
    <cfRule type="expression" dxfId="167" priority="161">
      <formula>$H308="SUBETAPA"</formula>
    </cfRule>
    <cfRule type="expression" dxfId="166" priority="162">
      <formula>$H308="CÉLULA CONSTRUTIVA"</formula>
    </cfRule>
    <cfRule type="expression" dxfId="165" priority="163">
      <formula>$H308="ETAPA"</formula>
    </cfRule>
  </conditionalFormatting>
  <conditionalFormatting sqref="P308">
    <cfRule type="containsText" dxfId="164" priority="164" operator="containsText" text="Lançado">
      <formula>NOT(ISERROR(SEARCH("Lançado",P308)))</formula>
    </cfRule>
    <cfRule type="containsText" dxfId="163" priority="165" operator="containsText" text="N/A">
      <formula>NOT(ISERROR(SEARCH("N/A",P308)))</formula>
    </cfRule>
  </conditionalFormatting>
  <conditionalFormatting sqref="P308">
    <cfRule type="expression" dxfId="162" priority="148">
      <formula>$H308="SUBETAPA"</formula>
    </cfRule>
    <cfRule type="expression" dxfId="161" priority="149">
      <formula>$H308="CÉLULA CONSTRUTIVA"</formula>
    </cfRule>
    <cfRule type="expression" dxfId="160" priority="150">
      <formula>$H308="ETAPA"</formula>
    </cfRule>
    <cfRule type="containsText" dxfId="159" priority="151" operator="containsText" text="Lançado">
      <formula>NOT(ISERROR(SEARCH("Lançado",P308)))</formula>
    </cfRule>
    <cfRule type="containsText" dxfId="158" priority="152" operator="containsText" text="N/A">
      <formula>NOT(ISERROR(SEARCH("N/A",P308)))</formula>
    </cfRule>
    <cfRule type="containsText" dxfId="157" priority="153" operator="containsText" text="Pendente">
      <formula>NOT(ISERROR(SEARCH("Pendente",P308)))</formula>
    </cfRule>
    <cfRule type="containsText" dxfId="156" priority="154" operator="containsText" text="Finalizado">
      <formula>NOT(ISERROR(SEARCH("Finalizado",P308)))</formula>
    </cfRule>
    <cfRule type="containsText" dxfId="155" priority="155" operator="containsText" text="em andamento">
      <formula>NOT(ISERROR(SEARCH("em andamento",P308)))</formula>
    </cfRule>
    <cfRule type="containsText" dxfId="154" priority="156" operator="containsText" text="Lançado">
      <formula>NOT(ISERROR(SEARCH("Lançado",P308)))</formula>
    </cfRule>
    <cfRule type="containsText" dxfId="153" priority="157" operator="containsText" text="N/A">
      <formula>NOT(ISERROR(SEARCH("N/A",P308)))</formula>
    </cfRule>
    <cfRule type="containsText" dxfId="152" priority="158" operator="containsText" text="Pendente">
      <formula>NOT(ISERROR(SEARCH("Pendente",P308)))</formula>
    </cfRule>
    <cfRule type="containsText" dxfId="151" priority="159" operator="containsText" text="Finalizado">
      <formula>NOT(ISERROR(SEARCH("Finalizado",P308)))</formula>
    </cfRule>
    <cfRule type="containsText" dxfId="150" priority="160" operator="containsText" text="em andamento">
      <formula>NOT(ISERROR(SEARCH("em andamento",P308)))</formula>
    </cfRule>
    <cfRule type="containsText" dxfId="149" priority="166" operator="containsText" text="Pendente">
      <formula>NOT(ISERROR(SEARCH("Pendente",P308)))</formula>
    </cfRule>
    <cfRule type="containsText" dxfId="148" priority="167" operator="containsText" text="Finalizado">
      <formula>NOT(ISERROR(SEARCH("Finalizado",P308)))</formula>
    </cfRule>
    <cfRule type="containsText" dxfId="147" priority="168" operator="containsText" text="em andamento">
      <formula>NOT(ISERROR(SEARCH("em andamento",P308)))</formula>
    </cfRule>
  </conditionalFormatting>
  <conditionalFormatting sqref="P306">
    <cfRule type="expression" dxfId="146" priority="140">
      <formula>$H306="SUBETAPA"</formula>
    </cfRule>
    <cfRule type="expression" dxfId="145" priority="141">
      <formula>$H306="CÉLULA CONSTRUTIVA"</formula>
    </cfRule>
    <cfRule type="expression" dxfId="144" priority="142">
      <formula>$H306="ETAPA"</formula>
    </cfRule>
  </conditionalFormatting>
  <conditionalFormatting sqref="P306">
    <cfRule type="containsText" dxfId="143" priority="143" operator="containsText" text="Lançado">
      <formula>NOT(ISERROR(SEARCH("Lançado",P306)))</formula>
    </cfRule>
    <cfRule type="containsText" dxfId="142" priority="144" operator="containsText" text="N/A">
      <formula>NOT(ISERROR(SEARCH("N/A",P306)))</formula>
    </cfRule>
  </conditionalFormatting>
  <conditionalFormatting sqref="P306">
    <cfRule type="expression" dxfId="141" priority="127">
      <formula>$H306="SUBETAPA"</formula>
    </cfRule>
    <cfRule type="expression" dxfId="140" priority="128">
      <formula>$H306="CÉLULA CONSTRUTIVA"</formula>
    </cfRule>
    <cfRule type="expression" dxfId="139" priority="129">
      <formula>$H306="ETAPA"</formula>
    </cfRule>
    <cfRule type="containsText" dxfId="138" priority="130" operator="containsText" text="Lançado">
      <formula>NOT(ISERROR(SEARCH("Lançado",P306)))</formula>
    </cfRule>
    <cfRule type="containsText" dxfId="137" priority="131" operator="containsText" text="N/A">
      <formula>NOT(ISERROR(SEARCH("N/A",P306)))</formula>
    </cfRule>
    <cfRule type="containsText" dxfId="136" priority="132" operator="containsText" text="Pendente">
      <formula>NOT(ISERROR(SEARCH("Pendente",P306)))</formula>
    </cfRule>
    <cfRule type="containsText" dxfId="135" priority="133" operator="containsText" text="Finalizado">
      <formula>NOT(ISERROR(SEARCH("Finalizado",P306)))</formula>
    </cfRule>
    <cfRule type="containsText" dxfId="134" priority="134" operator="containsText" text="em andamento">
      <formula>NOT(ISERROR(SEARCH("em andamento",P306)))</formula>
    </cfRule>
    <cfRule type="containsText" dxfId="133" priority="135" operator="containsText" text="Lançado">
      <formula>NOT(ISERROR(SEARCH("Lançado",P306)))</formula>
    </cfRule>
    <cfRule type="containsText" dxfId="132" priority="136" operator="containsText" text="N/A">
      <formula>NOT(ISERROR(SEARCH("N/A",P306)))</formula>
    </cfRule>
    <cfRule type="containsText" dxfId="131" priority="137" operator="containsText" text="Pendente">
      <formula>NOT(ISERROR(SEARCH("Pendente",P306)))</formula>
    </cfRule>
    <cfRule type="containsText" dxfId="130" priority="138" operator="containsText" text="Finalizado">
      <formula>NOT(ISERROR(SEARCH("Finalizado",P306)))</formula>
    </cfRule>
    <cfRule type="containsText" dxfId="129" priority="139" operator="containsText" text="em andamento">
      <formula>NOT(ISERROR(SEARCH("em andamento",P306)))</formula>
    </cfRule>
    <cfRule type="containsText" dxfId="128" priority="145" operator="containsText" text="Pendente">
      <formula>NOT(ISERROR(SEARCH("Pendente",P306)))</formula>
    </cfRule>
    <cfRule type="containsText" dxfId="127" priority="146" operator="containsText" text="Finalizado">
      <formula>NOT(ISERROR(SEARCH("Finalizado",P306)))</formula>
    </cfRule>
    <cfRule type="containsText" dxfId="126" priority="147" operator="containsText" text="em andamento">
      <formula>NOT(ISERROR(SEARCH("em andamento",P306)))</formula>
    </cfRule>
  </conditionalFormatting>
  <conditionalFormatting sqref="P304">
    <cfRule type="expression" dxfId="125" priority="119">
      <formula>$H304="SUBETAPA"</formula>
    </cfRule>
    <cfRule type="expression" dxfId="124" priority="120">
      <formula>$H304="CÉLULA CONSTRUTIVA"</formula>
    </cfRule>
    <cfRule type="expression" dxfId="123" priority="121">
      <formula>$H304="ETAPA"</formula>
    </cfRule>
  </conditionalFormatting>
  <conditionalFormatting sqref="P304">
    <cfRule type="containsText" dxfId="122" priority="122" operator="containsText" text="Lançado">
      <formula>NOT(ISERROR(SEARCH("Lançado",P304)))</formula>
    </cfRule>
    <cfRule type="containsText" dxfId="121" priority="123" operator="containsText" text="N/A">
      <formula>NOT(ISERROR(SEARCH("N/A",P304)))</formula>
    </cfRule>
  </conditionalFormatting>
  <conditionalFormatting sqref="P304">
    <cfRule type="expression" dxfId="120" priority="106">
      <formula>$H304="SUBETAPA"</formula>
    </cfRule>
    <cfRule type="expression" dxfId="119" priority="107">
      <formula>$H304="CÉLULA CONSTRUTIVA"</formula>
    </cfRule>
    <cfRule type="expression" dxfId="118" priority="108">
      <formula>$H304="ETAPA"</formula>
    </cfRule>
    <cfRule type="containsText" dxfId="117" priority="109" operator="containsText" text="Lançado">
      <formula>NOT(ISERROR(SEARCH("Lançado",P304)))</formula>
    </cfRule>
    <cfRule type="containsText" dxfId="116" priority="110" operator="containsText" text="N/A">
      <formula>NOT(ISERROR(SEARCH("N/A",P304)))</formula>
    </cfRule>
    <cfRule type="containsText" dxfId="115" priority="111" operator="containsText" text="Pendente">
      <formula>NOT(ISERROR(SEARCH("Pendente",P304)))</formula>
    </cfRule>
    <cfRule type="containsText" dxfId="114" priority="112" operator="containsText" text="Finalizado">
      <formula>NOT(ISERROR(SEARCH("Finalizado",P304)))</formula>
    </cfRule>
    <cfRule type="containsText" dxfId="113" priority="113" operator="containsText" text="em andamento">
      <formula>NOT(ISERROR(SEARCH("em andamento",P304)))</formula>
    </cfRule>
    <cfRule type="containsText" dxfId="112" priority="114" operator="containsText" text="Lançado">
      <formula>NOT(ISERROR(SEARCH("Lançado",P304)))</formula>
    </cfRule>
    <cfRule type="containsText" dxfId="111" priority="115" operator="containsText" text="N/A">
      <formula>NOT(ISERROR(SEARCH("N/A",P304)))</formula>
    </cfRule>
    <cfRule type="containsText" dxfId="110" priority="116" operator="containsText" text="Pendente">
      <formula>NOT(ISERROR(SEARCH("Pendente",P304)))</formula>
    </cfRule>
    <cfRule type="containsText" dxfId="109" priority="117" operator="containsText" text="Finalizado">
      <formula>NOT(ISERROR(SEARCH("Finalizado",P304)))</formula>
    </cfRule>
    <cfRule type="containsText" dxfId="108" priority="118" operator="containsText" text="em andamento">
      <formula>NOT(ISERROR(SEARCH("em andamento",P304)))</formula>
    </cfRule>
    <cfRule type="containsText" dxfId="107" priority="124" operator="containsText" text="Pendente">
      <formula>NOT(ISERROR(SEARCH("Pendente",P304)))</formula>
    </cfRule>
    <cfRule type="containsText" dxfId="106" priority="125" operator="containsText" text="Finalizado">
      <formula>NOT(ISERROR(SEARCH("Finalizado",P304)))</formula>
    </cfRule>
    <cfRule type="containsText" dxfId="105" priority="126" operator="containsText" text="em andamento">
      <formula>NOT(ISERROR(SEARCH("em andamento",P304)))</formula>
    </cfRule>
  </conditionalFormatting>
  <conditionalFormatting sqref="P302">
    <cfRule type="expression" dxfId="104" priority="98">
      <formula>$H302="SUBETAPA"</formula>
    </cfRule>
    <cfRule type="expression" dxfId="103" priority="99">
      <formula>$H302="CÉLULA CONSTRUTIVA"</formula>
    </cfRule>
    <cfRule type="expression" dxfId="102" priority="100">
      <formula>$H302="ETAPA"</formula>
    </cfRule>
  </conditionalFormatting>
  <conditionalFormatting sqref="P302">
    <cfRule type="containsText" dxfId="101" priority="101" operator="containsText" text="Lançado">
      <formula>NOT(ISERROR(SEARCH("Lançado",P302)))</formula>
    </cfRule>
    <cfRule type="containsText" dxfId="100" priority="102" operator="containsText" text="N/A">
      <formula>NOT(ISERROR(SEARCH("N/A",P302)))</formula>
    </cfRule>
  </conditionalFormatting>
  <conditionalFormatting sqref="P302">
    <cfRule type="expression" dxfId="99" priority="85">
      <formula>$H302="SUBETAPA"</formula>
    </cfRule>
    <cfRule type="expression" dxfId="98" priority="86">
      <formula>$H302="CÉLULA CONSTRUTIVA"</formula>
    </cfRule>
    <cfRule type="expression" dxfId="97" priority="87">
      <formula>$H302="ETAPA"</formula>
    </cfRule>
    <cfRule type="containsText" dxfId="96" priority="88" operator="containsText" text="Lançado">
      <formula>NOT(ISERROR(SEARCH("Lançado",P302)))</formula>
    </cfRule>
    <cfRule type="containsText" dxfId="95" priority="89" operator="containsText" text="N/A">
      <formula>NOT(ISERROR(SEARCH("N/A",P302)))</formula>
    </cfRule>
    <cfRule type="containsText" dxfId="94" priority="90" operator="containsText" text="Pendente">
      <formula>NOT(ISERROR(SEARCH("Pendente",P302)))</formula>
    </cfRule>
    <cfRule type="containsText" dxfId="93" priority="91" operator="containsText" text="Finalizado">
      <formula>NOT(ISERROR(SEARCH("Finalizado",P302)))</formula>
    </cfRule>
    <cfRule type="containsText" dxfId="92" priority="92" operator="containsText" text="em andamento">
      <formula>NOT(ISERROR(SEARCH("em andamento",P302)))</formula>
    </cfRule>
    <cfRule type="containsText" dxfId="91" priority="93" operator="containsText" text="Lançado">
      <formula>NOT(ISERROR(SEARCH("Lançado",P302)))</formula>
    </cfRule>
    <cfRule type="containsText" dxfId="90" priority="94" operator="containsText" text="N/A">
      <formula>NOT(ISERROR(SEARCH("N/A",P302)))</formula>
    </cfRule>
    <cfRule type="containsText" dxfId="89" priority="95" operator="containsText" text="Pendente">
      <formula>NOT(ISERROR(SEARCH("Pendente",P302)))</formula>
    </cfRule>
    <cfRule type="containsText" dxfId="88" priority="96" operator="containsText" text="Finalizado">
      <formula>NOT(ISERROR(SEARCH("Finalizado",P302)))</formula>
    </cfRule>
    <cfRule type="containsText" dxfId="87" priority="97" operator="containsText" text="em andamento">
      <formula>NOT(ISERROR(SEARCH("em andamento",P302)))</formula>
    </cfRule>
    <cfRule type="containsText" dxfId="86" priority="103" operator="containsText" text="Pendente">
      <formula>NOT(ISERROR(SEARCH("Pendente",P302)))</formula>
    </cfRule>
    <cfRule type="containsText" dxfId="85" priority="104" operator="containsText" text="Finalizado">
      <formula>NOT(ISERROR(SEARCH("Finalizado",P302)))</formula>
    </cfRule>
    <cfRule type="containsText" dxfId="84" priority="105" operator="containsText" text="em andamento">
      <formula>NOT(ISERROR(SEARCH("em andamento",P302)))</formula>
    </cfRule>
  </conditionalFormatting>
  <conditionalFormatting sqref="P300">
    <cfRule type="expression" dxfId="83" priority="77">
      <formula>$H300="SUBETAPA"</formula>
    </cfRule>
    <cfRule type="expression" dxfId="82" priority="78">
      <formula>$H300="CÉLULA CONSTRUTIVA"</formula>
    </cfRule>
    <cfRule type="expression" dxfId="81" priority="79">
      <formula>$H300="ETAPA"</formula>
    </cfRule>
  </conditionalFormatting>
  <conditionalFormatting sqref="P300">
    <cfRule type="containsText" dxfId="80" priority="80" operator="containsText" text="Lançado">
      <formula>NOT(ISERROR(SEARCH("Lançado",P300)))</formula>
    </cfRule>
    <cfRule type="containsText" dxfId="79" priority="81" operator="containsText" text="N/A">
      <formula>NOT(ISERROR(SEARCH("N/A",P300)))</formula>
    </cfRule>
  </conditionalFormatting>
  <conditionalFormatting sqref="P300">
    <cfRule type="expression" dxfId="78" priority="64">
      <formula>$H300="SUBETAPA"</formula>
    </cfRule>
    <cfRule type="expression" dxfId="77" priority="65">
      <formula>$H300="CÉLULA CONSTRUTIVA"</formula>
    </cfRule>
    <cfRule type="expression" dxfId="76" priority="66">
      <formula>$H300="ETAPA"</formula>
    </cfRule>
    <cfRule type="containsText" dxfId="75" priority="67" operator="containsText" text="Lançado">
      <formula>NOT(ISERROR(SEARCH("Lançado",P300)))</formula>
    </cfRule>
    <cfRule type="containsText" dxfId="74" priority="68" operator="containsText" text="N/A">
      <formula>NOT(ISERROR(SEARCH("N/A",P300)))</formula>
    </cfRule>
    <cfRule type="containsText" dxfId="73" priority="69" operator="containsText" text="Pendente">
      <formula>NOT(ISERROR(SEARCH("Pendente",P300)))</formula>
    </cfRule>
    <cfRule type="containsText" dxfId="72" priority="70" operator="containsText" text="Finalizado">
      <formula>NOT(ISERROR(SEARCH("Finalizado",P300)))</formula>
    </cfRule>
    <cfRule type="containsText" dxfId="71" priority="71" operator="containsText" text="em andamento">
      <formula>NOT(ISERROR(SEARCH("em andamento",P300)))</formula>
    </cfRule>
    <cfRule type="containsText" dxfId="70" priority="72" operator="containsText" text="Lançado">
      <formula>NOT(ISERROR(SEARCH("Lançado",P300)))</formula>
    </cfRule>
    <cfRule type="containsText" dxfId="69" priority="73" operator="containsText" text="N/A">
      <formula>NOT(ISERROR(SEARCH("N/A",P300)))</formula>
    </cfRule>
    <cfRule type="containsText" dxfId="68" priority="74" operator="containsText" text="Pendente">
      <formula>NOT(ISERROR(SEARCH("Pendente",P300)))</formula>
    </cfRule>
    <cfRule type="containsText" dxfId="67" priority="75" operator="containsText" text="Finalizado">
      <formula>NOT(ISERROR(SEARCH("Finalizado",P300)))</formula>
    </cfRule>
    <cfRule type="containsText" dxfId="66" priority="76" operator="containsText" text="em andamento">
      <formula>NOT(ISERROR(SEARCH("em andamento",P300)))</formula>
    </cfRule>
    <cfRule type="containsText" dxfId="65" priority="82" operator="containsText" text="Pendente">
      <formula>NOT(ISERROR(SEARCH("Pendente",P300)))</formula>
    </cfRule>
    <cfRule type="containsText" dxfId="64" priority="83" operator="containsText" text="Finalizado">
      <formula>NOT(ISERROR(SEARCH("Finalizado",P300)))</formula>
    </cfRule>
    <cfRule type="containsText" dxfId="63" priority="84" operator="containsText" text="em andamento">
      <formula>NOT(ISERROR(SEARCH("em andamento",P300)))</formula>
    </cfRule>
  </conditionalFormatting>
  <conditionalFormatting sqref="P298">
    <cfRule type="expression" dxfId="62" priority="56">
      <formula>$H298="SUBETAPA"</formula>
    </cfRule>
    <cfRule type="expression" dxfId="61" priority="57">
      <formula>$H298="CÉLULA CONSTRUTIVA"</formula>
    </cfRule>
    <cfRule type="expression" dxfId="60" priority="58">
      <formula>$H298="ETAPA"</formula>
    </cfRule>
  </conditionalFormatting>
  <conditionalFormatting sqref="P298">
    <cfRule type="containsText" dxfId="59" priority="59" operator="containsText" text="Lançado">
      <formula>NOT(ISERROR(SEARCH("Lançado",P298)))</formula>
    </cfRule>
    <cfRule type="containsText" dxfId="58" priority="60" operator="containsText" text="N/A">
      <formula>NOT(ISERROR(SEARCH("N/A",P298)))</formula>
    </cfRule>
  </conditionalFormatting>
  <conditionalFormatting sqref="P298">
    <cfRule type="expression" dxfId="57" priority="43">
      <formula>$H298="SUBETAPA"</formula>
    </cfRule>
    <cfRule type="expression" dxfId="56" priority="44">
      <formula>$H298="CÉLULA CONSTRUTIVA"</formula>
    </cfRule>
    <cfRule type="expression" dxfId="55" priority="45">
      <formula>$H298="ETAPA"</formula>
    </cfRule>
    <cfRule type="containsText" dxfId="54" priority="46" operator="containsText" text="Lançado">
      <formula>NOT(ISERROR(SEARCH("Lançado",P298)))</formula>
    </cfRule>
    <cfRule type="containsText" dxfId="53" priority="47" operator="containsText" text="N/A">
      <formula>NOT(ISERROR(SEARCH("N/A",P298)))</formula>
    </cfRule>
    <cfRule type="containsText" dxfId="52" priority="48" operator="containsText" text="Pendente">
      <formula>NOT(ISERROR(SEARCH("Pendente",P298)))</formula>
    </cfRule>
    <cfRule type="containsText" dxfId="51" priority="49" operator="containsText" text="Finalizado">
      <formula>NOT(ISERROR(SEARCH("Finalizado",P298)))</formula>
    </cfRule>
    <cfRule type="containsText" dxfId="50" priority="50" operator="containsText" text="em andamento">
      <formula>NOT(ISERROR(SEARCH("em andamento",P298)))</formula>
    </cfRule>
    <cfRule type="containsText" dxfId="49" priority="51" operator="containsText" text="Lançado">
      <formula>NOT(ISERROR(SEARCH("Lançado",P298)))</formula>
    </cfRule>
    <cfRule type="containsText" dxfId="48" priority="52" operator="containsText" text="N/A">
      <formula>NOT(ISERROR(SEARCH("N/A",P298)))</formula>
    </cfRule>
    <cfRule type="containsText" dxfId="47" priority="53" operator="containsText" text="Pendente">
      <formula>NOT(ISERROR(SEARCH("Pendente",P298)))</formula>
    </cfRule>
    <cfRule type="containsText" dxfId="46" priority="54" operator="containsText" text="Finalizado">
      <formula>NOT(ISERROR(SEARCH("Finalizado",P298)))</formula>
    </cfRule>
    <cfRule type="containsText" dxfId="45" priority="55" operator="containsText" text="em andamento">
      <formula>NOT(ISERROR(SEARCH("em andamento",P298)))</formula>
    </cfRule>
    <cfRule type="containsText" dxfId="44" priority="61" operator="containsText" text="Pendente">
      <formula>NOT(ISERROR(SEARCH("Pendente",P298)))</formula>
    </cfRule>
    <cfRule type="containsText" dxfId="43" priority="62" operator="containsText" text="Finalizado">
      <formula>NOT(ISERROR(SEARCH("Finalizado",P298)))</formula>
    </cfRule>
    <cfRule type="containsText" dxfId="42" priority="63" operator="containsText" text="em andamento">
      <formula>NOT(ISERROR(SEARCH("em andamento",P298)))</formula>
    </cfRule>
  </conditionalFormatting>
  <conditionalFormatting sqref="P296">
    <cfRule type="expression" dxfId="41" priority="35">
      <formula>$H296="SUBETAPA"</formula>
    </cfRule>
    <cfRule type="expression" dxfId="40" priority="36">
      <formula>$H296="CÉLULA CONSTRUTIVA"</formula>
    </cfRule>
    <cfRule type="expression" dxfId="39" priority="37">
      <formula>$H296="ETAPA"</formula>
    </cfRule>
  </conditionalFormatting>
  <conditionalFormatting sqref="P296">
    <cfRule type="containsText" dxfId="38" priority="38" operator="containsText" text="Lançado">
      <formula>NOT(ISERROR(SEARCH("Lançado",P296)))</formula>
    </cfRule>
    <cfRule type="containsText" dxfId="37" priority="39" operator="containsText" text="N/A">
      <formula>NOT(ISERROR(SEARCH("N/A",P296)))</formula>
    </cfRule>
  </conditionalFormatting>
  <conditionalFormatting sqref="P296">
    <cfRule type="expression" dxfId="36" priority="22">
      <formula>$H296="SUBETAPA"</formula>
    </cfRule>
    <cfRule type="expression" dxfId="35" priority="23">
      <formula>$H296="CÉLULA CONSTRUTIVA"</formula>
    </cfRule>
    <cfRule type="expression" dxfId="34" priority="24">
      <formula>$H296="ETAPA"</formula>
    </cfRule>
    <cfRule type="containsText" dxfId="33" priority="25" operator="containsText" text="Lançado">
      <formula>NOT(ISERROR(SEARCH("Lançado",P296)))</formula>
    </cfRule>
    <cfRule type="containsText" dxfId="32" priority="26" operator="containsText" text="N/A">
      <formula>NOT(ISERROR(SEARCH("N/A",P296)))</formula>
    </cfRule>
    <cfRule type="containsText" dxfId="31" priority="27" operator="containsText" text="Pendente">
      <formula>NOT(ISERROR(SEARCH("Pendente",P296)))</formula>
    </cfRule>
    <cfRule type="containsText" dxfId="30" priority="28" operator="containsText" text="Finalizado">
      <formula>NOT(ISERROR(SEARCH("Finalizado",P296)))</formula>
    </cfRule>
    <cfRule type="containsText" dxfId="29" priority="29" operator="containsText" text="em andamento">
      <formula>NOT(ISERROR(SEARCH("em andamento",P296)))</formula>
    </cfRule>
    <cfRule type="containsText" dxfId="28" priority="30" operator="containsText" text="Lançado">
      <formula>NOT(ISERROR(SEARCH("Lançado",P296)))</formula>
    </cfRule>
    <cfRule type="containsText" dxfId="27" priority="31" operator="containsText" text="N/A">
      <formula>NOT(ISERROR(SEARCH("N/A",P296)))</formula>
    </cfRule>
    <cfRule type="containsText" dxfId="26" priority="32" operator="containsText" text="Pendente">
      <formula>NOT(ISERROR(SEARCH("Pendente",P296)))</formula>
    </cfRule>
    <cfRule type="containsText" dxfId="25" priority="33" operator="containsText" text="Finalizado">
      <formula>NOT(ISERROR(SEARCH("Finalizado",P296)))</formula>
    </cfRule>
    <cfRule type="containsText" dxfId="24" priority="34" operator="containsText" text="em andamento">
      <formula>NOT(ISERROR(SEARCH("em andamento",P296)))</formula>
    </cfRule>
    <cfRule type="containsText" dxfId="23" priority="40" operator="containsText" text="Pendente">
      <formula>NOT(ISERROR(SEARCH("Pendente",P296)))</formula>
    </cfRule>
    <cfRule type="containsText" dxfId="22" priority="41" operator="containsText" text="Finalizado">
      <formula>NOT(ISERROR(SEARCH("Finalizado",P296)))</formula>
    </cfRule>
    <cfRule type="containsText" dxfId="21" priority="42" operator="containsText" text="em andamento">
      <formula>NOT(ISERROR(SEARCH("em andamento",P296)))</formula>
    </cfRule>
  </conditionalFormatting>
  <conditionalFormatting sqref="P294">
    <cfRule type="expression" dxfId="20" priority="14">
      <formula>$H294="SUBETAPA"</formula>
    </cfRule>
    <cfRule type="expression" dxfId="19" priority="15">
      <formula>$H294="CÉLULA CONSTRUTIVA"</formula>
    </cfRule>
    <cfRule type="expression" dxfId="18" priority="16">
      <formula>$H294="ETAPA"</formula>
    </cfRule>
  </conditionalFormatting>
  <conditionalFormatting sqref="P294">
    <cfRule type="containsText" dxfId="17" priority="17" operator="containsText" text="Lançado">
      <formula>NOT(ISERROR(SEARCH("Lançado",P294)))</formula>
    </cfRule>
    <cfRule type="containsText" dxfId="16" priority="18" operator="containsText" text="N/A">
      <formula>NOT(ISERROR(SEARCH("N/A",P294)))</formula>
    </cfRule>
  </conditionalFormatting>
  <conditionalFormatting sqref="P294">
    <cfRule type="expression" dxfId="15" priority="1">
      <formula>$H294="SUBETAPA"</formula>
    </cfRule>
    <cfRule type="expression" dxfId="14" priority="2">
      <formula>$H294="CÉLULA CONSTRUTIVA"</formula>
    </cfRule>
    <cfRule type="expression" dxfId="13" priority="3">
      <formula>$H294="ETAPA"</formula>
    </cfRule>
    <cfRule type="containsText" dxfId="12" priority="4" operator="containsText" text="Lançado">
      <formula>NOT(ISERROR(SEARCH("Lançado",P294)))</formula>
    </cfRule>
    <cfRule type="containsText" dxfId="11" priority="5" operator="containsText" text="N/A">
      <formula>NOT(ISERROR(SEARCH("N/A",P294)))</formula>
    </cfRule>
    <cfRule type="containsText" dxfId="10" priority="6" operator="containsText" text="Pendente">
      <formula>NOT(ISERROR(SEARCH("Pendente",P294)))</formula>
    </cfRule>
    <cfRule type="containsText" dxfId="9" priority="7" operator="containsText" text="Finalizado">
      <formula>NOT(ISERROR(SEARCH("Finalizado",P294)))</formula>
    </cfRule>
    <cfRule type="containsText" dxfId="8" priority="8" operator="containsText" text="em andamento">
      <formula>NOT(ISERROR(SEARCH("em andamento",P294)))</formula>
    </cfRule>
    <cfRule type="containsText" dxfId="7" priority="9" operator="containsText" text="Lançado">
      <formula>NOT(ISERROR(SEARCH("Lançado",P294)))</formula>
    </cfRule>
    <cfRule type="containsText" dxfId="6" priority="10" operator="containsText" text="N/A">
      <formula>NOT(ISERROR(SEARCH("N/A",P294)))</formula>
    </cfRule>
    <cfRule type="containsText" dxfId="5" priority="11" operator="containsText" text="Pendente">
      <formula>NOT(ISERROR(SEARCH("Pendente",P294)))</formula>
    </cfRule>
    <cfRule type="containsText" dxfId="4" priority="12" operator="containsText" text="Finalizado">
      <formula>NOT(ISERROR(SEARCH("Finalizado",P294)))</formula>
    </cfRule>
    <cfRule type="containsText" dxfId="3" priority="13" operator="containsText" text="em andamento">
      <formula>NOT(ISERROR(SEARCH("em andamento",P294)))</formula>
    </cfRule>
    <cfRule type="containsText" dxfId="2" priority="19" operator="containsText" text="Pendente">
      <formula>NOT(ISERROR(SEARCH("Pendente",P294)))</formula>
    </cfRule>
    <cfRule type="containsText" dxfId="1" priority="20" operator="containsText" text="Finalizado">
      <formula>NOT(ISERROR(SEARCH("Finalizado",P294)))</formula>
    </cfRule>
    <cfRule type="containsText" dxfId="0" priority="21" operator="containsText" text="em andamento">
      <formula>NOT(ISERROR(SEARCH("em andamento",P294)))</formula>
    </cfRule>
  </conditionalFormatting>
  <dataValidations count="3">
    <dataValidation type="list" allowBlank="1" showInputMessage="1" showErrorMessage="1" sqref="P14 P10 P12" xr:uid="{60DAA311-F594-416F-94E4-5C20566C260D}">
      <formula1>$R$2:$R$5</formula1>
    </dataValidation>
    <dataValidation type="list" allowBlank="1" showInputMessage="1" showErrorMessage="1" sqref="P273:P278 P93:P104 P264 P13 P290 P197:P209 P15:P52 P135:P146 P130:P133 P11 P194:P195 P108 P119:P128 P110:P117 P54:P79 P266:P271 P285 P302 P300 P304:P306 P298 P308 P312 P310 P314:P318 P320 P324 P322 P326 P330 P280 P166:P174 P176:P192 P211:P262 P282:P283 P148:P160 P162:P164 P81:P91 P287:P288 P292:P296" xr:uid="{3EFAA906-B1D8-460E-A295-20252C56A889}">
      <formula1>"Finalizado, Em Andamento, Pendente, N/A,Lançado ERP"</formula1>
    </dataValidation>
    <dataValidation type="list" allowBlank="1" showInputMessage="1" showErrorMessage="1" sqref="H8:H335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282-CF9A-4D59-88D8-420F681BE65F}">
  <sheetPr>
    <tabColor theme="0" tint="-0.34998626667073579"/>
  </sheetPr>
  <dimension ref="A2:E36"/>
  <sheetViews>
    <sheetView showGridLines="0" zoomScale="115" zoomScaleNormal="115" workbookViewId="0">
      <selection activeCell="D13" sqref="D13"/>
    </sheetView>
  </sheetViews>
  <sheetFormatPr defaultColWidth="9.140625" defaultRowHeight="15" x14ac:dyDescent="0.2"/>
  <cols>
    <col min="1" max="1" width="15.5703125" style="1248" customWidth="1"/>
    <col min="2" max="2" width="27" style="1248" customWidth="1"/>
    <col min="3" max="3" width="12.28515625" style="1255" customWidth="1"/>
    <col min="4" max="4" width="16.28515625" style="1256" bestFit="1" customWidth="1"/>
    <col min="5" max="5" width="14.28515625" style="1248" bestFit="1" customWidth="1"/>
    <col min="6" max="16384" width="9.140625" style="1248"/>
  </cols>
  <sheetData>
    <row r="2" spans="1:5" ht="18.75" x14ac:dyDescent="0.45">
      <c r="A2" s="1390" t="s">
        <v>1107</v>
      </c>
      <c r="B2" s="1390"/>
      <c r="C2" s="1390"/>
      <c r="D2" s="1390"/>
      <c r="E2" s="1247"/>
    </row>
    <row r="3" spans="1:5" x14ac:dyDescent="0.2">
      <c r="A3" s="1391"/>
      <c r="B3" s="1391"/>
      <c r="C3" s="1391"/>
      <c r="D3" s="1391"/>
    </row>
    <row r="4" spans="1:5" ht="18.75" x14ac:dyDescent="0.45">
      <c r="A4" s="1250" t="s">
        <v>357</v>
      </c>
      <c r="B4" s="1251">
        <v>365</v>
      </c>
      <c r="C4" s="1249"/>
      <c r="D4" s="1249"/>
    </row>
    <row r="5" spans="1:5" ht="18.75" x14ac:dyDescent="0.45">
      <c r="A5" s="1252" t="s">
        <v>1108</v>
      </c>
      <c r="B5" s="1253">
        <v>0.44</v>
      </c>
      <c r="C5" s="1249"/>
      <c r="D5" s="1249"/>
    </row>
    <row r="6" spans="1:5" ht="18.75" x14ac:dyDescent="0.45">
      <c r="A6" s="1252" t="s">
        <v>1109</v>
      </c>
      <c r="B6" s="1254">
        <v>45809</v>
      </c>
    </row>
    <row r="7" spans="1:5" ht="18.75" x14ac:dyDescent="0.45">
      <c r="A7" s="1252" t="s">
        <v>1110</v>
      </c>
      <c r="B7" s="1257">
        <v>2934.53</v>
      </c>
    </row>
    <row r="8" spans="1:5" ht="18.75" x14ac:dyDescent="0.45">
      <c r="A8" s="1252" t="s">
        <v>1111</v>
      </c>
      <c r="B8" s="1267">
        <f>'Obra '!E9</f>
        <v>17505.560000000001</v>
      </c>
    </row>
    <row r="11" spans="1:5" ht="18.75" x14ac:dyDescent="0.45">
      <c r="A11" s="1258" t="s">
        <v>21</v>
      </c>
      <c r="B11" s="1258" t="s">
        <v>492</v>
      </c>
      <c r="C11" s="1259" t="s">
        <v>1112</v>
      </c>
      <c r="D11" s="1260" t="s">
        <v>1113</v>
      </c>
    </row>
    <row r="12" spans="1:5" ht="18.75" x14ac:dyDescent="0.45">
      <c r="A12" s="1261">
        <v>1</v>
      </c>
      <c r="B12" s="1262" t="s">
        <v>1114</v>
      </c>
      <c r="C12" s="1263">
        <v>0.01</v>
      </c>
      <c r="D12" s="1264">
        <f>$B$5*$B$7*$B$8*C12</f>
        <v>226030.60034192004</v>
      </c>
    </row>
    <row r="13" spans="1:5" ht="18.75" x14ac:dyDescent="0.45">
      <c r="A13" s="1261">
        <v>2</v>
      </c>
      <c r="B13" s="1262" t="s">
        <v>1115</v>
      </c>
      <c r="C13" s="1263">
        <v>1.4999999999999999E-2</v>
      </c>
      <c r="D13" s="1264">
        <f t="shared" ref="D13:D29" si="0">$B$5*$B$7*$B$8*C13</f>
        <v>339045.90051288006</v>
      </c>
    </row>
    <row r="14" spans="1:5" ht="18.75" x14ac:dyDescent="0.45">
      <c r="A14" s="1261">
        <v>3</v>
      </c>
      <c r="B14" s="1262" t="s">
        <v>1116</v>
      </c>
      <c r="C14" s="1263">
        <v>0.05</v>
      </c>
      <c r="D14" s="1264">
        <f t="shared" si="0"/>
        <v>1130153.0017096002</v>
      </c>
    </row>
    <row r="15" spans="1:5" ht="18.75" x14ac:dyDescent="0.45">
      <c r="A15" s="1261">
        <v>4</v>
      </c>
      <c r="B15" s="1262" t="s">
        <v>1117</v>
      </c>
      <c r="C15" s="1263">
        <v>0.24</v>
      </c>
      <c r="D15" s="1264">
        <f t="shared" si="0"/>
        <v>5424734.408206081</v>
      </c>
    </row>
    <row r="16" spans="1:5" ht="18.75" x14ac:dyDescent="0.45">
      <c r="A16" s="1261">
        <v>5</v>
      </c>
      <c r="B16" s="1262" t="s">
        <v>1118</v>
      </c>
      <c r="C16" s="1263">
        <v>0.05</v>
      </c>
      <c r="D16" s="1264">
        <f t="shared" si="0"/>
        <v>1130153.0017096002</v>
      </c>
    </row>
    <row r="17" spans="1:5" ht="18.75" x14ac:dyDescent="0.45">
      <c r="A17" s="1261">
        <v>6</v>
      </c>
      <c r="B17" s="1262" t="s">
        <v>1119</v>
      </c>
      <c r="C17" s="1263">
        <v>0.03</v>
      </c>
      <c r="D17" s="1264">
        <f t="shared" si="0"/>
        <v>678091.80102576013</v>
      </c>
    </row>
    <row r="18" spans="1:5" ht="18.75" x14ac:dyDescent="0.45">
      <c r="A18" s="1261">
        <v>7</v>
      </c>
      <c r="B18" s="1262" t="s">
        <v>419</v>
      </c>
      <c r="C18" s="1263">
        <v>0.01</v>
      </c>
      <c r="D18" s="1264">
        <f t="shared" si="0"/>
        <v>226030.60034192004</v>
      </c>
      <c r="E18" s="1256">
        <f>D17+D18</f>
        <v>904122.40136768017</v>
      </c>
    </row>
    <row r="19" spans="1:5" ht="18.75" x14ac:dyDescent="0.45">
      <c r="A19" s="1261">
        <v>8</v>
      </c>
      <c r="B19" s="1262" t="s">
        <v>705</v>
      </c>
      <c r="C19" s="1263">
        <v>0</v>
      </c>
      <c r="D19" s="1264">
        <f t="shared" si="0"/>
        <v>0</v>
      </c>
    </row>
    <row r="20" spans="1:5" ht="18.75" x14ac:dyDescent="0.45">
      <c r="A20" s="1261">
        <v>9</v>
      </c>
      <c r="B20" s="1262" t="s">
        <v>1120</v>
      </c>
      <c r="C20" s="1263">
        <v>0.02</v>
      </c>
      <c r="D20" s="1264">
        <f t="shared" si="0"/>
        <v>452061.20068384008</v>
      </c>
    </row>
    <row r="21" spans="1:5" ht="18.75" x14ac:dyDescent="0.45">
      <c r="A21" s="1261">
        <v>10</v>
      </c>
      <c r="B21" s="1262" t="s">
        <v>1121</v>
      </c>
      <c r="C21" s="1263">
        <v>3.5000000000000003E-2</v>
      </c>
      <c r="D21" s="1264">
        <f t="shared" si="0"/>
        <v>791107.10119672015</v>
      </c>
    </row>
    <row r="22" spans="1:5" ht="18.75" x14ac:dyDescent="0.45">
      <c r="A22" s="1261">
        <v>11</v>
      </c>
      <c r="B22" s="1262" t="s">
        <v>1122</v>
      </c>
      <c r="C22" s="1263">
        <v>0.1</v>
      </c>
      <c r="D22" s="1264">
        <f t="shared" si="0"/>
        <v>2260306.0034192004</v>
      </c>
    </row>
    <row r="23" spans="1:5" ht="18.75" x14ac:dyDescent="0.45">
      <c r="A23" s="1261">
        <v>12</v>
      </c>
      <c r="B23" s="1262" t="s">
        <v>1123</v>
      </c>
      <c r="C23" s="1263">
        <v>7.0000000000000007E-2</v>
      </c>
      <c r="D23" s="1264">
        <f t="shared" si="0"/>
        <v>1582214.2023934403</v>
      </c>
    </row>
    <row r="24" spans="1:5" ht="18.75" x14ac:dyDescent="0.45">
      <c r="A24" s="1261">
        <v>13</v>
      </c>
      <c r="B24" s="1262" t="s">
        <v>1124</v>
      </c>
      <c r="C24" s="1263">
        <v>0.09</v>
      </c>
      <c r="D24" s="1264">
        <f t="shared" si="0"/>
        <v>2034275.4030772801</v>
      </c>
    </row>
    <row r="25" spans="1:5" ht="18.75" x14ac:dyDescent="0.45">
      <c r="A25" s="1261">
        <v>14</v>
      </c>
      <c r="B25" s="1262" t="s">
        <v>1125</v>
      </c>
      <c r="C25" s="1263">
        <v>0.06</v>
      </c>
      <c r="D25" s="1264">
        <f t="shared" si="0"/>
        <v>1356183.6020515203</v>
      </c>
      <c r="E25" s="1248">
        <f>D25*2</f>
        <v>2712367.2041030405</v>
      </c>
    </row>
    <row r="26" spans="1:5" ht="18.75" x14ac:dyDescent="0.45">
      <c r="A26" s="1261">
        <v>15</v>
      </c>
      <c r="B26" s="1262" t="s">
        <v>1126</v>
      </c>
      <c r="C26" s="1263">
        <v>0.06</v>
      </c>
      <c r="D26" s="1264">
        <f t="shared" si="0"/>
        <v>1356183.6020515203</v>
      </c>
    </row>
    <row r="27" spans="1:5" ht="18.75" x14ac:dyDescent="0.45">
      <c r="A27" s="1261">
        <v>16</v>
      </c>
      <c r="B27" s="1262" t="s">
        <v>1127</v>
      </c>
      <c r="C27" s="1263">
        <v>0.08</v>
      </c>
      <c r="D27" s="1264">
        <f t="shared" si="0"/>
        <v>1808244.8027353603</v>
      </c>
    </row>
    <row r="28" spans="1:5" ht="18.75" x14ac:dyDescent="0.45">
      <c r="A28" s="1261">
        <v>17</v>
      </c>
      <c r="B28" s="1262" t="s">
        <v>1128</v>
      </c>
      <c r="C28" s="1263">
        <v>0.03</v>
      </c>
      <c r="D28" s="1264">
        <f t="shared" si="0"/>
        <v>678091.80102576013</v>
      </c>
    </row>
    <row r="29" spans="1:5" ht="18.75" x14ac:dyDescent="0.45">
      <c r="A29" s="1261">
        <v>18</v>
      </c>
      <c r="B29" s="1262" t="s">
        <v>1129</v>
      </c>
      <c r="C29" s="1263">
        <v>0.05</v>
      </c>
      <c r="D29" s="1264">
        <f t="shared" si="0"/>
        <v>1130153.0017096002</v>
      </c>
    </row>
    <row r="30" spans="1:5" ht="15.75" customHeight="1" x14ac:dyDescent="0.45">
      <c r="A30" s="1392" t="s">
        <v>10</v>
      </c>
      <c r="B30" s="1393"/>
      <c r="C30" s="1265">
        <f>SUM(C12:C29)</f>
        <v>1</v>
      </c>
      <c r="D30" s="1266">
        <f>SUM(D12:D29)</f>
        <v>22603060.034191996</v>
      </c>
    </row>
    <row r="34" spans="1:4" x14ac:dyDescent="0.2">
      <c r="A34" s="1389"/>
      <c r="B34" s="1389"/>
      <c r="C34" s="1389"/>
      <c r="D34" s="1389"/>
    </row>
    <row r="35" spans="1:4" ht="15.75" customHeight="1" x14ac:dyDescent="0.2">
      <c r="A35" s="1389"/>
      <c r="B35" s="1389"/>
      <c r="C35" s="1389"/>
      <c r="D35" s="1389"/>
    </row>
    <row r="36" spans="1:4" ht="15.75" customHeight="1" x14ac:dyDescent="0.2">
      <c r="A36" s="1389"/>
      <c r="B36" s="1389"/>
      <c r="C36" s="1389"/>
      <c r="D36" s="1389"/>
    </row>
  </sheetData>
  <mergeCells count="6">
    <mergeCell ref="A36:D36"/>
    <mergeCell ref="A2:D2"/>
    <mergeCell ref="A3:D3"/>
    <mergeCell ref="A30:B30"/>
    <mergeCell ref="A34:D34"/>
    <mergeCell ref="A35:D3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D818-EF19-4A78-97FF-46CA5B1CBB8B}">
  <sheetPr>
    <tabColor rgb="FF1851D6"/>
  </sheetPr>
  <dimension ref="A1:S979"/>
  <sheetViews>
    <sheetView showGridLines="0" zoomScale="80" zoomScaleNormal="80" workbookViewId="0">
      <selection activeCell="C22" sqref="C22"/>
    </sheetView>
  </sheetViews>
  <sheetFormatPr defaultColWidth="14.42578125" defaultRowHeight="15" customHeight="1" x14ac:dyDescent="0.25"/>
  <cols>
    <col min="1" max="1" width="55" style="1309" bestFit="1" customWidth="1"/>
    <col min="2" max="2" width="22.85546875" style="1309" bestFit="1" customWidth="1"/>
    <col min="3" max="3" width="24" style="1309" bestFit="1" customWidth="1"/>
    <col min="4" max="4" width="23.28515625" style="1309" bestFit="1" customWidth="1"/>
    <col min="5" max="5" width="14.28515625" style="1336" customWidth="1"/>
    <col min="6" max="6" width="16.85546875" style="1336" bestFit="1" customWidth="1"/>
    <col min="7" max="7" width="17.7109375" style="1309" customWidth="1"/>
    <col min="8" max="8" width="19.28515625" style="1309" bestFit="1" customWidth="1"/>
    <col min="9" max="9" width="18.5703125" style="1309" customWidth="1"/>
    <col min="10" max="19" width="9.140625" style="1309" customWidth="1"/>
    <col min="20" max="16384" width="14.42578125" style="1309"/>
  </cols>
  <sheetData>
    <row r="1" spans="1:19" ht="22.5" customHeight="1" thickBot="1" x14ac:dyDescent="0.3">
      <c r="A1" s="1306" t="s">
        <v>495</v>
      </c>
      <c r="B1" s="1307" t="s">
        <v>2368</v>
      </c>
      <c r="C1" s="1307" t="s">
        <v>2369</v>
      </c>
      <c r="D1" s="1307" t="s">
        <v>2370</v>
      </c>
      <c r="E1" s="1307" t="s">
        <v>516</v>
      </c>
      <c r="F1" s="1307" t="s">
        <v>517</v>
      </c>
      <c r="G1" s="1308"/>
      <c r="H1" s="1308"/>
      <c r="I1" s="1308"/>
      <c r="J1" s="1308"/>
      <c r="K1" s="1308"/>
      <c r="L1" s="1308"/>
      <c r="M1" s="1308"/>
      <c r="N1" s="1308"/>
      <c r="O1" s="1308"/>
      <c r="P1" s="1308"/>
      <c r="Q1" s="1308"/>
      <c r="R1" s="1308"/>
      <c r="S1" s="1308"/>
    </row>
    <row r="2" spans="1:19" ht="22.5" customHeight="1" thickBot="1" x14ac:dyDescent="0.3">
      <c r="A2" s="1310" t="s">
        <v>518</v>
      </c>
      <c r="B2" s="1311">
        <f>'[2]Obra '!$C$33</f>
        <v>3667981.1343704127</v>
      </c>
      <c r="C2" s="1311">
        <f>'[2]MÃO DE OBRA'!$D$12</f>
        <v>226030.60034192004</v>
      </c>
      <c r="D2" s="1311">
        <f>C2+B2</f>
        <v>3894011.7347123325</v>
      </c>
      <c r="E2" s="1312">
        <f t="shared" ref="E2:E18" si="0">D2/D$19</f>
        <v>6.3847710698643922E-2</v>
      </c>
      <c r="F2" s="1313">
        <f>D2/'DISTRIBUIÇÃO MO'!I$2</f>
        <v>222.44428254293678</v>
      </c>
      <c r="G2" s="1308"/>
      <c r="H2" s="1314" t="s">
        <v>510</v>
      </c>
      <c r="I2" s="1315">
        <f>'[2]Obra '!$E$9</f>
        <v>17505.560000000001</v>
      </c>
      <c r="J2" s="1316" t="s">
        <v>15</v>
      </c>
      <c r="K2" s="1308"/>
      <c r="L2" s="1308"/>
      <c r="M2" s="1308"/>
      <c r="N2" s="1308"/>
      <c r="O2" s="1308"/>
      <c r="P2" s="1308"/>
      <c r="Q2" s="1308"/>
      <c r="R2" s="1308"/>
      <c r="S2" s="1308"/>
    </row>
    <row r="3" spans="1:19" ht="19.5" customHeight="1" x14ac:dyDescent="0.25">
      <c r="A3" s="1317" t="s">
        <v>367</v>
      </c>
      <c r="B3" s="1318">
        <f>'[2]Obra '!$C$34</f>
        <v>1400464.8625340608</v>
      </c>
      <c r="C3" s="1318">
        <v>0</v>
      </c>
      <c r="D3" s="1318">
        <f>C3+B3</f>
        <v>1400464.8625340608</v>
      </c>
      <c r="E3" s="1319">
        <f t="shared" si="0"/>
        <v>2.2962559303457371E-2</v>
      </c>
      <c r="F3" s="1320">
        <f>D3/'DISTRIBUIÇÃO MO'!I$2</f>
        <v>80.001146066396089</v>
      </c>
      <c r="G3" s="1308"/>
      <c r="H3" s="1308"/>
      <c r="I3" s="1308"/>
      <c r="J3" s="1308"/>
      <c r="K3" s="1308"/>
      <c r="L3" s="1308"/>
      <c r="M3" s="1308"/>
      <c r="N3" s="1308"/>
      <c r="O3" s="1308"/>
      <c r="P3" s="1308"/>
      <c r="Q3" s="1308"/>
      <c r="R3" s="1308"/>
      <c r="S3" s="1308"/>
    </row>
    <row r="4" spans="1:19" ht="19.5" customHeight="1" x14ac:dyDescent="0.25">
      <c r="A4" s="1310" t="s">
        <v>371</v>
      </c>
      <c r="B4" s="1311">
        <f>'[2]Obra '!$C$35</f>
        <v>2627275.6511329794</v>
      </c>
      <c r="C4" s="1311">
        <f>'[2]MÃO DE OBRA'!$D$14</f>
        <v>1130153.0017096002</v>
      </c>
      <c r="D4" s="1311">
        <f t="shared" ref="D4:D18" si="1">C4+B4</f>
        <v>3757428.6528425794</v>
      </c>
      <c r="E4" s="1312">
        <f t="shared" si="0"/>
        <v>6.1608242075626679E-2</v>
      </c>
      <c r="F4" s="1313">
        <f>D4/'DISTRIBUIÇÃO MO'!I$2</f>
        <v>214.64201389973124</v>
      </c>
      <c r="G4" s="1308"/>
      <c r="H4" s="1321"/>
      <c r="I4" s="1308"/>
      <c r="J4" s="1308"/>
      <c r="K4" s="1308"/>
      <c r="L4" s="1308"/>
      <c r="M4" s="1308"/>
      <c r="N4" s="1308"/>
      <c r="O4" s="1308"/>
      <c r="P4" s="1308"/>
      <c r="Q4" s="1308"/>
      <c r="R4" s="1308"/>
      <c r="S4" s="1308"/>
    </row>
    <row r="5" spans="1:19" ht="19.5" customHeight="1" x14ac:dyDescent="0.25">
      <c r="A5" s="1317" t="s">
        <v>907</v>
      </c>
      <c r="B5" s="1318">
        <f>'[2]Obra '!$C$36</f>
        <v>1381816.5856349999</v>
      </c>
      <c r="C5" s="1318">
        <f>'[2]MÃO DE OBRA'!$D$13</f>
        <v>339045.90051288006</v>
      </c>
      <c r="D5" s="1318">
        <f t="shared" si="1"/>
        <v>1720862.4861478801</v>
      </c>
      <c r="E5" s="1319">
        <f t="shared" si="0"/>
        <v>2.8215921690291409E-2</v>
      </c>
      <c r="F5" s="1320">
        <f>D5/'DISTRIBUIÇÃO MO'!I$2</f>
        <v>98.303766697430987</v>
      </c>
      <c r="G5" s="1308"/>
      <c r="H5" s="1321"/>
      <c r="I5" s="1308"/>
      <c r="J5" s="1308"/>
      <c r="K5" s="1308"/>
      <c r="L5" s="1308"/>
      <c r="M5" s="1308"/>
      <c r="N5" s="1308"/>
      <c r="O5" s="1308"/>
      <c r="P5" s="1308"/>
      <c r="Q5" s="1308"/>
      <c r="R5" s="1308"/>
      <c r="S5" s="1308"/>
    </row>
    <row r="6" spans="1:19" ht="19.5" customHeight="1" x14ac:dyDescent="0.25">
      <c r="A6" s="1310" t="s">
        <v>399</v>
      </c>
      <c r="B6" s="1311">
        <f>'[2]Obra '!$C$37</f>
        <v>6463760.8192929588</v>
      </c>
      <c r="C6" s="1311">
        <f>'[2]MÃO DE OBRA'!$D$15</f>
        <v>5424734.408206081</v>
      </c>
      <c r="D6" s="1311">
        <f t="shared" si="1"/>
        <v>11888495.22749904</v>
      </c>
      <c r="E6" s="1312">
        <f t="shared" si="0"/>
        <v>0.19492832986638192</v>
      </c>
      <c r="F6" s="1313">
        <f>D6/'DISTRIBUIÇÃO MO'!I$2</f>
        <v>679.12681613721804</v>
      </c>
      <c r="G6" s="1308"/>
      <c r="H6" s="1321">
        <f>C6/[1]ORÇAMENTO_EXECUTIVO!G2</f>
        <v>309.88636800000006</v>
      </c>
      <c r="I6" s="1308"/>
      <c r="J6" s="1308"/>
      <c r="K6" s="1308"/>
      <c r="L6" s="1308"/>
      <c r="M6" s="1308"/>
      <c r="N6" s="1308"/>
      <c r="O6" s="1308"/>
      <c r="P6" s="1308"/>
      <c r="Q6" s="1308"/>
      <c r="R6" s="1308"/>
      <c r="S6" s="1308"/>
    </row>
    <row r="7" spans="1:19" ht="19.5" customHeight="1" x14ac:dyDescent="0.25">
      <c r="A7" s="1317" t="s">
        <v>519</v>
      </c>
      <c r="B7" s="1318">
        <f>'[2]Obra '!$C$38</f>
        <v>1539779.4021499997</v>
      </c>
      <c r="C7" s="1318">
        <f>'[2]MÃO DE OBRA'!$D$16</f>
        <v>1130153.0017096002</v>
      </c>
      <c r="D7" s="1318">
        <f t="shared" si="1"/>
        <v>2669932.4038596</v>
      </c>
      <c r="E7" s="1319">
        <f t="shared" si="0"/>
        <v>4.3777236259190666E-2</v>
      </c>
      <c r="F7" s="1320">
        <f>D7/'DISTRIBUIÇÃO MO'!I$2</f>
        <v>152.51910843523999</v>
      </c>
      <c r="G7" s="1308"/>
      <c r="H7" s="1308"/>
      <c r="I7" s="1308"/>
      <c r="J7" s="1308"/>
      <c r="K7" s="1308"/>
      <c r="L7" s="1308"/>
      <c r="M7" s="1308"/>
      <c r="N7" s="1308"/>
      <c r="O7" s="1308"/>
      <c r="P7" s="1308"/>
      <c r="Q7" s="1308"/>
      <c r="R7" s="1308"/>
      <c r="S7" s="1308"/>
    </row>
    <row r="8" spans="1:19" ht="19.5" customHeight="1" x14ac:dyDescent="0.25">
      <c r="A8" s="1310" t="s">
        <v>520</v>
      </c>
      <c r="B8" s="1311">
        <f>'[2]Obra '!$C$39+'[2]Obra '!$C$48</f>
        <v>4111849.2620000006</v>
      </c>
      <c r="C8" s="1311">
        <f>'[2]MÃO DE OBRA'!$E$25</f>
        <v>2712367.2041030405</v>
      </c>
      <c r="D8" s="1311">
        <f t="shared" si="1"/>
        <v>6824216.4661030415</v>
      </c>
      <c r="E8" s="1312">
        <f t="shared" si="0"/>
        <v>0.1118924719174882</v>
      </c>
      <c r="F8" s="1313">
        <f>D8/'DISTRIBUIÇÃO MO'!I$2</f>
        <v>389.8313716386703</v>
      </c>
      <c r="G8" s="1308"/>
      <c r="H8" s="1322"/>
      <c r="I8" s="1308"/>
      <c r="J8" s="1308"/>
      <c r="K8" s="1308"/>
      <c r="L8" s="1308"/>
      <c r="M8" s="1308"/>
      <c r="N8" s="1308"/>
      <c r="O8" s="1308"/>
      <c r="P8" s="1308"/>
      <c r="Q8" s="1308"/>
      <c r="R8" s="1308"/>
      <c r="S8" s="1308"/>
    </row>
    <row r="9" spans="1:19" ht="19.5" customHeight="1" x14ac:dyDescent="0.25">
      <c r="A9" s="1317" t="s">
        <v>467</v>
      </c>
      <c r="B9" s="1318">
        <f>'[2]Obra '!$C$40+'[2]Obra '!$C$49</f>
        <v>3389279.8719215216</v>
      </c>
      <c r="C9" s="1318">
        <v>0</v>
      </c>
      <c r="D9" s="1318">
        <f t="shared" si="1"/>
        <v>3389279.8719215216</v>
      </c>
      <c r="E9" s="1319">
        <f t="shared" si="0"/>
        <v>5.5571933389453043E-2</v>
      </c>
      <c r="F9" s="1320">
        <f>D9/'DISTRIBUIÇÃO MO'!I$2</f>
        <v>193.61162236006854</v>
      </c>
      <c r="G9" s="1323"/>
      <c r="H9" s="1324"/>
      <c r="I9" s="1308"/>
      <c r="J9" s="1308"/>
      <c r="K9" s="1308"/>
      <c r="L9" s="1308"/>
      <c r="M9" s="1308"/>
      <c r="N9" s="1308"/>
      <c r="O9" s="1308"/>
      <c r="P9" s="1308"/>
      <c r="Q9" s="1308"/>
      <c r="R9" s="1308"/>
      <c r="S9" s="1308"/>
    </row>
    <row r="10" spans="1:19" ht="19.5" customHeight="1" x14ac:dyDescent="0.25">
      <c r="A10" s="1310" t="s">
        <v>538</v>
      </c>
      <c r="B10" s="1311">
        <f>'[2]Obra '!$C$43</f>
        <v>511572.58159000007</v>
      </c>
      <c r="C10" s="1311">
        <f>'[2]MÃO DE OBRA'!$D$20</f>
        <v>452061.20068384008</v>
      </c>
      <c r="D10" s="1311">
        <f t="shared" si="1"/>
        <v>963633.78227384016</v>
      </c>
      <c r="E10" s="1312">
        <f t="shared" si="0"/>
        <v>1.5800109281027975E-2</v>
      </c>
      <c r="F10" s="1313">
        <f>D10/'DISTRIBUIÇÃO MO'!I$2</f>
        <v>55.047298245462592</v>
      </c>
      <c r="G10" s="1308"/>
      <c r="H10" s="1322" t="s">
        <v>2371</v>
      </c>
      <c r="I10" s="1325" t="s">
        <v>2372</v>
      </c>
      <c r="J10" s="1308"/>
      <c r="K10" s="1308"/>
      <c r="L10" s="1308"/>
      <c r="M10" s="1308"/>
      <c r="N10" s="1308"/>
      <c r="O10" s="1308"/>
      <c r="P10" s="1308"/>
      <c r="Q10" s="1308"/>
      <c r="R10" s="1308"/>
      <c r="S10" s="1308"/>
    </row>
    <row r="11" spans="1:19" ht="19.5" customHeight="1" x14ac:dyDescent="0.25">
      <c r="A11" s="1317" t="s">
        <v>2373</v>
      </c>
      <c r="B11" s="1318">
        <f>H11+H12</f>
        <v>1695279.0817217</v>
      </c>
      <c r="C11" s="1318">
        <f>'[2]MÃO DE OBRA'!$D$22</f>
        <v>2260306.0034192004</v>
      </c>
      <c r="D11" s="1318">
        <f t="shared" si="1"/>
        <v>3955585.0851409007</v>
      </c>
      <c r="E11" s="1319">
        <f t="shared" si="0"/>
        <v>6.4857290980558466E-2</v>
      </c>
      <c r="F11" s="1320">
        <f>D11/'DISTRIBUIÇÃO MO'!I$2</f>
        <v>225.96164219487412</v>
      </c>
      <c r="G11" s="1308" t="s">
        <v>2374</v>
      </c>
      <c r="H11" s="1326">
        <f>[2]Ger_Executivo!$N$189+[2]Ger_Executivo!$N$193</f>
        <v>863517.74569999997</v>
      </c>
      <c r="I11" s="1327">
        <f>'[2]Obra '!$C$44-H11</f>
        <v>1675663.6552000004</v>
      </c>
      <c r="J11" s="1308"/>
      <c r="K11" s="1308"/>
      <c r="L11" s="1308"/>
      <c r="M11" s="1308"/>
      <c r="N11" s="1308"/>
      <c r="O11" s="1308"/>
      <c r="P11" s="1308"/>
      <c r="Q11" s="1308"/>
      <c r="R11" s="1308"/>
      <c r="S11" s="1308"/>
    </row>
    <row r="12" spans="1:19" ht="19.5" customHeight="1" x14ac:dyDescent="0.25">
      <c r="A12" s="1310" t="s">
        <v>2375</v>
      </c>
      <c r="B12" s="1311">
        <f>'[2]Obra '!$C$42</f>
        <v>349137.95659999998</v>
      </c>
      <c r="C12" s="1311">
        <f>'[2]MÃO DE OBRA'!$D$21</f>
        <v>791107.10119672015</v>
      </c>
      <c r="D12" s="1311">
        <f t="shared" si="1"/>
        <v>1140245.0577967202</v>
      </c>
      <c r="E12" s="1312">
        <f t="shared" si="0"/>
        <v>1.869589552768559E-2</v>
      </c>
      <c r="F12" s="1313">
        <f>D12/'DISTRIBUIÇÃO MO'!I$2</f>
        <v>65.136165755149804</v>
      </c>
      <c r="G12" s="1308" t="s">
        <v>2376</v>
      </c>
      <c r="H12" s="1328">
        <f>[2]Ger_Executivo!$N$166+[2]Ger_Executivo!$N$168</f>
        <v>831761.33602170006</v>
      </c>
      <c r="I12" s="1329">
        <f>'[2]Obra '!$C$41-H12</f>
        <v>594463.01280000003</v>
      </c>
      <c r="J12" s="1308"/>
      <c r="K12" s="1308"/>
      <c r="L12" s="1308"/>
      <c r="M12" s="1308"/>
      <c r="N12" s="1308"/>
      <c r="O12" s="1308"/>
      <c r="P12" s="1308"/>
      <c r="Q12" s="1308"/>
      <c r="R12" s="1308"/>
      <c r="S12" s="1308"/>
    </row>
    <row r="13" spans="1:19" ht="19.5" customHeight="1" x14ac:dyDescent="0.25">
      <c r="A13" s="1317" t="s">
        <v>2377</v>
      </c>
      <c r="B13" s="1318">
        <f>I11+I12</f>
        <v>2270126.6680000005</v>
      </c>
      <c r="C13" s="1318">
        <f>'[2]MÃO DE OBRA'!$D$24</f>
        <v>2034275.4030772801</v>
      </c>
      <c r="D13" s="1318">
        <f t="shared" si="1"/>
        <v>4304402.0710772807</v>
      </c>
      <c r="E13" s="1319">
        <f t="shared" si="0"/>
        <v>7.0576628137739433E-2</v>
      </c>
      <c r="F13" s="1320">
        <f>D13/'DISTRIBUIÇÃO MO'!I$2</f>
        <v>245.88771059464995</v>
      </c>
      <c r="G13" s="1308"/>
      <c r="H13" s="1308"/>
      <c r="I13" s="1326"/>
      <c r="J13" s="1308"/>
      <c r="K13" s="1308"/>
      <c r="L13" s="1308"/>
      <c r="M13" s="1308"/>
      <c r="N13" s="1308"/>
      <c r="O13" s="1308"/>
      <c r="P13" s="1308"/>
      <c r="Q13" s="1308"/>
      <c r="R13" s="1308"/>
      <c r="S13" s="1308"/>
    </row>
    <row r="14" spans="1:19" ht="19.5" customHeight="1" x14ac:dyDescent="0.25">
      <c r="A14" s="1310" t="s">
        <v>408</v>
      </c>
      <c r="B14" s="1311">
        <f>'[2]Obra '!$C$45</f>
        <v>786426.23940044013</v>
      </c>
      <c r="C14" s="1311">
        <f>'[2]MÃO DE OBRA'!$D$27</f>
        <v>1808244.8027353603</v>
      </c>
      <c r="D14" s="1311">
        <f t="shared" si="1"/>
        <v>2594671.0421358002</v>
      </c>
      <c r="E14" s="1312">
        <f t="shared" si="0"/>
        <v>4.2543222091413084E-2</v>
      </c>
      <c r="F14" s="1313">
        <f>D14/'DISTRIBUIÇÃO MO'!I$2</f>
        <v>148.21982513760199</v>
      </c>
      <c r="G14" s="1308"/>
      <c r="H14" s="1308"/>
      <c r="I14" s="1308"/>
      <c r="J14" s="1308"/>
      <c r="K14" s="1308"/>
      <c r="L14" s="1308"/>
      <c r="M14" s="1308"/>
      <c r="N14" s="1308"/>
      <c r="O14" s="1308"/>
      <c r="P14" s="1308"/>
      <c r="Q14" s="1308"/>
      <c r="R14" s="1308"/>
      <c r="S14" s="1308"/>
    </row>
    <row r="15" spans="1:19" ht="19.5" customHeight="1" x14ac:dyDescent="0.25">
      <c r="A15" s="1317" t="s">
        <v>412</v>
      </c>
      <c r="B15" s="1318">
        <f>'[2]Obra '!$C$47</f>
        <v>5007297.9494829997</v>
      </c>
      <c r="C15" s="1318">
        <f>'[2]MÃO DE OBRA'!$E$18</f>
        <v>904122.40136768017</v>
      </c>
      <c r="D15" s="1318">
        <f t="shared" si="1"/>
        <v>5911420.3508506799</v>
      </c>
      <c r="E15" s="1319">
        <f t="shared" si="0"/>
        <v>9.6925916533498274E-2</v>
      </c>
      <c r="F15" s="1320">
        <f>D15/'DISTRIBUIÇÃO MO'!I$2</f>
        <v>337.68816026740529</v>
      </c>
      <c r="G15" s="1308"/>
      <c r="H15" s="1308"/>
      <c r="I15" s="1308"/>
      <c r="J15" s="1308"/>
      <c r="K15" s="1308"/>
      <c r="L15" s="1308"/>
      <c r="M15" s="1308"/>
      <c r="N15" s="1308"/>
      <c r="O15" s="1308"/>
      <c r="P15" s="1308"/>
      <c r="Q15" s="1308"/>
      <c r="R15" s="1308"/>
      <c r="S15" s="1308"/>
    </row>
    <row r="16" spans="1:19" ht="19.149999999999999" customHeight="1" x14ac:dyDescent="0.25">
      <c r="A16" s="1310" t="s">
        <v>521</v>
      </c>
      <c r="B16" s="1311">
        <f>'[2]Obra '!$C$46</f>
        <v>561222.52478157997</v>
      </c>
      <c r="C16" s="1311">
        <f>'[2]MÃO DE OBRA'!$D$23</f>
        <v>1582214.2023934403</v>
      </c>
      <c r="D16" s="1311">
        <f t="shared" si="1"/>
        <v>2143436.7271750201</v>
      </c>
      <c r="E16" s="1312">
        <f t="shared" si="0"/>
        <v>3.5144611105705569E-2</v>
      </c>
      <c r="F16" s="1313">
        <f>D16/'DISTRIBUIÇÃO MO'!I$2</f>
        <v>122.44319674292167</v>
      </c>
      <c r="G16" s="1308"/>
      <c r="H16" s="1308"/>
      <c r="I16" s="1308"/>
      <c r="J16" s="1308"/>
      <c r="K16" s="1308"/>
      <c r="L16" s="1308"/>
      <c r="M16" s="1308"/>
      <c r="N16" s="1308"/>
      <c r="O16" s="1308"/>
      <c r="P16" s="1308"/>
      <c r="Q16" s="1308"/>
      <c r="R16" s="1308"/>
      <c r="S16" s="1308"/>
    </row>
    <row r="17" spans="1:19" ht="19.5" customHeight="1" x14ac:dyDescent="0.25">
      <c r="A17" s="1317" t="s">
        <v>522</v>
      </c>
      <c r="B17" s="1318">
        <f>'[2]Obra '!$C$50</f>
        <v>1941982.0046400004</v>
      </c>
      <c r="C17" s="1318">
        <f>'[2]MÃO DE OBRA'!$D$28</f>
        <v>678091.80102576013</v>
      </c>
      <c r="D17" s="1318">
        <f t="shared" si="1"/>
        <v>2620073.8056657603</v>
      </c>
      <c r="E17" s="1319">
        <f t="shared" si="0"/>
        <v>4.2959735550360527E-2</v>
      </c>
      <c r="F17" s="1320">
        <f>D17/'DISTRIBUIÇÃO MO'!I$2</f>
        <v>149.67095058174431</v>
      </c>
      <c r="G17" s="1308"/>
      <c r="H17" s="1308"/>
      <c r="I17" s="1308"/>
      <c r="J17" s="1308"/>
      <c r="K17" s="1308"/>
      <c r="L17" s="1308"/>
      <c r="M17" s="1308"/>
      <c r="N17" s="1308"/>
      <c r="O17" s="1308"/>
      <c r="P17" s="1308"/>
      <c r="Q17" s="1308"/>
      <c r="R17" s="1308"/>
      <c r="S17" s="1308"/>
    </row>
    <row r="18" spans="1:19" ht="19.5" customHeight="1" x14ac:dyDescent="0.25">
      <c r="A18" s="1310" t="s">
        <v>2378</v>
      </c>
      <c r="B18" s="1311">
        <f>'[2]Obra '!$C$52</f>
        <v>680745.42921766511</v>
      </c>
      <c r="C18" s="1311">
        <f>'[2]MÃO DE OBRA'!$D$29</f>
        <v>1130153.0017096002</v>
      </c>
      <c r="D18" s="1311">
        <f t="shared" si="1"/>
        <v>1810898.4309272654</v>
      </c>
      <c r="E18" s="1312">
        <f t="shared" si="0"/>
        <v>2.9692185591478123E-2</v>
      </c>
      <c r="F18" s="1313">
        <f>D18/'DISTRIBUIÇÃO MO'!I$2</f>
        <v>103.44704373509133</v>
      </c>
      <c r="G18" s="1308"/>
      <c r="H18" s="1308"/>
      <c r="I18" s="1308"/>
      <c r="J18" s="1308"/>
      <c r="K18" s="1308"/>
      <c r="L18" s="1308"/>
      <c r="M18" s="1308"/>
      <c r="N18" s="1308"/>
      <c r="O18" s="1308"/>
      <c r="P18" s="1308"/>
      <c r="Q18" s="1308"/>
      <c r="R18" s="1308"/>
      <c r="S18" s="1308"/>
    </row>
    <row r="19" spans="1:19" ht="19.5" customHeight="1" x14ac:dyDescent="0.25">
      <c r="A19" s="1306" t="s">
        <v>10</v>
      </c>
      <c r="B19" s="1330">
        <f>SUM(B2:B18)</f>
        <v>38385998.02447132</v>
      </c>
      <c r="C19" s="1330">
        <f>SUM(C2:C18)</f>
        <v>22603060.034192</v>
      </c>
      <c r="D19" s="1330">
        <f>SUM(D2:D18)</f>
        <v>60989058.058663309</v>
      </c>
      <c r="E19" s="1331">
        <f t="shared" ref="E19" si="2">SUM(E2:E18)</f>
        <v>1</v>
      </c>
      <c r="F19" s="1330">
        <f>SUM(F2:F18)</f>
        <v>3483.9821210325936</v>
      </c>
      <c r="G19" s="1326"/>
      <c r="H19" s="1308"/>
      <c r="I19" s="1308"/>
      <c r="J19" s="1308"/>
      <c r="K19" s="1308"/>
      <c r="L19" s="1308"/>
      <c r="M19" s="1308"/>
      <c r="N19" s="1308"/>
      <c r="O19" s="1308"/>
      <c r="P19" s="1308"/>
      <c r="Q19" s="1308"/>
      <c r="R19" s="1308"/>
      <c r="S19" s="1308"/>
    </row>
    <row r="20" spans="1:19" ht="19.5" customHeight="1" x14ac:dyDescent="0.25">
      <c r="A20" s="1306" t="s">
        <v>523</v>
      </c>
      <c r="B20" s="1332">
        <v>2965.54</v>
      </c>
      <c r="C20" s="1332"/>
      <c r="D20" s="1332"/>
      <c r="E20" s="1333">
        <v>45839</v>
      </c>
      <c r="F20" s="1334">
        <f>+F19/B20</f>
        <v>1.1748221642711256</v>
      </c>
      <c r="G20" s="1326"/>
      <c r="H20" s="1308"/>
      <c r="I20" s="1308"/>
      <c r="J20" s="1308"/>
      <c r="K20" s="1308"/>
      <c r="L20" s="1308"/>
      <c r="M20" s="1308"/>
      <c r="N20" s="1308"/>
      <c r="O20" s="1308"/>
      <c r="P20" s="1308"/>
      <c r="Q20" s="1308"/>
      <c r="R20" s="1308"/>
      <c r="S20" s="1308"/>
    </row>
    <row r="21" spans="1:19" ht="22.5" customHeight="1" x14ac:dyDescent="0.25">
      <c r="A21" s="1308"/>
      <c r="B21" s="1308"/>
      <c r="C21" s="1308"/>
      <c r="D21" s="1308"/>
      <c r="E21" s="1322"/>
      <c r="F21" s="1322"/>
      <c r="G21" s="1308"/>
      <c r="H21" s="1326"/>
      <c r="I21" s="1308"/>
      <c r="J21" s="1308"/>
      <c r="K21" s="1308"/>
      <c r="L21" s="1308"/>
      <c r="M21" s="1308"/>
      <c r="N21" s="1308"/>
      <c r="O21" s="1308"/>
      <c r="P21" s="1308"/>
      <c r="Q21" s="1308"/>
      <c r="R21" s="1308"/>
      <c r="S21" s="1308"/>
    </row>
    <row r="22" spans="1:19" ht="19.5" customHeight="1" x14ac:dyDescent="0.25">
      <c r="A22" s="1308"/>
      <c r="B22" s="1308"/>
      <c r="C22" s="1308"/>
      <c r="D22" s="1308"/>
      <c r="E22" s="1322"/>
      <c r="F22" s="1322"/>
      <c r="G22" s="1308"/>
      <c r="H22" s="1308"/>
      <c r="I22" s="1308"/>
      <c r="J22" s="1308"/>
      <c r="K22" s="1308"/>
      <c r="L22" s="1308"/>
      <c r="M22" s="1308"/>
      <c r="N22" s="1308"/>
      <c r="O22" s="1308"/>
      <c r="P22" s="1308"/>
      <c r="Q22" s="1308"/>
      <c r="R22" s="1308"/>
      <c r="S22" s="1308"/>
    </row>
    <row r="23" spans="1:19" ht="19.5" customHeight="1" x14ac:dyDescent="0.25">
      <c r="A23" s="1308"/>
      <c r="B23" s="1308"/>
      <c r="C23" s="1308"/>
      <c r="D23" s="1335"/>
      <c r="E23" s="1322"/>
      <c r="F23" s="1322"/>
      <c r="G23" s="1308"/>
      <c r="H23" s="1308"/>
      <c r="I23" s="1308"/>
      <c r="J23" s="1308"/>
      <c r="K23" s="1308"/>
      <c r="L23" s="1308"/>
      <c r="M23" s="1308"/>
      <c r="N23" s="1308"/>
      <c r="O23" s="1308"/>
      <c r="P23" s="1308"/>
      <c r="Q23" s="1308"/>
      <c r="R23" s="1308"/>
      <c r="S23" s="1308"/>
    </row>
    <row r="24" spans="1:19" ht="19.5" customHeight="1" x14ac:dyDescent="0.25">
      <c r="A24" s="1308"/>
      <c r="B24" s="1308"/>
      <c r="C24" s="1308"/>
      <c r="D24" s="1308"/>
      <c r="E24" s="1322"/>
      <c r="F24" s="1322"/>
      <c r="G24" s="1308"/>
      <c r="H24" s="1308"/>
      <c r="I24" s="1308"/>
      <c r="J24" s="1308"/>
      <c r="K24" s="1308"/>
      <c r="L24" s="1308"/>
      <c r="M24" s="1308"/>
      <c r="N24" s="1308"/>
      <c r="O24" s="1308"/>
      <c r="P24" s="1308"/>
      <c r="Q24" s="1308"/>
      <c r="R24" s="1308"/>
      <c r="S24" s="1308"/>
    </row>
    <row r="25" spans="1:19" ht="19.5" customHeight="1" x14ac:dyDescent="0.25">
      <c r="A25" s="1308"/>
      <c r="B25" s="1308"/>
      <c r="C25" s="1308"/>
      <c r="D25" s="1308"/>
      <c r="E25" s="1322"/>
      <c r="F25" s="1322"/>
      <c r="G25" s="1308"/>
      <c r="H25" s="1308"/>
      <c r="I25" s="1308"/>
      <c r="J25" s="1308"/>
      <c r="K25" s="1308"/>
      <c r="L25" s="1308"/>
      <c r="M25" s="1308"/>
      <c r="N25" s="1308"/>
      <c r="O25" s="1308"/>
      <c r="P25" s="1308"/>
      <c r="Q25" s="1308"/>
      <c r="R25" s="1308"/>
      <c r="S25" s="1308"/>
    </row>
    <row r="26" spans="1:19" ht="19.5" customHeight="1" x14ac:dyDescent="0.25">
      <c r="A26" s="1308"/>
      <c r="B26" s="1308"/>
      <c r="C26" s="1308"/>
      <c r="D26" s="1308"/>
      <c r="E26" s="1322"/>
      <c r="F26" s="1322"/>
      <c r="G26" s="1308"/>
      <c r="H26" s="1308"/>
      <c r="I26" s="1308"/>
      <c r="J26" s="1308"/>
      <c r="K26" s="1308"/>
      <c r="L26" s="1308"/>
      <c r="M26" s="1308"/>
      <c r="N26" s="1308"/>
      <c r="O26" s="1308"/>
      <c r="P26" s="1308"/>
      <c r="Q26" s="1308"/>
      <c r="R26" s="1308"/>
      <c r="S26" s="1308"/>
    </row>
    <row r="27" spans="1:19" ht="19.5" customHeight="1" x14ac:dyDescent="0.25">
      <c r="A27" s="1308"/>
      <c r="B27" s="1308"/>
      <c r="C27" s="1308"/>
      <c r="D27" s="1308"/>
      <c r="E27" s="1322"/>
      <c r="F27" s="1322"/>
      <c r="G27" s="1308"/>
      <c r="H27" s="1308"/>
      <c r="I27" s="1308"/>
      <c r="J27" s="1308"/>
      <c r="K27" s="1308"/>
      <c r="L27" s="1308"/>
      <c r="M27" s="1308"/>
      <c r="N27" s="1308"/>
      <c r="O27" s="1308"/>
      <c r="P27" s="1308"/>
      <c r="Q27" s="1308"/>
      <c r="R27" s="1308"/>
      <c r="S27" s="1308"/>
    </row>
    <row r="28" spans="1:19" ht="19.5" customHeight="1" x14ac:dyDescent="0.25">
      <c r="A28" s="1308"/>
      <c r="B28" s="1308"/>
      <c r="C28" s="1308"/>
      <c r="D28" s="1308"/>
      <c r="E28" s="1322"/>
      <c r="F28" s="1322"/>
      <c r="G28" s="1308"/>
      <c r="H28" s="1308"/>
      <c r="I28" s="1308"/>
      <c r="J28" s="1308"/>
      <c r="K28" s="1308"/>
      <c r="L28" s="1308"/>
      <c r="M28" s="1308"/>
      <c r="N28" s="1308"/>
      <c r="O28" s="1308"/>
      <c r="P28" s="1308"/>
      <c r="Q28" s="1308"/>
      <c r="R28" s="1308"/>
      <c r="S28" s="1308"/>
    </row>
    <row r="29" spans="1:19" ht="19.5" customHeight="1" x14ac:dyDescent="0.25">
      <c r="A29" s="1308"/>
      <c r="B29" s="1308"/>
      <c r="C29" s="1308"/>
      <c r="D29" s="1308"/>
      <c r="E29" s="1322"/>
      <c r="F29" s="1322"/>
      <c r="G29" s="1308"/>
      <c r="H29" s="1308"/>
      <c r="I29" s="1308"/>
      <c r="J29" s="1308"/>
      <c r="K29" s="1308"/>
      <c r="L29" s="1308"/>
      <c r="M29" s="1308"/>
      <c r="N29" s="1308"/>
      <c r="O29" s="1308"/>
      <c r="P29" s="1308"/>
      <c r="Q29" s="1308"/>
      <c r="R29" s="1308"/>
      <c r="S29" s="1308"/>
    </row>
    <row r="30" spans="1:19" ht="19.5" customHeight="1" x14ac:dyDescent="0.25">
      <c r="A30" s="1308"/>
      <c r="B30" s="1308"/>
      <c r="C30" s="1308"/>
      <c r="D30" s="1308"/>
      <c r="E30" s="1322"/>
      <c r="F30" s="1322"/>
      <c r="G30" s="1308"/>
      <c r="H30" s="1308"/>
      <c r="I30" s="1308"/>
      <c r="J30" s="1308"/>
      <c r="K30" s="1308"/>
      <c r="L30" s="1308"/>
      <c r="M30" s="1308"/>
      <c r="N30" s="1308"/>
      <c r="O30" s="1308"/>
      <c r="P30" s="1308"/>
      <c r="Q30" s="1308"/>
      <c r="R30" s="1308"/>
      <c r="S30" s="1308"/>
    </row>
    <row r="31" spans="1:19" ht="19.5" customHeight="1" x14ac:dyDescent="0.25">
      <c r="A31" s="1308"/>
      <c r="B31" s="1308"/>
      <c r="C31" s="1308"/>
      <c r="D31" s="1308"/>
      <c r="E31" s="1322"/>
      <c r="F31" s="1322"/>
      <c r="G31" s="1308"/>
      <c r="H31" s="1308"/>
      <c r="I31" s="1308"/>
      <c r="J31" s="1308"/>
      <c r="K31" s="1308"/>
      <c r="L31" s="1308"/>
      <c r="M31" s="1308"/>
      <c r="N31" s="1308"/>
      <c r="O31" s="1308"/>
      <c r="P31" s="1308"/>
      <c r="Q31" s="1308"/>
      <c r="R31" s="1308"/>
      <c r="S31" s="1308"/>
    </row>
    <row r="32" spans="1:19" ht="19.5" customHeight="1" x14ac:dyDescent="0.25">
      <c r="A32" s="1308"/>
      <c r="B32" s="1308"/>
      <c r="C32" s="1308"/>
      <c r="D32" s="1308"/>
      <c r="E32" s="1322"/>
      <c r="F32" s="1322"/>
      <c r="G32" s="1308"/>
      <c r="H32" s="1308"/>
      <c r="I32" s="1308"/>
      <c r="J32" s="1308"/>
      <c r="K32" s="1308"/>
      <c r="L32" s="1308"/>
      <c r="M32" s="1308"/>
      <c r="N32" s="1308"/>
      <c r="O32" s="1308"/>
      <c r="P32" s="1308"/>
      <c r="Q32" s="1308"/>
      <c r="R32" s="1308"/>
      <c r="S32" s="1308"/>
    </row>
    <row r="33" spans="1:19" ht="19.5" customHeight="1" x14ac:dyDescent="0.25">
      <c r="A33" s="1308"/>
      <c r="B33" s="1308"/>
      <c r="C33" s="1308"/>
      <c r="D33" s="1308"/>
      <c r="E33" s="1322"/>
      <c r="F33" s="1322"/>
      <c r="G33" s="1308"/>
      <c r="H33" s="1308"/>
      <c r="I33" s="1308"/>
      <c r="J33" s="1308"/>
      <c r="K33" s="1308"/>
      <c r="L33" s="1308"/>
      <c r="M33" s="1308"/>
      <c r="N33" s="1308"/>
      <c r="O33" s="1308"/>
      <c r="P33" s="1308"/>
      <c r="Q33" s="1308"/>
      <c r="R33" s="1308"/>
      <c r="S33" s="1308"/>
    </row>
    <row r="34" spans="1:19" ht="19.5" customHeight="1" x14ac:dyDescent="0.25">
      <c r="A34" s="1308"/>
      <c r="B34" s="1308"/>
      <c r="C34" s="1308"/>
      <c r="D34" s="1308"/>
      <c r="E34" s="1322"/>
      <c r="F34" s="1322"/>
      <c r="G34" s="1308"/>
      <c r="H34" s="1308"/>
      <c r="I34" s="1308"/>
      <c r="J34" s="1308"/>
      <c r="K34" s="1308"/>
      <c r="L34" s="1308"/>
      <c r="M34" s="1308"/>
      <c r="N34" s="1308"/>
      <c r="O34" s="1308"/>
      <c r="P34" s="1308"/>
      <c r="Q34" s="1308"/>
      <c r="R34" s="1308"/>
      <c r="S34" s="1308"/>
    </row>
    <row r="35" spans="1:19" ht="19.5" customHeight="1" x14ac:dyDescent="0.25">
      <c r="A35" s="1308"/>
      <c r="B35" s="1308"/>
      <c r="C35" s="1308"/>
      <c r="D35" s="1308"/>
      <c r="E35" s="1322"/>
      <c r="F35" s="1322"/>
      <c r="G35" s="1308"/>
      <c r="H35" s="1308"/>
      <c r="I35" s="1308"/>
      <c r="J35" s="1308"/>
      <c r="K35" s="1308"/>
      <c r="L35" s="1308"/>
      <c r="M35" s="1308"/>
      <c r="N35" s="1308"/>
      <c r="O35" s="1308"/>
      <c r="P35" s="1308"/>
      <c r="Q35" s="1308"/>
      <c r="R35" s="1308"/>
      <c r="S35" s="1308"/>
    </row>
    <row r="36" spans="1:19" ht="19.5" customHeight="1" x14ac:dyDescent="0.25">
      <c r="A36" s="1308"/>
      <c r="B36" s="1308"/>
      <c r="C36" s="1308"/>
      <c r="D36" s="1308"/>
      <c r="E36" s="1322"/>
      <c r="F36" s="1322"/>
      <c r="G36" s="1308"/>
      <c r="H36" s="1308"/>
      <c r="I36" s="1308"/>
      <c r="J36" s="1308"/>
      <c r="K36" s="1308"/>
      <c r="L36" s="1308"/>
      <c r="M36" s="1308"/>
      <c r="N36" s="1308"/>
      <c r="O36" s="1308"/>
      <c r="P36" s="1308"/>
      <c r="Q36" s="1308"/>
      <c r="R36" s="1308"/>
      <c r="S36" s="1308"/>
    </row>
    <row r="37" spans="1:19" ht="19.5" customHeight="1" x14ac:dyDescent="0.25">
      <c r="A37" s="1308"/>
      <c r="B37" s="1308"/>
      <c r="C37" s="1308"/>
      <c r="D37" s="1308"/>
      <c r="E37" s="1322"/>
      <c r="F37" s="1322"/>
      <c r="G37" s="1308"/>
      <c r="H37" s="1308"/>
      <c r="I37" s="1308"/>
      <c r="J37" s="1308"/>
      <c r="K37" s="1308"/>
      <c r="L37" s="1308"/>
      <c r="M37" s="1308"/>
      <c r="N37" s="1308"/>
      <c r="O37" s="1308"/>
      <c r="P37" s="1308"/>
      <c r="Q37" s="1308"/>
      <c r="R37" s="1308"/>
      <c r="S37" s="1308"/>
    </row>
    <row r="38" spans="1:19" ht="19.5" customHeight="1" x14ac:dyDescent="0.25">
      <c r="A38" s="1308"/>
      <c r="B38" s="1308"/>
      <c r="C38" s="1308"/>
      <c r="D38" s="1308"/>
      <c r="E38" s="1322"/>
      <c r="F38" s="1322"/>
      <c r="G38" s="1308"/>
      <c r="H38" s="1308"/>
      <c r="I38" s="1308"/>
      <c r="J38" s="1308"/>
      <c r="K38" s="1308"/>
      <c r="L38" s="1308"/>
      <c r="M38" s="1308"/>
      <c r="N38" s="1308"/>
      <c r="O38" s="1308"/>
      <c r="P38" s="1308"/>
      <c r="Q38" s="1308"/>
      <c r="R38" s="1308"/>
      <c r="S38" s="1308"/>
    </row>
    <row r="39" spans="1:19" ht="19.5" customHeight="1" x14ac:dyDescent="0.25">
      <c r="A39" s="1308"/>
      <c r="B39" s="1308"/>
      <c r="C39" s="1308"/>
      <c r="D39" s="1308"/>
      <c r="E39" s="1322"/>
      <c r="F39" s="1322"/>
      <c r="G39" s="1308"/>
      <c r="H39" s="1308"/>
      <c r="I39" s="1308"/>
      <c r="J39" s="1308"/>
      <c r="K39" s="1308"/>
      <c r="L39" s="1308"/>
      <c r="M39" s="1308"/>
      <c r="N39" s="1308"/>
      <c r="O39" s="1308"/>
      <c r="P39" s="1308"/>
      <c r="Q39" s="1308"/>
      <c r="R39" s="1308"/>
      <c r="S39" s="1308"/>
    </row>
    <row r="40" spans="1:19" ht="19.5" customHeight="1" x14ac:dyDescent="0.25">
      <c r="A40" s="1308"/>
      <c r="B40" s="1308"/>
      <c r="C40" s="1308"/>
      <c r="D40" s="1308"/>
      <c r="E40" s="1322"/>
      <c r="F40" s="1322"/>
      <c r="G40" s="1308"/>
      <c r="H40" s="1308"/>
      <c r="I40" s="1308"/>
      <c r="J40" s="1308"/>
      <c r="K40" s="1308"/>
      <c r="L40" s="1308"/>
      <c r="M40" s="1308"/>
      <c r="N40" s="1308"/>
      <c r="O40" s="1308"/>
      <c r="P40" s="1308"/>
      <c r="Q40" s="1308"/>
      <c r="R40" s="1308"/>
      <c r="S40" s="1308"/>
    </row>
    <row r="41" spans="1:19" ht="19.5" customHeight="1" x14ac:dyDescent="0.25">
      <c r="A41" s="1308"/>
      <c r="B41" s="1308"/>
      <c r="C41" s="1308"/>
      <c r="D41" s="1308"/>
      <c r="E41" s="1322"/>
      <c r="F41" s="1322"/>
      <c r="G41" s="1308"/>
      <c r="H41" s="1308"/>
      <c r="I41" s="1308"/>
      <c r="J41" s="1308"/>
      <c r="K41" s="1308"/>
      <c r="L41" s="1308"/>
      <c r="M41" s="1308"/>
      <c r="N41" s="1308"/>
      <c r="O41" s="1308"/>
      <c r="P41" s="1308"/>
      <c r="Q41" s="1308"/>
      <c r="R41" s="1308"/>
      <c r="S41" s="1308"/>
    </row>
    <row r="42" spans="1:19" ht="19.5" customHeight="1" x14ac:dyDescent="0.25">
      <c r="A42" s="1308"/>
      <c r="B42" s="1308"/>
      <c r="C42" s="1308"/>
      <c r="D42" s="1308"/>
      <c r="E42" s="1322"/>
      <c r="F42" s="1322"/>
      <c r="G42" s="1308"/>
      <c r="H42" s="1308"/>
      <c r="I42" s="1308"/>
      <c r="J42" s="1308"/>
      <c r="K42" s="1308"/>
      <c r="L42" s="1308"/>
      <c r="M42" s="1308"/>
      <c r="N42" s="1308"/>
      <c r="O42" s="1308"/>
      <c r="P42" s="1308"/>
      <c r="Q42" s="1308"/>
      <c r="R42" s="1308"/>
      <c r="S42" s="1308"/>
    </row>
    <row r="43" spans="1:19" ht="19.5" customHeight="1" x14ac:dyDescent="0.25">
      <c r="A43" s="1308"/>
      <c r="B43" s="1308"/>
      <c r="C43" s="1308"/>
      <c r="D43" s="1308"/>
      <c r="E43" s="1322"/>
      <c r="F43" s="1322"/>
      <c r="G43" s="1308"/>
      <c r="H43" s="1308"/>
      <c r="I43" s="1308"/>
      <c r="J43" s="1308"/>
      <c r="K43" s="1308"/>
      <c r="L43" s="1308"/>
      <c r="M43" s="1308"/>
      <c r="N43" s="1308"/>
      <c r="O43" s="1308"/>
      <c r="P43" s="1308"/>
      <c r="Q43" s="1308"/>
      <c r="R43" s="1308"/>
      <c r="S43" s="1308"/>
    </row>
    <row r="44" spans="1:19" ht="19.5" customHeight="1" x14ac:dyDescent="0.25">
      <c r="A44" s="1308"/>
      <c r="B44" s="1308"/>
      <c r="C44" s="1308"/>
      <c r="D44" s="1308"/>
      <c r="E44" s="1322"/>
      <c r="F44" s="1322"/>
      <c r="G44" s="1308"/>
      <c r="H44" s="1308"/>
      <c r="I44" s="1308"/>
      <c r="J44" s="1308"/>
      <c r="K44" s="1308"/>
      <c r="L44" s="1308"/>
      <c r="M44" s="1308"/>
      <c r="N44" s="1308"/>
      <c r="O44" s="1308"/>
      <c r="P44" s="1308"/>
      <c r="Q44" s="1308"/>
      <c r="R44" s="1308"/>
      <c r="S44" s="1308"/>
    </row>
    <row r="45" spans="1:19" ht="19.5" customHeight="1" x14ac:dyDescent="0.25">
      <c r="A45" s="1308"/>
      <c r="B45" s="1308"/>
      <c r="C45" s="1308"/>
      <c r="D45" s="1308"/>
      <c r="E45" s="1322"/>
      <c r="F45" s="1322"/>
      <c r="G45" s="1308"/>
      <c r="H45" s="1308"/>
      <c r="I45" s="1308"/>
      <c r="J45" s="1308"/>
      <c r="K45" s="1308"/>
      <c r="L45" s="1308"/>
      <c r="M45" s="1308"/>
      <c r="N45" s="1308"/>
      <c r="O45" s="1308"/>
      <c r="P45" s="1308"/>
      <c r="Q45" s="1308"/>
      <c r="R45" s="1308"/>
      <c r="S45" s="1308"/>
    </row>
    <row r="46" spans="1:19" ht="19.5" customHeight="1" x14ac:dyDescent="0.25">
      <c r="A46" s="1308"/>
      <c r="B46" s="1308"/>
      <c r="C46" s="1308"/>
      <c r="D46" s="1308"/>
      <c r="E46" s="1322"/>
      <c r="F46" s="1322"/>
      <c r="G46" s="1308"/>
      <c r="H46" s="1308"/>
      <c r="I46" s="1308"/>
      <c r="J46" s="1308"/>
      <c r="K46" s="1308"/>
      <c r="L46" s="1308"/>
      <c r="M46" s="1308"/>
      <c r="N46" s="1308"/>
      <c r="O46" s="1308"/>
      <c r="P46" s="1308"/>
      <c r="Q46" s="1308"/>
      <c r="R46" s="1308"/>
      <c r="S46" s="1308"/>
    </row>
    <row r="47" spans="1:19" ht="19.5" customHeight="1" x14ac:dyDescent="0.25">
      <c r="A47" s="1308"/>
      <c r="B47" s="1308"/>
      <c r="C47" s="1308"/>
      <c r="D47" s="1308"/>
      <c r="E47" s="1322"/>
      <c r="F47" s="1322"/>
      <c r="G47" s="1308"/>
      <c r="H47" s="1308"/>
      <c r="I47" s="1308"/>
      <c r="J47" s="1308"/>
      <c r="K47" s="1308"/>
      <c r="L47" s="1308"/>
      <c r="M47" s="1308"/>
      <c r="N47" s="1308"/>
      <c r="O47" s="1308"/>
      <c r="P47" s="1308"/>
      <c r="Q47" s="1308"/>
      <c r="R47" s="1308"/>
      <c r="S47" s="1308"/>
    </row>
    <row r="48" spans="1:19" ht="19.5" customHeight="1" x14ac:dyDescent="0.25">
      <c r="A48" s="1308"/>
      <c r="B48" s="1308"/>
      <c r="C48" s="1308"/>
      <c r="D48" s="1308"/>
      <c r="E48" s="1322"/>
      <c r="F48" s="1322"/>
      <c r="G48" s="1308"/>
      <c r="H48" s="1308"/>
      <c r="I48" s="1308"/>
      <c r="J48" s="1308"/>
      <c r="K48" s="1308"/>
      <c r="L48" s="1308"/>
      <c r="M48" s="1308"/>
      <c r="N48" s="1308"/>
      <c r="O48" s="1308"/>
      <c r="P48" s="1308"/>
      <c r="Q48" s="1308"/>
      <c r="R48" s="1308"/>
      <c r="S48" s="1308"/>
    </row>
    <row r="49" spans="1:19" ht="19.5" customHeight="1" x14ac:dyDescent="0.25">
      <c r="A49" s="1308"/>
      <c r="B49" s="1308"/>
      <c r="C49" s="1308"/>
      <c r="D49" s="1308"/>
      <c r="E49" s="1322"/>
      <c r="F49" s="1322"/>
      <c r="G49" s="1308"/>
      <c r="H49" s="1308"/>
      <c r="I49" s="1308"/>
      <c r="J49" s="1308"/>
      <c r="K49" s="1308"/>
      <c r="L49" s="1308"/>
      <c r="M49" s="1308"/>
      <c r="N49" s="1308"/>
      <c r="O49" s="1308"/>
      <c r="P49" s="1308"/>
      <c r="Q49" s="1308"/>
      <c r="R49" s="1308"/>
      <c r="S49" s="1308"/>
    </row>
    <row r="50" spans="1:19" ht="19.5" customHeight="1" x14ac:dyDescent="0.25">
      <c r="A50" s="1308"/>
      <c r="B50" s="1308"/>
      <c r="C50" s="1308"/>
      <c r="D50" s="1308"/>
      <c r="E50" s="1322"/>
      <c r="F50" s="1322"/>
      <c r="G50" s="1308"/>
      <c r="H50" s="1308"/>
      <c r="I50" s="1308"/>
      <c r="J50" s="1308"/>
      <c r="K50" s="1308"/>
      <c r="L50" s="1308"/>
      <c r="M50" s="1308"/>
      <c r="N50" s="1308"/>
      <c r="O50" s="1308"/>
      <c r="P50" s="1308"/>
      <c r="Q50" s="1308"/>
      <c r="R50" s="1308"/>
      <c r="S50" s="1308"/>
    </row>
    <row r="51" spans="1:19" ht="19.5" customHeight="1" x14ac:dyDescent="0.25">
      <c r="A51" s="1308"/>
      <c r="B51" s="1308"/>
      <c r="C51" s="1308"/>
      <c r="D51" s="1308"/>
      <c r="E51" s="1322"/>
      <c r="F51" s="1322"/>
      <c r="G51" s="1308"/>
      <c r="H51" s="1308"/>
      <c r="I51" s="1308"/>
      <c r="J51" s="1308"/>
      <c r="K51" s="1308"/>
      <c r="L51" s="1308"/>
      <c r="M51" s="1308"/>
      <c r="N51" s="1308"/>
      <c r="O51" s="1308"/>
      <c r="P51" s="1308"/>
      <c r="Q51" s="1308"/>
      <c r="R51" s="1308"/>
      <c r="S51" s="1308"/>
    </row>
    <row r="52" spans="1:19" ht="19.5" customHeight="1" x14ac:dyDescent="0.25">
      <c r="A52" s="1308"/>
      <c r="B52" s="1308"/>
      <c r="C52" s="1308"/>
      <c r="D52" s="1308"/>
      <c r="E52" s="1322"/>
      <c r="F52" s="1322"/>
      <c r="G52" s="1308"/>
      <c r="H52" s="1308"/>
      <c r="I52" s="1308"/>
      <c r="J52" s="1308"/>
      <c r="K52" s="1308"/>
      <c r="L52" s="1308"/>
      <c r="M52" s="1308"/>
      <c r="N52" s="1308"/>
      <c r="O52" s="1308"/>
      <c r="P52" s="1308"/>
      <c r="Q52" s="1308"/>
      <c r="R52" s="1308"/>
      <c r="S52" s="1308"/>
    </row>
    <row r="53" spans="1:19" ht="19.5" customHeight="1" x14ac:dyDescent="0.25">
      <c r="A53" s="1308"/>
      <c r="B53" s="1308"/>
      <c r="C53" s="1308"/>
      <c r="D53" s="1308"/>
      <c r="E53" s="1322"/>
      <c r="F53" s="1322"/>
      <c r="G53" s="1308"/>
      <c r="H53" s="1308"/>
      <c r="I53" s="1308"/>
      <c r="J53" s="1308"/>
      <c r="K53" s="1308"/>
      <c r="L53" s="1308"/>
      <c r="M53" s="1308"/>
      <c r="N53" s="1308"/>
      <c r="O53" s="1308"/>
      <c r="P53" s="1308"/>
      <c r="Q53" s="1308"/>
      <c r="R53" s="1308"/>
      <c r="S53" s="1308"/>
    </row>
    <row r="54" spans="1:19" ht="19.5" customHeight="1" x14ac:dyDescent="0.25">
      <c r="A54" s="1308"/>
      <c r="B54" s="1308"/>
      <c r="C54" s="1308"/>
      <c r="D54" s="1308"/>
      <c r="E54" s="1322"/>
      <c r="F54" s="1322"/>
      <c r="G54" s="1308"/>
      <c r="H54" s="1308"/>
      <c r="I54" s="1308"/>
      <c r="J54" s="1308"/>
      <c r="K54" s="1308"/>
      <c r="L54" s="1308"/>
      <c r="M54" s="1308"/>
      <c r="N54" s="1308"/>
      <c r="O54" s="1308"/>
      <c r="P54" s="1308"/>
      <c r="Q54" s="1308"/>
      <c r="R54" s="1308"/>
      <c r="S54" s="1308"/>
    </row>
    <row r="55" spans="1:19" ht="19.5" customHeight="1" x14ac:dyDescent="0.25">
      <c r="A55" s="1308"/>
      <c r="B55" s="1308"/>
      <c r="C55" s="1308"/>
      <c r="D55" s="1308"/>
      <c r="E55" s="1322"/>
      <c r="F55" s="1322"/>
      <c r="G55" s="1308"/>
      <c r="H55" s="1308"/>
      <c r="I55" s="1308"/>
      <c r="J55" s="1308"/>
      <c r="K55" s="1308"/>
      <c r="L55" s="1308"/>
      <c r="M55" s="1308"/>
      <c r="N55" s="1308"/>
      <c r="O55" s="1308"/>
      <c r="P55" s="1308"/>
      <c r="Q55" s="1308"/>
      <c r="R55" s="1308"/>
      <c r="S55" s="1308"/>
    </row>
    <row r="56" spans="1:19" ht="19.5" customHeight="1" x14ac:dyDescent="0.25">
      <c r="A56" s="1308"/>
      <c r="B56" s="1308"/>
      <c r="C56" s="1308"/>
      <c r="D56" s="1308"/>
      <c r="E56" s="1322"/>
      <c r="F56" s="1322"/>
      <c r="G56" s="1308"/>
      <c r="H56" s="1308"/>
      <c r="I56" s="1308"/>
      <c r="J56" s="1308"/>
      <c r="K56" s="1308"/>
      <c r="L56" s="1308"/>
      <c r="M56" s="1308"/>
      <c r="N56" s="1308"/>
      <c r="O56" s="1308"/>
      <c r="P56" s="1308"/>
      <c r="Q56" s="1308"/>
      <c r="R56" s="1308"/>
      <c r="S56" s="1308"/>
    </row>
    <row r="57" spans="1:19" ht="19.5" customHeight="1" x14ac:dyDescent="0.25">
      <c r="A57" s="1308"/>
      <c r="B57" s="1308"/>
      <c r="C57" s="1308"/>
      <c r="D57" s="1308"/>
      <c r="E57" s="1322"/>
      <c r="F57" s="1322"/>
      <c r="G57" s="1308"/>
      <c r="H57" s="1308"/>
      <c r="I57" s="1308"/>
      <c r="J57" s="1308"/>
      <c r="K57" s="1308"/>
      <c r="L57" s="1308"/>
      <c r="M57" s="1308"/>
      <c r="N57" s="1308"/>
      <c r="O57" s="1308"/>
      <c r="P57" s="1308"/>
      <c r="Q57" s="1308"/>
      <c r="R57" s="1308"/>
      <c r="S57" s="1308"/>
    </row>
    <row r="58" spans="1:19" ht="19.5" customHeight="1" x14ac:dyDescent="0.25">
      <c r="A58" s="1308"/>
      <c r="B58" s="1308"/>
      <c r="C58" s="1308"/>
      <c r="D58" s="1308"/>
      <c r="E58" s="1322"/>
      <c r="F58" s="1322"/>
      <c r="G58" s="1308"/>
      <c r="H58" s="1308"/>
      <c r="I58" s="1308"/>
      <c r="J58" s="1308"/>
      <c r="K58" s="1308"/>
      <c r="L58" s="1308"/>
      <c r="M58" s="1308"/>
      <c r="N58" s="1308"/>
      <c r="O58" s="1308"/>
      <c r="P58" s="1308"/>
      <c r="Q58" s="1308"/>
      <c r="R58" s="1308"/>
      <c r="S58" s="1308"/>
    </row>
    <row r="59" spans="1:19" ht="19.5" customHeight="1" x14ac:dyDescent="0.25">
      <c r="A59" s="1308"/>
      <c r="B59" s="1308"/>
      <c r="C59" s="1308"/>
      <c r="D59" s="1308"/>
      <c r="E59" s="1322"/>
      <c r="F59" s="1322"/>
      <c r="G59" s="1308"/>
      <c r="H59" s="1308"/>
      <c r="I59" s="1308"/>
      <c r="J59" s="1308"/>
      <c r="K59" s="1308"/>
      <c r="L59" s="1308"/>
      <c r="M59" s="1308"/>
      <c r="N59" s="1308"/>
      <c r="O59" s="1308"/>
      <c r="P59" s="1308"/>
      <c r="Q59" s="1308"/>
      <c r="R59" s="1308"/>
      <c r="S59" s="1308"/>
    </row>
    <row r="60" spans="1:19" ht="19.5" customHeight="1" x14ac:dyDescent="0.25">
      <c r="A60" s="1308"/>
      <c r="B60" s="1308"/>
      <c r="C60" s="1308"/>
      <c r="D60" s="1308"/>
      <c r="E60" s="1322"/>
      <c r="F60" s="1322"/>
      <c r="G60" s="1308"/>
      <c r="H60" s="1308"/>
      <c r="I60" s="1308"/>
      <c r="J60" s="1308"/>
      <c r="K60" s="1308"/>
      <c r="L60" s="1308"/>
      <c r="M60" s="1308"/>
      <c r="N60" s="1308"/>
      <c r="O60" s="1308"/>
      <c r="P60" s="1308"/>
      <c r="Q60" s="1308"/>
      <c r="R60" s="1308"/>
      <c r="S60" s="1308"/>
    </row>
    <row r="61" spans="1:19" ht="19.5" customHeight="1" x14ac:dyDescent="0.25">
      <c r="A61" s="1308"/>
      <c r="B61" s="1308"/>
      <c r="C61" s="1308"/>
      <c r="D61" s="1308"/>
      <c r="E61" s="1322"/>
      <c r="F61" s="1322"/>
      <c r="G61" s="1308"/>
      <c r="H61" s="1308"/>
      <c r="I61" s="1308"/>
      <c r="J61" s="1308"/>
      <c r="K61" s="1308"/>
      <c r="L61" s="1308"/>
      <c r="M61" s="1308"/>
      <c r="N61" s="1308"/>
      <c r="O61" s="1308"/>
      <c r="P61" s="1308"/>
      <c r="Q61" s="1308"/>
      <c r="R61" s="1308"/>
      <c r="S61" s="1308"/>
    </row>
    <row r="62" spans="1:19" ht="19.5" customHeight="1" x14ac:dyDescent="0.25">
      <c r="A62" s="1308"/>
      <c r="B62" s="1308"/>
      <c r="C62" s="1308"/>
      <c r="D62" s="1308"/>
      <c r="E62" s="1322"/>
      <c r="F62" s="1322"/>
      <c r="G62" s="1308"/>
      <c r="H62" s="1308"/>
      <c r="I62" s="1308"/>
      <c r="J62" s="1308"/>
      <c r="K62" s="1308"/>
      <c r="L62" s="1308"/>
      <c r="M62" s="1308"/>
      <c r="N62" s="1308"/>
      <c r="O62" s="1308"/>
      <c r="P62" s="1308"/>
      <c r="Q62" s="1308"/>
      <c r="R62" s="1308"/>
      <c r="S62" s="1308"/>
    </row>
    <row r="63" spans="1:19" ht="19.5" customHeight="1" x14ac:dyDescent="0.25">
      <c r="A63" s="1308"/>
      <c r="B63" s="1308"/>
      <c r="C63" s="1308"/>
      <c r="D63" s="1308"/>
      <c r="E63" s="1322"/>
      <c r="F63" s="1322"/>
      <c r="G63" s="1308"/>
      <c r="H63" s="1308"/>
      <c r="I63" s="1308"/>
      <c r="J63" s="1308"/>
      <c r="K63" s="1308"/>
      <c r="L63" s="1308"/>
      <c r="M63" s="1308"/>
      <c r="N63" s="1308"/>
      <c r="O63" s="1308"/>
      <c r="P63" s="1308"/>
      <c r="Q63" s="1308"/>
      <c r="R63" s="1308"/>
      <c r="S63" s="1308"/>
    </row>
    <row r="64" spans="1:19" ht="19.5" customHeight="1" x14ac:dyDescent="0.25">
      <c r="A64" s="1308"/>
      <c r="B64" s="1308"/>
      <c r="C64" s="1308"/>
      <c r="D64" s="1308"/>
      <c r="E64" s="1322"/>
      <c r="F64" s="1322"/>
      <c r="G64" s="1308"/>
      <c r="H64" s="1308"/>
      <c r="I64" s="1308"/>
      <c r="J64" s="1308"/>
      <c r="K64" s="1308"/>
      <c r="L64" s="1308"/>
      <c r="M64" s="1308"/>
      <c r="N64" s="1308"/>
      <c r="O64" s="1308"/>
      <c r="P64" s="1308"/>
      <c r="Q64" s="1308"/>
      <c r="R64" s="1308"/>
      <c r="S64" s="1308"/>
    </row>
    <row r="65" spans="1:19" ht="19.5" customHeight="1" x14ac:dyDescent="0.25">
      <c r="A65" s="1308"/>
      <c r="B65" s="1308"/>
      <c r="C65" s="1308"/>
      <c r="D65" s="1308"/>
      <c r="E65" s="1322"/>
      <c r="F65" s="1322"/>
      <c r="G65" s="1308"/>
      <c r="H65" s="1308"/>
      <c r="I65" s="1308"/>
      <c r="J65" s="1308"/>
      <c r="K65" s="1308"/>
      <c r="L65" s="1308"/>
      <c r="M65" s="1308"/>
      <c r="N65" s="1308"/>
      <c r="O65" s="1308"/>
      <c r="P65" s="1308"/>
      <c r="Q65" s="1308"/>
      <c r="R65" s="1308"/>
      <c r="S65" s="1308"/>
    </row>
    <row r="66" spans="1:19" ht="19.5" customHeight="1" x14ac:dyDescent="0.25">
      <c r="A66" s="1308"/>
      <c r="B66" s="1308"/>
      <c r="C66" s="1308"/>
      <c r="D66" s="1308"/>
      <c r="E66" s="1322"/>
      <c r="F66" s="1322"/>
      <c r="G66" s="1308"/>
      <c r="H66" s="1308"/>
      <c r="I66" s="1308"/>
      <c r="J66" s="1308"/>
      <c r="K66" s="1308"/>
      <c r="L66" s="1308"/>
      <c r="M66" s="1308"/>
      <c r="N66" s="1308"/>
      <c r="O66" s="1308"/>
      <c r="P66" s="1308"/>
      <c r="Q66" s="1308"/>
      <c r="R66" s="1308"/>
      <c r="S66" s="1308"/>
    </row>
    <row r="67" spans="1:19" ht="19.5" customHeight="1" x14ac:dyDescent="0.25">
      <c r="A67" s="1308"/>
      <c r="B67" s="1308"/>
      <c r="C67" s="1308"/>
      <c r="D67" s="1308"/>
      <c r="E67" s="1322"/>
      <c r="F67" s="1322"/>
      <c r="G67" s="1308"/>
      <c r="H67" s="1308"/>
      <c r="I67" s="1308"/>
      <c r="J67" s="1308"/>
      <c r="K67" s="1308"/>
      <c r="L67" s="1308"/>
      <c r="M67" s="1308"/>
      <c r="N67" s="1308"/>
      <c r="O67" s="1308"/>
      <c r="P67" s="1308"/>
      <c r="Q67" s="1308"/>
      <c r="R67" s="1308"/>
      <c r="S67" s="1308"/>
    </row>
    <row r="68" spans="1:19" ht="19.5" customHeight="1" x14ac:dyDescent="0.25">
      <c r="A68" s="1308"/>
      <c r="B68" s="1308"/>
      <c r="C68" s="1308"/>
      <c r="D68" s="1308"/>
      <c r="E68" s="1322"/>
      <c r="F68" s="1322"/>
      <c r="G68" s="1308"/>
      <c r="H68" s="1308"/>
      <c r="I68" s="1308"/>
      <c r="J68" s="1308"/>
      <c r="K68" s="1308"/>
      <c r="L68" s="1308"/>
      <c r="M68" s="1308"/>
      <c r="N68" s="1308"/>
      <c r="O68" s="1308"/>
      <c r="P68" s="1308"/>
      <c r="Q68" s="1308"/>
      <c r="R68" s="1308"/>
      <c r="S68" s="1308"/>
    </row>
    <row r="69" spans="1:19" ht="19.5" customHeight="1" x14ac:dyDescent="0.25">
      <c r="A69" s="1308"/>
      <c r="B69" s="1308"/>
      <c r="C69" s="1308"/>
      <c r="D69" s="1308"/>
      <c r="E69" s="1322"/>
      <c r="F69" s="1322"/>
      <c r="G69" s="1308"/>
      <c r="H69" s="1308"/>
      <c r="I69" s="1308"/>
      <c r="J69" s="1308"/>
      <c r="K69" s="1308"/>
      <c r="L69" s="1308"/>
      <c r="M69" s="1308"/>
      <c r="N69" s="1308"/>
      <c r="O69" s="1308"/>
      <c r="P69" s="1308"/>
      <c r="Q69" s="1308"/>
      <c r="R69" s="1308"/>
      <c r="S69" s="1308"/>
    </row>
    <row r="70" spans="1:19" ht="19.5" customHeight="1" x14ac:dyDescent="0.25">
      <c r="A70" s="1308"/>
      <c r="B70" s="1308"/>
      <c r="C70" s="1308"/>
      <c r="D70" s="1308"/>
      <c r="E70" s="1322"/>
      <c r="F70" s="1322"/>
      <c r="G70" s="1308"/>
      <c r="H70" s="1308"/>
      <c r="I70" s="1308"/>
      <c r="J70" s="1308"/>
      <c r="K70" s="1308"/>
      <c r="L70" s="1308"/>
      <c r="M70" s="1308"/>
      <c r="N70" s="1308"/>
      <c r="O70" s="1308"/>
      <c r="P70" s="1308"/>
      <c r="Q70" s="1308"/>
      <c r="R70" s="1308"/>
      <c r="S70" s="1308"/>
    </row>
    <row r="71" spans="1:19" ht="19.5" customHeight="1" x14ac:dyDescent="0.25">
      <c r="A71" s="1308"/>
      <c r="B71" s="1308"/>
      <c r="C71" s="1308"/>
      <c r="D71" s="1308"/>
      <c r="E71" s="1322"/>
      <c r="F71" s="1322"/>
      <c r="G71" s="1308"/>
      <c r="H71" s="1308"/>
      <c r="I71" s="1308"/>
      <c r="J71" s="1308"/>
      <c r="K71" s="1308"/>
      <c r="L71" s="1308"/>
      <c r="M71" s="1308"/>
      <c r="N71" s="1308"/>
      <c r="O71" s="1308"/>
      <c r="P71" s="1308"/>
      <c r="Q71" s="1308"/>
      <c r="R71" s="1308"/>
      <c r="S71" s="1308"/>
    </row>
    <row r="72" spans="1:19" ht="19.5" customHeight="1" x14ac:dyDescent="0.25">
      <c r="A72" s="1308"/>
      <c r="B72" s="1308"/>
      <c r="C72" s="1308"/>
      <c r="D72" s="1308"/>
      <c r="E72" s="1322"/>
      <c r="F72" s="1322"/>
      <c r="G72" s="1308"/>
      <c r="H72" s="1308"/>
      <c r="I72" s="1308"/>
      <c r="J72" s="1308"/>
      <c r="K72" s="1308"/>
      <c r="L72" s="1308"/>
      <c r="M72" s="1308"/>
      <c r="N72" s="1308"/>
      <c r="O72" s="1308"/>
      <c r="P72" s="1308"/>
      <c r="Q72" s="1308"/>
      <c r="R72" s="1308"/>
      <c r="S72" s="1308"/>
    </row>
    <row r="73" spans="1:19" ht="19.5" customHeight="1" x14ac:dyDescent="0.25">
      <c r="A73" s="1308"/>
      <c r="B73" s="1308"/>
      <c r="C73" s="1308"/>
      <c r="D73" s="1308"/>
      <c r="E73" s="1322"/>
      <c r="F73" s="1322"/>
      <c r="G73" s="1308"/>
      <c r="H73" s="1308"/>
      <c r="I73" s="1308"/>
      <c r="J73" s="1308"/>
      <c r="K73" s="1308"/>
      <c r="L73" s="1308"/>
      <c r="M73" s="1308"/>
      <c r="N73" s="1308"/>
      <c r="O73" s="1308"/>
      <c r="P73" s="1308"/>
      <c r="Q73" s="1308"/>
      <c r="R73" s="1308"/>
      <c r="S73" s="1308"/>
    </row>
    <row r="74" spans="1:19" ht="19.5" customHeight="1" x14ac:dyDescent="0.25">
      <c r="A74" s="1308"/>
      <c r="B74" s="1308"/>
      <c r="C74" s="1308"/>
      <c r="D74" s="1308"/>
      <c r="E74" s="1322"/>
      <c r="F74" s="1322"/>
      <c r="G74" s="1308"/>
      <c r="H74" s="1308"/>
      <c r="I74" s="1308"/>
      <c r="J74" s="1308"/>
      <c r="K74" s="1308"/>
      <c r="L74" s="1308"/>
      <c r="M74" s="1308"/>
      <c r="N74" s="1308"/>
      <c r="O74" s="1308"/>
      <c r="P74" s="1308"/>
      <c r="Q74" s="1308"/>
      <c r="R74" s="1308"/>
      <c r="S74" s="1308"/>
    </row>
    <row r="75" spans="1:19" ht="19.5" customHeight="1" x14ac:dyDescent="0.25">
      <c r="A75" s="1308"/>
      <c r="B75" s="1308"/>
      <c r="C75" s="1308"/>
      <c r="D75" s="1308"/>
      <c r="E75" s="1322"/>
      <c r="F75" s="1322"/>
      <c r="G75" s="1308"/>
      <c r="H75" s="1308"/>
      <c r="I75" s="1308"/>
      <c r="J75" s="1308"/>
      <c r="K75" s="1308"/>
      <c r="L75" s="1308"/>
      <c r="M75" s="1308"/>
      <c r="N75" s="1308"/>
      <c r="O75" s="1308"/>
      <c r="P75" s="1308"/>
      <c r="Q75" s="1308"/>
      <c r="R75" s="1308"/>
      <c r="S75" s="1308"/>
    </row>
    <row r="76" spans="1:19" ht="19.5" customHeight="1" x14ac:dyDescent="0.25">
      <c r="A76" s="1308"/>
      <c r="B76" s="1308"/>
      <c r="C76" s="1308"/>
      <c r="D76" s="1308"/>
      <c r="E76" s="1322"/>
      <c r="F76" s="1322"/>
      <c r="G76" s="1308"/>
      <c r="H76" s="1308"/>
      <c r="I76" s="1308"/>
      <c r="J76" s="1308"/>
      <c r="K76" s="1308"/>
      <c r="L76" s="1308"/>
      <c r="M76" s="1308"/>
      <c r="N76" s="1308"/>
      <c r="O76" s="1308"/>
      <c r="P76" s="1308"/>
      <c r="Q76" s="1308"/>
      <c r="R76" s="1308"/>
      <c r="S76" s="1308"/>
    </row>
    <row r="77" spans="1:19" ht="19.5" customHeight="1" x14ac:dyDescent="0.25">
      <c r="A77" s="1308"/>
      <c r="B77" s="1308"/>
      <c r="C77" s="1308"/>
      <c r="D77" s="1308"/>
      <c r="E77" s="1322"/>
      <c r="F77" s="1322"/>
      <c r="G77" s="1308"/>
      <c r="H77" s="1308"/>
      <c r="I77" s="1308"/>
      <c r="J77" s="1308"/>
      <c r="K77" s="1308"/>
      <c r="L77" s="1308"/>
      <c r="M77" s="1308"/>
      <c r="N77" s="1308"/>
      <c r="O77" s="1308"/>
      <c r="P77" s="1308"/>
      <c r="Q77" s="1308"/>
      <c r="R77" s="1308"/>
      <c r="S77" s="1308"/>
    </row>
    <row r="78" spans="1:19" ht="19.5" customHeight="1" x14ac:dyDescent="0.25">
      <c r="A78" s="1308"/>
      <c r="B78" s="1308"/>
      <c r="C78" s="1308"/>
      <c r="D78" s="1308"/>
      <c r="E78" s="1322"/>
      <c r="F78" s="1322"/>
      <c r="G78" s="1308"/>
      <c r="H78" s="1308"/>
      <c r="I78" s="1308"/>
      <c r="J78" s="1308"/>
      <c r="K78" s="1308"/>
      <c r="L78" s="1308"/>
      <c r="M78" s="1308"/>
      <c r="N78" s="1308"/>
      <c r="O78" s="1308"/>
      <c r="P78" s="1308"/>
      <c r="Q78" s="1308"/>
      <c r="R78" s="1308"/>
      <c r="S78" s="1308"/>
    </row>
    <row r="79" spans="1:19" ht="19.5" customHeight="1" x14ac:dyDescent="0.25">
      <c r="A79" s="1308"/>
      <c r="B79" s="1308"/>
      <c r="C79" s="1308"/>
      <c r="D79" s="1308"/>
      <c r="E79" s="1322"/>
      <c r="F79" s="1322"/>
      <c r="G79" s="1308"/>
      <c r="H79" s="1308"/>
      <c r="I79" s="1308"/>
      <c r="J79" s="1308"/>
      <c r="K79" s="1308"/>
      <c r="L79" s="1308"/>
      <c r="M79" s="1308"/>
      <c r="N79" s="1308"/>
      <c r="O79" s="1308"/>
      <c r="P79" s="1308"/>
      <c r="Q79" s="1308"/>
      <c r="R79" s="1308"/>
      <c r="S79" s="1308"/>
    </row>
    <row r="80" spans="1:19" ht="19.5" customHeight="1" x14ac:dyDescent="0.25">
      <c r="A80" s="1308"/>
      <c r="B80" s="1308"/>
      <c r="C80" s="1308"/>
      <c r="D80" s="1308"/>
      <c r="E80" s="1322"/>
      <c r="F80" s="1322"/>
      <c r="G80" s="1308"/>
      <c r="H80" s="1308"/>
      <c r="I80" s="1308"/>
      <c r="J80" s="1308"/>
      <c r="K80" s="1308"/>
      <c r="L80" s="1308"/>
      <c r="M80" s="1308"/>
      <c r="N80" s="1308"/>
      <c r="O80" s="1308"/>
      <c r="P80" s="1308"/>
      <c r="Q80" s="1308"/>
      <c r="R80" s="1308"/>
      <c r="S80" s="1308"/>
    </row>
    <row r="81" spans="1:19" ht="19.5" customHeight="1" x14ac:dyDescent="0.25">
      <c r="A81" s="1308"/>
      <c r="B81" s="1308"/>
      <c r="C81" s="1308"/>
      <c r="D81" s="1308"/>
      <c r="E81" s="1322"/>
      <c r="F81" s="1322"/>
      <c r="G81" s="1308"/>
      <c r="H81" s="1308"/>
      <c r="I81" s="1308"/>
      <c r="J81" s="1308"/>
      <c r="K81" s="1308"/>
      <c r="L81" s="1308"/>
      <c r="M81" s="1308"/>
      <c r="N81" s="1308"/>
      <c r="O81" s="1308"/>
      <c r="P81" s="1308"/>
      <c r="Q81" s="1308"/>
      <c r="R81" s="1308"/>
      <c r="S81" s="1308"/>
    </row>
    <row r="82" spans="1:19" ht="19.5" customHeight="1" x14ac:dyDescent="0.25">
      <c r="A82" s="1308"/>
      <c r="B82" s="1308"/>
      <c r="C82" s="1308"/>
      <c r="D82" s="1308"/>
      <c r="E82" s="1322"/>
      <c r="F82" s="1322"/>
      <c r="G82" s="1308"/>
      <c r="H82" s="1308"/>
      <c r="I82" s="1308"/>
      <c r="J82" s="1308"/>
      <c r="K82" s="1308"/>
      <c r="L82" s="1308"/>
      <c r="M82" s="1308"/>
      <c r="N82" s="1308"/>
      <c r="O82" s="1308"/>
      <c r="P82" s="1308"/>
      <c r="Q82" s="1308"/>
      <c r="R82" s="1308"/>
      <c r="S82" s="1308"/>
    </row>
    <row r="83" spans="1:19" ht="19.5" customHeight="1" x14ac:dyDescent="0.25">
      <c r="A83" s="1308"/>
      <c r="B83" s="1308"/>
      <c r="C83" s="1308"/>
      <c r="D83" s="1308"/>
      <c r="E83" s="1322"/>
      <c r="F83" s="1322"/>
      <c r="G83" s="1308"/>
      <c r="H83" s="1308"/>
      <c r="I83" s="1308"/>
      <c r="J83" s="1308"/>
      <c r="K83" s="1308"/>
      <c r="L83" s="1308"/>
      <c r="M83" s="1308"/>
      <c r="N83" s="1308"/>
      <c r="O83" s="1308"/>
      <c r="P83" s="1308"/>
      <c r="Q83" s="1308"/>
      <c r="R83" s="1308"/>
      <c r="S83" s="1308"/>
    </row>
    <row r="84" spans="1:19" ht="19.5" customHeight="1" x14ac:dyDescent="0.25">
      <c r="A84" s="1308"/>
      <c r="B84" s="1308"/>
      <c r="C84" s="1308"/>
      <c r="D84" s="1308"/>
      <c r="E84" s="1322"/>
      <c r="F84" s="1322"/>
      <c r="G84" s="1308"/>
      <c r="H84" s="1308"/>
      <c r="I84" s="1308"/>
      <c r="J84" s="1308"/>
      <c r="K84" s="1308"/>
      <c r="L84" s="1308"/>
      <c r="M84" s="1308"/>
      <c r="N84" s="1308"/>
      <c r="O84" s="1308"/>
      <c r="P84" s="1308"/>
      <c r="Q84" s="1308"/>
      <c r="R84" s="1308"/>
      <c r="S84" s="1308"/>
    </row>
    <row r="85" spans="1:19" ht="19.5" customHeight="1" x14ac:dyDescent="0.25">
      <c r="A85" s="1308"/>
      <c r="B85" s="1308"/>
      <c r="C85" s="1308"/>
      <c r="D85" s="1308"/>
      <c r="E85" s="1322"/>
      <c r="F85" s="1322"/>
      <c r="G85" s="1308"/>
      <c r="H85" s="1308"/>
      <c r="I85" s="1308"/>
      <c r="J85" s="1308"/>
      <c r="K85" s="1308"/>
      <c r="L85" s="1308"/>
      <c r="M85" s="1308"/>
      <c r="N85" s="1308"/>
      <c r="O85" s="1308"/>
      <c r="P85" s="1308"/>
      <c r="Q85" s="1308"/>
      <c r="R85" s="1308"/>
      <c r="S85" s="1308"/>
    </row>
    <row r="86" spans="1:19" ht="19.5" customHeight="1" x14ac:dyDescent="0.25">
      <c r="A86" s="1308"/>
      <c r="B86" s="1308"/>
      <c r="C86" s="1308"/>
      <c r="D86" s="1308"/>
      <c r="E86" s="1322"/>
      <c r="F86" s="1322"/>
      <c r="G86" s="1308"/>
      <c r="H86" s="1308"/>
      <c r="I86" s="1308"/>
      <c r="J86" s="1308"/>
      <c r="K86" s="1308"/>
      <c r="L86" s="1308"/>
      <c r="M86" s="1308"/>
      <c r="N86" s="1308"/>
      <c r="O86" s="1308"/>
      <c r="P86" s="1308"/>
      <c r="Q86" s="1308"/>
      <c r="R86" s="1308"/>
      <c r="S86" s="1308"/>
    </row>
    <row r="87" spans="1:19" ht="19.5" customHeight="1" x14ac:dyDescent="0.25">
      <c r="A87" s="1308"/>
      <c r="B87" s="1308"/>
      <c r="C87" s="1308"/>
      <c r="D87" s="1308"/>
      <c r="E87" s="1322"/>
      <c r="F87" s="1322"/>
      <c r="G87" s="1308"/>
      <c r="H87" s="1308"/>
      <c r="I87" s="1308"/>
      <c r="J87" s="1308"/>
      <c r="K87" s="1308"/>
      <c r="L87" s="1308"/>
      <c r="M87" s="1308"/>
      <c r="N87" s="1308"/>
      <c r="O87" s="1308"/>
      <c r="P87" s="1308"/>
      <c r="Q87" s="1308"/>
      <c r="R87" s="1308"/>
      <c r="S87" s="1308"/>
    </row>
    <row r="88" spans="1:19" ht="19.5" customHeight="1" x14ac:dyDescent="0.25">
      <c r="A88" s="1308"/>
      <c r="B88" s="1308"/>
      <c r="C88" s="1308"/>
      <c r="D88" s="1308"/>
      <c r="E88" s="1322"/>
      <c r="F88" s="1322"/>
      <c r="G88" s="1308"/>
      <c r="H88" s="1308"/>
      <c r="I88" s="1308"/>
      <c r="J88" s="1308"/>
      <c r="K88" s="1308"/>
      <c r="L88" s="1308"/>
      <c r="M88" s="1308"/>
      <c r="N88" s="1308"/>
      <c r="O88" s="1308"/>
      <c r="P88" s="1308"/>
      <c r="Q88" s="1308"/>
      <c r="R88" s="1308"/>
      <c r="S88" s="1308"/>
    </row>
    <row r="89" spans="1:19" ht="19.5" customHeight="1" x14ac:dyDescent="0.25">
      <c r="A89" s="1308"/>
      <c r="B89" s="1308"/>
      <c r="C89" s="1308"/>
      <c r="D89" s="1308"/>
      <c r="E89" s="1322"/>
      <c r="F89" s="1322"/>
      <c r="G89" s="1308"/>
      <c r="H89" s="1308"/>
      <c r="I89" s="1308"/>
      <c r="J89" s="1308"/>
      <c r="K89" s="1308"/>
      <c r="L89" s="1308"/>
      <c r="M89" s="1308"/>
      <c r="N89" s="1308"/>
      <c r="O89" s="1308"/>
      <c r="P89" s="1308"/>
      <c r="Q89" s="1308"/>
      <c r="R89" s="1308"/>
      <c r="S89" s="1308"/>
    </row>
    <row r="90" spans="1:19" ht="19.5" customHeight="1" x14ac:dyDescent="0.25">
      <c r="A90" s="1308"/>
      <c r="B90" s="1308"/>
      <c r="C90" s="1308"/>
      <c r="D90" s="1308"/>
      <c r="E90" s="1322"/>
      <c r="F90" s="1322"/>
      <c r="G90" s="1308"/>
      <c r="H90" s="1308"/>
      <c r="I90" s="1308"/>
      <c r="J90" s="1308"/>
      <c r="K90" s="1308"/>
      <c r="L90" s="1308"/>
      <c r="M90" s="1308"/>
      <c r="N90" s="1308"/>
      <c r="O90" s="1308"/>
      <c r="P90" s="1308"/>
      <c r="Q90" s="1308"/>
      <c r="R90" s="1308"/>
      <c r="S90" s="1308"/>
    </row>
    <row r="91" spans="1:19" ht="19.5" customHeight="1" x14ac:dyDescent="0.25">
      <c r="A91" s="1308"/>
      <c r="B91" s="1308"/>
      <c r="C91" s="1308"/>
      <c r="D91" s="1308"/>
      <c r="E91" s="1322"/>
      <c r="F91" s="1322"/>
      <c r="G91" s="1308"/>
      <c r="H91" s="1308"/>
      <c r="I91" s="1308"/>
      <c r="J91" s="1308"/>
      <c r="K91" s="1308"/>
      <c r="L91" s="1308"/>
      <c r="M91" s="1308"/>
      <c r="N91" s="1308"/>
      <c r="O91" s="1308"/>
      <c r="P91" s="1308"/>
      <c r="Q91" s="1308"/>
      <c r="R91" s="1308"/>
      <c r="S91" s="1308"/>
    </row>
    <row r="92" spans="1:19" ht="19.5" customHeight="1" x14ac:dyDescent="0.25">
      <c r="A92" s="1308"/>
      <c r="B92" s="1308"/>
      <c r="C92" s="1308"/>
      <c r="D92" s="1308"/>
      <c r="E92" s="1322"/>
      <c r="F92" s="1322"/>
      <c r="G92" s="1308"/>
      <c r="H92" s="1308"/>
      <c r="I92" s="1308"/>
      <c r="J92" s="1308"/>
      <c r="K92" s="1308"/>
      <c r="L92" s="1308"/>
      <c r="M92" s="1308"/>
      <c r="N92" s="1308"/>
      <c r="O92" s="1308"/>
      <c r="P92" s="1308"/>
      <c r="Q92" s="1308"/>
      <c r="R92" s="1308"/>
      <c r="S92" s="1308"/>
    </row>
    <row r="93" spans="1:19" ht="19.5" customHeight="1" x14ac:dyDescent="0.25">
      <c r="A93" s="1308"/>
      <c r="B93" s="1308"/>
      <c r="C93" s="1308"/>
      <c r="D93" s="1308"/>
      <c r="E93" s="1322"/>
      <c r="F93" s="1322"/>
      <c r="G93" s="1308"/>
      <c r="H93" s="1308"/>
      <c r="I93" s="1308"/>
      <c r="J93" s="1308"/>
      <c r="K93" s="1308"/>
      <c r="L93" s="1308"/>
      <c r="M93" s="1308"/>
      <c r="N93" s="1308"/>
      <c r="O93" s="1308"/>
      <c r="P93" s="1308"/>
      <c r="Q93" s="1308"/>
      <c r="R93" s="1308"/>
      <c r="S93" s="1308"/>
    </row>
    <row r="94" spans="1:19" ht="19.5" customHeight="1" x14ac:dyDescent="0.25">
      <c r="A94" s="1308"/>
      <c r="B94" s="1308"/>
      <c r="C94" s="1308"/>
      <c r="D94" s="1308"/>
      <c r="E94" s="1322"/>
      <c r="F94" s="1322"/>
      <c r="G94" s="1308"/>
      <c r="H94" s="1308"/>
      <c r="I94" s="1308"/>
      <c r="J94" s="1308"/>
      <c r="K94" s="1308"/>
      <c r="L94" s="1308"/>
      <c r="M94" s="1308"/>
      <c r="N94" s="1308"/>
      <c r="O94" s="1308"/>
      <c r="P94" s="1308"/>
      <c r="Q94" s="1308"/>
      <c r="R94" s="1308"/>
      <c r="S94" s="1308"/>
    </row>
    <row r="95" spans="1:19" ht="19.5" customHeight="1" x14ac:dyDescent="0.25">
      <c r="A95" s="1308"/>
      <c r="B95" s="1308"/>
      <c r="C95" s="1308"/>
      <c r="D95" s="1308"/>
      <c r="E95" s="1322"/>
      <c r="F95" s="1322"/>
      <c r="G95" s="1308"/>
      <c r="H95" s="1308"/>
      <c r="I95" s="1308"/>
      <c r="J95" s="1308"/>
      <c r="K95" s="1308"/>
      <c r="L95" s="1308"/>
      <c r="M95" s="1308"/>
      <c r="N95" s="1308"/>
      <c r="O95" s="1308"/>
      <c r="P95" s="1308"/>
      <c r="Q95" s="1308"/>
      <c r="R95" s="1308"/>
      <c r="S95" s="1308"/>
    </row>
    <row r="96" spans="1:19" ht="19.5" customHeight="1" x14ac:dyDescent="0.25">
      <c r="A96" s="1308"/>
      <c r="B96" s="1308"/>
      <c r="C96" s="1308"/>
      <c r="D96" s="1308"/>
      <c r="E96" s="1322"/>
      <c r="F96" s="1322"/>
      <c r="G96" s="1308"/>
      <c r="H96" s="1308"/>
      <c r="I96" s="1308"/>
      <c r="J96" s="1308"/>
      <c r="K96" s="1308"/>
      <c r="L96" s="1308"/>
      <c r="M96" s="1308"/>
      <c r="N96" s="1308"/>
      <c r="O96" s="1308"/>
      <c r="P96" s="1308"/>
      <c r="Q96" s="1308"/>
      <c r="R96" s="1308"/>
      <c r="S96" s="1308"/>
    </row>
    <row r="97" spans="1:19" ht="19.5" customHeight="1" x14ac:dyDescent="0.25">
      <c r="A97" s="1308"/>
      <c r="B97" s="1308"/>
      <c r="C97" s="1308"/>
      <c r="D97" s="1308"/>
      <c r="E97" s="1322"/>
      <c r="F97" s="1322"/>
      <c r="G97" s="1308"/>
      <c r="H97" s="1308"/>
      <c r="I97" s="1308"/>
      <c r="J97" s="1308"/>
      <c r="K97" s="1308"/>
      <c r="L97" s="1308"/>
      <c r="M97" s="1308"/>
      <c r="N97" s="1308"/>
      <c r="O97" s="1308"/>
      <c r="P97" s="1308"/>
      <c r="Q97" s="1308"/>
      <c r="R97" s="1308"/>
      <c r="S97" s="1308"/>
    </row>
    <row r="98" spans="1:19" ht="19.5" customHeight="1" x14ac:dyDescent="0.25">
      <c r="A98" s="1308"/>
      <c r="B98" s="1308"/>
      <c r="C98" s="1308"/>
      <c r="D98" s="1308"/>
      <c r="E98" s="1322"/>
      <c r="F98" s="1322"/>
      <c r="G98" s="1308"/>
      <c r="H98" s="1308"/>
      <c r="I98" s="1308"/>
      <c r="J98" s="1308"/>
      <c r="K98" s="1308"/>
      <c r="L98" s="1308"/>
      <c r="M98" s="1308"/>
      <c r="N98" s="1308"/>
      <c r="O98" s="1308"/>
      <c r="P98" s="1308"/>
      <c r="Q98" s="1308"/>
      <c r="R98" s="1308"/>
      <c r="S98" s="1308"/>
    </row>
    <row r="99" spans="1:19" ht="19.5" customHeight="1" x14ac:dyDescent="0.25">
      <c r="A99" s="1308"/>
      <c r="B99" s="1308"/>
      <c r="C99" s="1308"/>
      <c r="D99" s="1308"/>
      <c r="E99" s="1322"/>
      <c r="F99" s="1322"/>
      <c r="G99" s="1308"/>
      <c r="H99" s="1308"/>
      <c r="I99" s="1308"/>
      <c r="J99" s="1308"/>
      <c r="K99" s="1308"/>
      <c r="L99" s="1308"/>
      <c r="M99" s="1308"/>
      <c r="N99" s="1308"/>
      <c r="O99" s="1308"/>
      <c r="P99" s="1308"/>
      <c r="Q99" s="1308"/>
      <c r="R99" s="1308"/>
      <c r="S99" s="1308"/>
    </row>
    <row r="100" spans="1:19" ht="19.5" customHeight="1" x14ac:dyDescent="0.25">
      <c r="A100" s="1308"/>
      <c r="B100" s="1308"/>
      <c r="C100" s="1308"/>
      <c r="D100" s="1308"/>
      <c r="E100" s="1322"/>
      <c r="F100" s="1322"/>
      <c r="G100" s="1308"/>
      <c r="H100" s="1308"/>
      <c r="I100" s="1308"/>
      <c r="J100" s="1308"/>
      <c r="K100" s="1308"/>
      <c r="L100" s="1308"/>
      <c r="M100" s="1308"/>
      <c r="N100" s="1308"/>
      <c r="O100" s="1308"/>
      <c r="P100" s="1308"/>
      <c r="Q100" s="1308"/>
      <c r="R100" s="1308"/>
      <c r="S100" s="1308"/>
    </row>
    <row r="101" spans="1:19" ht="19.5" customHeight="1" x14ac:dyDescent="0.25">
      <c r="A101" s="1308"/>
      <c r="B101" s="1308"/>
      <c r="C101" s="1308"/>
      <c r="D101" s="1308"/>
      <c r="E101" s="1322"/>
      <c r="F101" s="1322"/>
      <c r="G101" s="1308"/>
      <c r="H101" s="1308"/>
      <c r="I101" s="1308"/>
      <c r="J101" s="1308"/>
      <c r="K101" s="1308"/>
      <c r="L101" s="1308"/>
      <c r="M101" s="1308"/>
      <c r="N101" s="1308"/>
      <c r="O101" s="1308"/>
      <c r="P101" s="1308"/>
      <c r="Q101" s="1308"/>
      <c r="R101" s="1308"/>
      <c r="S101" s="1308"/>
    </row>
    <row r="102" spans="1:19" ht="19.5" customHeight="1" x14ac:dyDescent="0.25">
      <c r="A102" s="1308"/>
      <c r="B102" s="1308"/>
      <c r="C102" s="1308"/>
      <c r="D102" s="1308"/>
      <c r="E102" s="1322"/>
      <c r="F102" s="1322"/>
      <c r="G102" s="1308"/>
      <c r="H102" s="1308"/>
      <c r="I102" s="1308"/>
      <c r="J102" s="1308"/>
      <c r="K102" s="1308"/>
      <c r="L102" s="1308"/>
      <c r="M102" s="1308"/>
      <c r="N102" s="1308"/>
      <c r="O102" s="1308"/>
      <c r="P102" s="1308"/>
      <c r="Q102" s="1308"/>
      <c r="R102" s="1308"/>
      <c r="S102" s="1308"/>
    </row>
    <row r="103" spans="1:19" ht="19.5" customHeight="1" x14ac:dyDescent="0.25">
      <c r="A103" s="1308"/>
      <c r="B103" s="1308"/>
      <c r="C103" s="1308"/>
      <c r="D103" s="1308"/>
      <c r="E103" s="1322"/>
      <c r="F103" s="1322"/>
      <c r="G103" s="1308"/>
      <c r="H103" s="1308"/>
      <c r="I103" s="1308"/>
      <c r="J103" s="1308"/>
      <c r="K103" s="1308"/>
      <c r="L103" s="1308"/>
      <c r="M103" s="1308"/>
      <c r="N103" s="1308"/>
      <c r="O103" s="1308"/>
      <c r="P103" s="1308"/>
      <c r="Q103" s="1308"/>
      <c r="R103" s="1308"/>
      <c r="S103" s="1308"/>
    </row>
    <row r="104" spans="1:19" ht="19.5" customHeight="1" x14ac:dyDescent="0.25">
      <c r="A104" s="1308"/>
      <c r="B104" s="1308"/>
      <c r="C104" s="1308"/>
      <c r="D104" s="1308"/>
      <c r="E104" s="1322"/>
      <c r="F104" s="1322"/>
      <c r="G104" s="1308"/>
      <c r="H104" s="1308"/>
      <c r="I104" s="1308"/>
      <c r="J104" s="1308"/>
      <c r="K104" s="1308"/>
      <c r="L104" s="1308"/>
      <c r="M104" s="1308"/>
      <c r="N104" s="1308"/>
      <c r="O104" s="1308"/>
      <c r="P104" s="1308"/>
      <c r="Q104" s="1308"/>
      <c r="R104" s="1308"/>
      <c r="S104" s="1308"/>
    </row>
    <row r="105" spans="1:19" ht="19.5" customHeight="1" x14ac:dyDescent="0.25">
      <c r="A105" s="1308"/>
      <c r="B105" s="1308"/>
      <c r="C105" s="1308"/>
      <c r="D105" s="1308"/>
      <c r="E105" s="1322"/>
      <c r="F105" s="1322"/>
      <c r="G105" s="1308"/>
      <c r="H105" s="1308"/>
      <c r="I105" s="1308"/>
      <c r="J105" s="1308"/>
      <c r="K105" s="1308"/>
      <c r="L105" s="1308"/>
      <c r="M105" s="1308"/>
      <c r="N105" s="1308"/>
      <c r="O105" s="1308"/>
      <c r="P105" s="1308"/>
      <c r="Q105" s="1308"/>
      <c r="R105" s="1308"/>
      <c r="S105" s="1308"/>
    </row>
    <row r="106" spans="1:19" ht="19.5" customHeight="1" x14ac:dyDescent="0.25">
      <c r="A106" s="1308"/>
      <c r="B106" s="1308"/>
      <c r="C106" s="1308"/>
      <c r="D106" s="1308"/>
      <c r="E106" s="1322"/>
      <c r="F106" s="1322"/>
      <c r="G106" s="1308"/>
      <c r="H106" s="1308"/>
      <c r="I106" s="1308"/>
      <c r="J106" s="1308"/>
      <c r="K106" s="1308"/>
      <c r="L106" s="1308"/>
      <c r="M106" s="1308"/>
      <c r="N106" s="1308"/>
      <c r="O106" s="1308"/>
      <c r="P106" s="1308"/>
      <c r="Q106" s="1308"/>
      <c r="R106" s="1308"/>
      <c r="S106" s="1308"/>
    </row>
    <row r="107" spans="1:19" ht="19.5" customHeight="1" x14ac:dyDescent="0.25">
      <c r="A107" s="1308"/>
      <c r="B107" s="1308"/>
      <c r="C107" s="1308"/>
      <c r="D107" s="1308"/>
      <c r="E107" s="1322"/>
      <c r="F107" s="1322"/>
      <c r="G107" s="1308"/>
      <c r="H107" s="1308"/>
      <c r="I107" s="1308"/>
      <c r="J107" s="1308"/>
      <c r="K107" s="1308"/>
      <c r="L107" s="1308"/>
      <c r="M107" s="1308"/>
      <c r="N107" s="1308"/>
      <c r="O107" s="1308"/>
      <c r="P107" s="1308"/>
      <c r="Q107" s="1308"/>
      <c r="R107" s="1308"/>
      <c r="S107" s="1308"/>
    </row>
    <row r="108" spans="1:19" ht="19.5" customHeight="1" x14ac:dyDescent="0.25">
      <c r="A108" s="1308"/>
      <c r="B108" s="1308"/>
      <c r="C108" s="1308"/>
      <c r="D108" s="1308"/>
      <c r="E108" s="1322"/>
      <c r="F108" s="1322"/>
      <c r="G108" s="1308"/>
      <c r="H108" s="1308"/>
      <c r="I108" s="1308"/>
      <c r="J108" s="1308"/>
      <c r="K108" s="1308"/>
      <c r="L108" s="1308"/>
      <c r="M108" s="1308"/>
      <c r="N108" s="1308"/>
      <c r="O108" s="1308"/>
      <c r="P108" s="1308"/>
      <c r="Q108" s="1308"/>
      <c r="R108" s="1308"/>
      <c r="S108" s="1308"/>
    </row>
    <row r="109" spans="1:19" ht="19.5" customHeight="1" x14ac:dyDescent="0.25">
      <c r="A109" s="1308"/>
      <c r="B109" s="1308"/>
      <c r="C109" s="1308"/>
      <c r="D109" s="1308"/>
      <c r="E109" s="1322"/>
      <c r="F109" s="1322"/>
      <c r="G109" s="1308"/>
      <c r="H109" s="1308"/>
      <c r="I109" s="1308"/>
      <c r="J109" s="1308"/>
      <c r="K109" s="1308"/>
      <c r="L109" s="1308"/>
      <c r="M109" s="1308"/>
      <c r="N109" s="1308"/>
      <c r="O109" s="1308"/>
      <c r="P109" s="1308"/>
      <c r="Q109" s="1308"/>
      <c r="R109" s="1308"/>
      <c r="S109" s="1308"/>
    </row>
    <row r="110" spans="1:19" ht="19.5" customHeight="1" x14ac:dyDescent="0.25">
      <c r="A110" s="1308"/>
      <c r="B110" s="1308"/>
      <c r="C110" s="1308"/>
      <c r="D110" s="1308"/>
      <c r="E110" s="1322"/>
      <c r="F110" s="1322"/>
      <c r="G110" s="1308"/>
      <c r="H110" s="1308"/>
      <c r="I110" s="1308"/>
      <c r="J110" s="1308"/>
      <c r="K110" s="1308"/>
      <c r="L110" s="1308"/>
      <c r="M110" s="1308"/>
      <c r="N110" s="1308"/>
      <c r="O110" s="1308"/>
      <c r="P110" s="1308"/>
      <c r="Q110" s="1308"/>
      <c r="R110" s="1308"/>
      <c r="S110" s="1308"/>
    </row>
    <row r="111" spans="1:19" ht="19.5" customHeight="1" x14ac:dyDescent="0.25">
      <c r="A111" s="1308"/>
      <c r="B111" s="1308"/>
      <c r="C111" s="1308"/>
      <c r="D111" s="1308"/>
      <c r="E111" s="1322"/>
      <c r="F111" s="1322"/>
      <c r="G111" s="1308"/>
      <c r="H111" s="1308"/>
      <c r="I111" s="1308"/>
      <c r="J111" s="1308"/>
      <c r="K111" s="1308"/>
      <c r="L111" s="1308"/>
      <c r="M111" s="1308"/>
      <c r="N111" s="1308"/>
      <c r="O111" s="1308"/>
      <c r="P111" s="1308"/>
      <c r="Q111" s="1308"/>
      <c r="R111" s="1308"/>
      <c r="S111" s="1308"/>
    </row>
    <row r="112" spans="1:19" ht="19.5" customHeight="1" x14ac:dyDescent="0.25">
      <c r="A112" s="1308"/>
      <c r="B112" s="1308"/>
      <c r="C112" s="1308"/>
      <c r="D112" s="1308"/>
      <c r="E112" s="1322"/>
      <c r="F112" s="1322"/>
      <c r="G112" s="1308"/>
      <c r="H112" s="1308"/>
      <c r="I112" s="1308"/>
      <c r="J112" s="1308"/>
      <c r="K112" s="1308"/>
      <c r="L112" s="1308"/>
      <c r="M112" s="1308"/>
      <c r="N112" s="1308"/>
      <c r="O112" s="1308"/>
      <c r="P112" s="1308"/>
      <c r="Q112" s="1308"/>
      <c r="R112" s="1308"/>
      <c r="S112" s="1308"/>
    </row>
    <row r="113" spans="1:19" ht="19.5" customHeight="1" x14ac:dyDescent="0.25">
      <c r="A113" s="1308"/>
      <c r="B113" s="1308"/>
      <c r="C113" s="1308"/>
      <c r="D113" s="1308"/>
      <c r="E113" s="1322"/>
      <c r="F113" s="1322"/>
      <c r="G113" s="1308"/>
      <c r="H113" s="1308"/>
      <c r="I113" s="1308"/>
      <c r="J113" s="1308"/>
      <c r="K113" s="1308"/>
      <c r="L113" s="1308"/>
      <c r="M113" s="1308"/>
      <c r="N113" s="1308"/>
      <c r="O113" s="1308"/>
      <c r="P113" s="1308"/>
      <c r="Q113" s="1308"/>
      <c r="R113" s="1308"/>
      <c r="S113" s="1308"/>
    </row>
    <row r="114" spans="1:19" ht="19.5" customHeight="1" x14ac:dyDescent="0.25">
      <c r="A114" s="1308"/>
      <c r="B114" s="1308"/>
      <c r="C114" s="1308"/>
      <c r="D114" s="1308"/>
      <c r="E114" s="1322"/>
      <c r="F114" s="1322"/>
      <c r="G114" s="1308"/>
      <c r="H114" s="1308"/>
      <c r="I114" s="1308"/>
      <c r="J114" s="1308"/>
      <c r="K114" s="1308"/>
      <c r="L114" s="1308"/>
      <c r="M114" s="1308"/>
      <c r="N114" s="1308"/>
      <c r="O114" s="1308"/>
      <c r="P114" s="1308"/>
      <c r="Q114" s="1308"/>
      <c r="R114" s="1308"/>
      <c r="S114" s="1308"/>
    </row>
    <row r="115" spans="1:19" ht="19.5" customHeight="1" x14ac:dyDescent="0.25">
      <c r="A115" s="1308"/>
      <c r="B115" s="1308"/>
      <c r="C115" s="1308"/>
      <c r="D115" s="1308"/>
      <c r="E115" s="1322"/>
      <c r="F115" s="1322"/>
      <c r="G115" s="1308"/>
      <c r="H115" s="1308"/>
      <c r="I115" s="1308"/>
      <c r="J115" s="1308"/>
      <c r="K115" s="1308"/>
      <c r="L115" s="1308"/>
      <c r="M115" s="1308"/>
      <c r="N115" s="1308"/>
      <c r="O115" s="1308"/>
      <c r="P115" s="1308"/>
      <c r="Q115" s="1308"/>
      <c r="R115" s="1308"/>
      <c r="S115" s="1308"/>
    </row>
    <row r="116" spans="1:19" ht="19.5" customHeight="1" x14ac:dyDescent="0.25">
      <c r="A116" s="1308"/>
      <c r="B116" s="1308"/>
      <c r="C116" s="1308"/>
      <c r="D116" s="1308"/>
      <c r="E116" s="1322"/>
      <c r="F116" s="1322"/>
      <c r="G116" s="1308"/>
      <c r="H116" s="1308"/>
      <c r="I116" s="1308"/>
      <c r="J116" s="1308"/>
      <c r="K116" s="1308"/>
      <c r="L116" s="1308"/>
      <c r="M116" s="1308"/>
      <c r="N116" s="1308"/>
      <c r="O116" s="1308"/>
      <c r="P116" s="1308"/>
      <c r="Q116" s="1308"/>
      <c r="R116" s="1308"/>
      <c r="S116" s="1308"/>
    </row>
    <row r="117" spans="1:19" ht="19.5" customHeight="1" x14ac:dyDescent="0.25">
      <c r="A117" s="1308"/>
      <c r="B117" s="1308"/>
      <c r="C117" s="1308"/>
      <c r="D117" s="1308"/>
      <c r="E117" s="1322"/>
      <c r="F117" s="1322"/>
      <c r="G117" s="1308"/>
      <c r="H117" s="1308"/>
      <c r="I117" s="1308"/>
      <c r="J117" s="1308"/>
      <c r="K117" s="1308"/>
      <c r="L117" s="1308"/>
      <c r="M117" s="1308"/>
      <c r="N117" s="1308"/>
      <c r="O117" s="1308"/>
      <c r="P117" s="1308"/>
      <c r="Q117" s="1308"/>
      <c r="R117" s="1308"/>
      <c r="S117" s="1308"/>
    </row>
    <row r="118" spans="1:19" ht="19.5" customHeight="1" x14ac:dyDescent="0.25">
      <c r="A118" s="1308"/>
      <c r="B118" s="1308"/>
      <c r="C118" s="1308"/>
      <c r="D118" s="1308"/>
      <c r="E118" s="1322"/>
      <c r="F118" s="1322"/>
      <c r="G118" s="1308"/>
      <c r="H118" s="1308"/>
      <c r="I118" s="1308"/>
      <c r="J118" s="1308"/>
      <c r="K118" s="1308"/>
      <c r="L118" s="1308"/>
      <c r="M118" s="1308"/>
      <c r="N118" s="1308"/>
      <c r="O118" s="1308"/>
      <c r="P118" s="1308"/>
      <c r="Q118" s="1308"/>
      <c r="R118" s="1308"/>
      <c r="S118" s="1308"/>
    </row>
    <row r="119" spans="1:19" ht="19.5" customHeight="1" x14ac:dyDescent="0.25">
      <c r="A119" s="1308"/>
      <c r="B119" s="1308"/>
      <c r="C119" s="1308"/>
      <c r="D119" s="1308"/>
      <c r="E119" s="1322"/>
      <c r="F119" s="1322"/>
      <c r="G119" s="1308"/>
      <c r="H119" s="1308"/>
      <c r="I119" s="1308"/>
      <c r="J119" s="1308"/>
      <c r="K119" s="1308"/>
      <c r="L119" s="1308"/>
      <c r="M119" s="1308"/>
      <c r="N119" s="1308"/>
      <c r="O119" s="1308"/>
      <c r="P119" s="1308"/>
      <c r="Q119" s="1308"/>
      <c r="R119" s="1308"/>
      <c r="S119" s="1308"/>
    </row>
    <row r="120" spans="1:19" ht="19.5" customHeight="1" x14ac:dyDescent="0.25">
      <c r="A120" s="1308"/>
      <c r="B120" s="1308"/>
      <c r="C120" s="1308"/>
      <c r="D120" s="1308"/>
      <c r="E120" s="1322"/>
      <c r="F120" s="1322"/>
      <c r="G120" s="1308"/>
      <c r="H120" s="1308"/>
      <c r="I120" s="1308"/>
      <c r="J120" s="1308"/>
      <c r="K120" s="1308"/>
      <c r="L120" s="1308"/>
      <c r="M120" s="1308"/>
      <c r="N120" s="1308"/>
      <c r="O120" s="1308"/>
      <c r="P120" s="1308"/>
      <c r="Q120" s="1308"/>
      <c r="R120" s="1308"/>
      <c r="S120" s="1308"/>
    </row>
    <row r="121" spans="1:19" ht="19.5" customHeight="1" x14ac:dyDescent="0.25">
      <c r="A121" s="1308"/>
      <c r="B121" s="1308"/>
      <c r="C121" s="1308"/>
      <c r="D121" s="1308"/>
      <c r="E121" s="1322"/>
      <c r="F121" s="1322"/>
      <c r="G121" s="1308"/>
      <c r="H121" s="1308"/>
      <c r="I121" s="1308"/>
      <c r="J121" s="1308"/>
      <c r="K121" s="1308"/>
      <c r="L121" s="1308"/>
      <c r="M121" s="1308"/>
      <c r="N121" s="1308"/>
      <c r="O121" s="1308"/>
      <c r="P121" s="1308"/>
      <c r="Q121" s="1308"/>
      <c r="R121" s="1308"/>
      <c r="S121" s="1308"/>
    </row>
    <row r="122" spans="1:19" ht="19.5" customHeight="1" x14ac:dyDescent="0.25">
      <c r="A122" s="1308"/>
      <c r="B122" s="1308"/>
      <c r="C122" s="1308"/>
      <c r="D122" s="1308"/>
      <c r="E122" s="1322"/>
      <c r="F122" s="1322"/>
      <c r="G122" s="1308"/>
      <c r="H122" s="1308"/>
      <c r="I122" s="1308"/>
      <c r="J122" s="1308"/>
      <c r="K122" s="1308"/>
      <c r="L122" s="1308"/>
      <c r="M122" s="1308"/>
      <c r="N122" s="1308"/>
      <c r="O122" s="1308"/>
      <c r="P122" s="1308"/>
      <c r="Q122" s="1308"/>
      <c r="R122" s="1308"/>
      <c r="S122" s="1308"/>
    </row>
    <row r="123" spans="1:19" ht="19.5" customHeight="1" x14ac:dyDescent="0.25">
      <c r="A123" s="1308"/>
      <c r="B123" s="1308"/>
      <c r="C123" s="1308"/>
      <c r="D123" s="1308"/>
      <c r="E123" s="1322"/>
      <c r="F123" s="1322"/>
      <c r="G123" s="1308"/>
      <c r="H123" s="1308"/>
      <c r="I123" s="1308"/>
      <c r="J123" s="1308"/>
      <c r="K123" s="1308"/>
      <c r="L123" s="1308"/>
      <c r="M123" s="1308"/>
      <c r="N123" s="1308"/>
      <c r="O123" s="1308"/>
      <c r="P123" s="1308"/>
      <c r="Q123" s="1308"/>
      <c r="R123" s="1308"/>
      <c r="S123" s="1308"/>
    </row>
    <row r="124" spans="1:19" ht="19.5" customHeight="1" x14ac:dyDescent="0.25">
      <c r="A124" s="1308"/>
      <c r="B124" s="1308"/>
      <c r="C124" s="1308"/>
      <c r="D124" s="1308"/>
      <c r="E124" s="1322"/>
      <c r="F124" s="1322"/>
      <c r="G124" s="1308"/>
      <c r="H124" s="1308"/>
      <c r="I124" s="1308"/>
      <c r="J124" s="1308"/>
      <c r="K124" s="1308"/>
      <c r="L124" s="1308"/>
      <c r="M124" s="1308"/>
      <c r="N124" s="1308"/>
      <c r="O124" s="1308"/>
      <c r="P124" s="1308"/>
      <c r="Q124" s="1308"/>
      <c r="R124" s="1308"/>
      <c r="S124" s="1308"/>
    </row>
    <row r="125" spans="1:19" ht="19.5" customHeight="1" x14ac:dyDescent="0.25">
      <c r="A125" s="1308"/>
      <c r="B125" s="1308"/>
      <c r="C125" s="1308"/>
      <c r="D125" s="1308"/>
      <c r="E125" s="1322"/>
      <c r="F125" s="1322"/>
      <c r="G125" s="1308"/>
      <c r="H125" s="1308"/>
      <c r="I125" s="1308"/>
      <c r="J125" s="1308"/>
      <c r="K125" s="1308"/>
      <c r="L125" s="1308"/>
      <c r="M125" s="1308"/>
      <c r="N125" s="1308"/>
      <c r="O125" s="1308"/>
      <c r="P125" s="1308"/>
      <c r="Q125" s="1308"/>
      <c r="R125" s="1308"/>
      <c r="S125" s="1308"/>
    </row>
    <row r="126" spans="1:19" ht="19.5" customHeight="1" x14ac:dyDescent="0.25">
      <c r="A126" s="1308"/>
      <c r="B126" s="1308"/>
      <c r="C126" s="1308"/>
      <c r="D126" s="1308"/>
      <c r="E126" s="1322"/>
      <c r="F126" s="1322"/>
      <c r="G126" s="1308"/>
      <c r="H126" s="1308"/>
      <c r="I126" s="1308"/>
      <c r="J126" s="1308"/>
      <c r="K126" s="1308"/>
      <c r="L126" s="1308"/>
      <c r="M126" s="1308"/>
      <c r="N126" s="1308"/>
      <c r="O126" s="1308"/>
      <c r="P126" s="1308"/>
      <c r="Q126" s="1308"/>
      <c r="R126" s="1308"/>
      <c r="S126" s="1308"/>
    </row>
    <row r="127" spans="1:19" ht="19.5" customHeight="1" x14ac:dyDescent="0.25">
      <c r="A127" s="1308"/>
      <c r="B127" s="1308"/>
      <c r="C127" s="1308"/>
      <c r="D127" s="1308"/>
      <c r="E127" s="1322"/>
      <c r="F127" s="1322"/>
      <c r="G127" s="1308"/>
      <c r="H127" s="1308"/>
      <c r="I127" s="1308"/>
      <c r="J127" s="1308"/>
      <c r="K127" s="1308"/>
      <c r="L127" s="1308"/>
      <c r="M127" s="1308"/>
      <c r="N127" s="1308"/>
      <c r="O127" s="1308"/>
      <c r="P127" s="1308"/>
      <c r="Q127" s="1308"/>
      <c r="R127" s="1308"/>
      <c r="S127" s="1308"/>
    </row>
    <row r="128" spans="1:19" ht="19.5" customHeight="1" x14ac:dyDescent="0.25">
      <c r="A128" s="1308"/>
      <c r="B128" s="1308"/>
      <c r="C128" s="1308"/>
      <c r="D128" s="1308"/>
      <c r="E128" s="1322"/>
      <c r="F128" s="1322"/>
      <c r="G128" s="1308"/>
      <c r="H128" s="1308"/>
      <c r="I128" s="1308"/>
      <c r="J128" s="1308"/>
      <c r="K128" s="1308"/>
      <c r="L128" s="1308"/>
      <c r="M128" s="1308"/>
      <c r="N128" s="1308"/>
      <c r="O128" s="1308"/>
      <c r="P128" s="1308"/>
      <c r="Q128" s="1308"/>
      <c r="R128" s="1308"/>
      <c r="S128" s="1308"/>
    </row>
    <row r="129" spans="1:19" ht="19.5" customHeight="1" x14ac:dyDescent="0.25">
      <c r="A129" s="1308"/>
      <c r="B129" s="1308"/>
      <c r="C129" s="1308"/>
      <c r="D129" s="1308"/>
      <c r="E129" s="1322"/>
      <c r="F129" s="1322"/>
      <c r="G129" s="1308"/>
      <c r="H129" s="1308"/>
      <c r="I129" s="1308"/>
      <c r="J129" s="1308"/>
      <c r="K129" s="1308"/>
      <c r="L129" s="1308"/>
      <c r="M129" s="1308"/>
      <c r="N129" s="1308"/>
      <c r="O129" s="1308"/>
      <c r="P129" s="1308"/>
      <c r="Q129" s="1308"/>
      <c r="R129" s="1308"/>
      <c r="S129" s="1308"/>
    </row>
    <row r="130" spans="1:19" ht="19.5" customHeight="1" x14ac:dyDescent="0.25">
      <c r="A130" s="1308"/>
      <c r="B130" s="1308"/>
      <c r="C130" s="1308"/>
      <c r="D130" s="1308"/>
      <c r="E130" s="1322"/>
      <c r="F130" s="1322"/>
      <c r="G130" s="1308"/>
      <c r="H130" s="1308"/>
      <c r="I130" s="1308"/>
      <c r="J130" s="1308"/>
      <c r="K130" s="1308"/>
      <c r="L130" s="1308"/>
      <c r="M130" s="1308"/>
      <c r="N130" s="1308"/>
      <c r="O130" s="1308"/>
      <c r="P130" s="1308"/>
      <c r="Q130" s="1308"/>
      <c r="R130" s="1308"/>
      <c r="S130" s="1308"/>
    </row>
    <row r="131" spans="1:19" ht="19.5" customHeight="1" x14ac:dyDescent="0.25">
      <c r="A131" s="1308"/>
      <c r="B131" s="1308"/>
      <c r="C131" s="1308"/>
      <c r="D131" s="1308"/>
      <c r="E131" s="1322"/>
      <c r="F131" s="1322"/>
      <c r="G131" s="1308"/>
      <c r="H131" s="1308"/>
      <c r="I131" s="1308"/>
      <c r="J131" s="1308"/>
      <c r="K131" s="1308"/>
      <c r="L131" s="1308"/>
      <c r="M131" s="1308"/>
      <c r="N131" s="1308"/>
      <c r="O131" s="1308"/>
      <c r="P131" s="1308"/>
      <c r="Q131" s="1308"/>
      <c r="R131" s="1308"/>
      <c r="S131" s="1308"/>
    </row>
    <row r="132" spans="1:19" ht="19.5" customHeight="1" x14ac:dyDescent="0.25">
      <c r="A132" s="1308"/>
      <c r="B132" s="1308"/>
      <c r="C132" s="1308"/>
      <c r="D132" s="1308"/>
      <c r="E132" s="1322"/>
      <c r="F132" s="1322"/>
      <c r="G132" s="1308"/>
      <c r="H132" s="1308"/>
      <c r="I132" s="1308"/>
      <c r="J132" s="1308"/>
      <c r="K132" s="1308"/>
      <c r="L132" s="1308"/>
      <c r="M132" s="1308"/>
      <c r="N132" s="1308"/>
      <c r="O132" s="1308"/>
      <c r="P132" s="1308"/>
      <c r="Q132" s="1308"/>
      <c r="R132" s="1308"/>
      <c r="S132" s="1308"/>
    </row>
    <row r="133" spans="1:19" ht="19.5" customHeight="1" x14ac:dyDescent="0.25">
      <c r="A133" s="1308"/>
      <c r="B133" s="1308"/>
      <c r="C133" s="1308"/>
      <c r="D133" s="1308"/>
      <c r="E133" s="1322"/>
      <c r="F133" s="1322"/>
      <c r="G133" s="1308"/>
      <c r="H133" s="1308"/>
      <c r="I133" s="1308"/>
      <c r="J133" s="1308"/>
      <c r="K133" s="1308"/>
      <c r="L133" s="1308"/>
      <c r="M133" s="1308"/>
      <c r="N133" s="1308"/>
      <c r="O133" s="1308"/>
      <c r="P133" s="1308"/>
      <c r="Q133" s="1308"/>
      <c r="R133" s="1308"/>
      <c r="S133" s="1308"/>
    </row>
    <row r="134" spans="1:19" ht="19.5" customHeight="1" x14ac:dyDescent="0.25">
      <c r="A134" s="1308"/>
      <c r="B134" s="1308"/>
      <c r="C134" s="1308"/>
      <c r="D134" s="1308"/>
      <c r="E134" s="1322"/>
      <c r="F134" s="1322"/>
      <c r="G134" s="1308"/>
      <c r="H134" s="1308"/>
      <c r="I134" s="1308"/>
      <c r="J134" s="1308"/>
      <c r="K134" s="1308"/>
      <c r="L134" s="1308"/>
      <c r="M134" s="1308"/>
      <c r="N134" s="1308"/>
      <c r="O134" s="1308"/>
      <c r="P134" s="1308"/>
      <c r="Q134" s="1308"/>
      <c r="R134" s="1308"/>
      <c r="S134" s="1308"/>
    </row>
    <row r="135" spans="1:19" ht="19.5" customHeight="1" x14ac:dyDescent="0.25">
      <c r="A135" s="1308"/>
      <c r="B135" s="1308"/>
      <c r="C135" s="1308"/>
      <c r="D135" s="1308"/>
      <c r="E135" s="1322"/>
      <c r="F135" s="1322"/>
      <c r="G135" s="1308"/>
      <c r="H135" s="1308"/>
      <c r="I135" s="1308"/>
      <c r="J135" s="1308"/>
      <c r="K135" s="1308"/>
      <c r="L135" s="1308"/>
      <c r="M135" s="1308"/>
      <c r="N135" s="1308"/>
      <c r="O135" s="1308"/>
      <c r="P135" s="1308"/>
      <c r="Q135" s="1308"/>
      <c r="R135" s="1308"/>
      <c r="S135" s="1308"/>
    </row>
    <row r="136" spans="1:19" ht="19.5" customHeight="1" x14ac:dyDescent="0.25">
      <c r="A136" s="1308"/>
      <c r="B136" s="1308"/>
      <c r="C136" s="1308"/>
      <c r="D136" s="1308"/>
      <c r="E136" s="1322"/>
      <c r="F136" s="1322"/>
      <c r="G136" s="1308"/>
      <c r="H136" s="1308"/>
      <c r="I136" s="1308"/>
      <c r="J136" s="1308"/>
      <c r="K136" s="1308"/>
      <c r="L136" s="1308"/>
      <c r="M136" s="1308"/>
      <c r="N136" s="1308"/>
      <c r="O136" s="1308"/>
      <c r="P136" s="1308"/>
      <c r="Q136" s="1308"/>
      <c r="R136" s="1308"/>
      <c r="S136" s="1308"/>
    </row>
    <row r="137" spans="1:19" ht="19.5" customHeight="1" x14ac:dyDescent="0.25">
      <c r="A137" s="1308"/>
      <c r="B137" s="1308"/>
      <c r="C137" s="1308"/>
      <c r="D137" s="1308"/>
      <c r="E137" s="1322"/>
      <c r="F137" s="1322"/>
      <c r="G137" s="1308"/>
      <c r="H137" s="1308"/>
      <c r="I137" s="1308"/>
      <c r="J137" s="1308"/>
      <c r="K137" s="1308"/>
      <c r="L137" s="1308"/>
      <c r="M137" s="1308"/>
      <c r="N137" s="1308"/>
      <c r="O137" s="1308"/>
      <c r="P137" s="1308"/>
      <c r="Q137" s="1308"/>
      <c r="R137" s="1308"/>
      <c r="S137" s="1308"/>
    </row>
    <row r="138" spans="1:19" ht="19.5" customHeight="1" x14ac:dyDescent="0.25">
      <c r="A138" s="1308"/>
      <c r="B138" s="1308"/>
      <c r="C138" s="1308"/>
      <c r="D138" s="1308"/>
      <c r="E138" s="1322"/>
      <c r="F138" s="1322"/>
      <c r="G138" s="1308"/>
      <c r="H138" s="1308"/>
      <c r="I138" s="1308"/>
      <c r="J138" s="1308"/>
      <c r="K138" s="1308"/>
      <c r="L138" s="1308"/>
      <c r="M138" s="1308"/>
      <c r="N138" s="1308"/>
      <c r="O138" s="1308"/>
      <c r="P138" s="1308"/>
      <c r="Q138" s="1308"/>
      <c r="R138" s="1308"/>
      <c r="S138" s="1308"/>
    </row>
    <row r="139" spans="1:19" ht="19.5" customHeight="1" x14ac:dyDescent="0.25">
      <c r="A139" s="1308"/>
      <c r="B139" s="1308"/>
      <c r="C139" s="1308"/>
      <c r="D139" s="1308"/>
      <c r="E139" s="1322"/>
      <c r="F139" s="1322"/>
      <c r="G139" s="1308"/>
      <c r="H139" s="1308"/>
      <c r="I139" s="1308"/>
      <c r="J139" s="1308"/>
      <c r="K139" s="1308"/>
      <c r="L139" s="1308"/>
      <c r="M139" s="1308"/>
      <c r="N139" s="1308"/>
      <c r="O139" s="1308"/>
      <c r="P139" s="1308"/>
      <c r="Q139" s="1308"/>
      <c r="R139" s="1308"/>
      <c r="S139" s="1308"/>
    </row>
    <row r="140" spans="1:19" ht="19.5" customHeight="1" x14ac:dyDescent="0.25">
      <c r="A140" s="1308"/>
      <c r="B140" s="1308"/>
      <c r="C140" s="1308"/>
      <c r="D140" s="1308"/>
      <c r="E140" s="1322"/>
      <c r="F140" s="1322"/>
      <c r="G140" s="1308"/>
      <c r="H140" s="1308"/>
      <c r="I140" s="1308"/>
      <c r="J140" s="1308"/>
      <c r="K140" s="1308"/>
      <c r="L140" s="1308"/>
      <c r="M140" s="1308"/>
      <c r="N140" s="1308"/>
      <c r="O140" s="1308"/>
      <c r="P140" s="1308"/>
      <c r="Q140" s="1308"/>
      <c r="R140" s="1308"/>
      <c r="S140" s="1308"/>
    </row>
    <row r="141" spans="1:19" ht="19.5" customHeight="1" x14ac:dyDescent="0.25">
      <c r="A141" s="1308"/>
      <c r="B141" s="1308"/>
      <c r="C141" s="1308"/>
      <c r="D141" s="1308"/>
      <c r="E141" s="1322"/>
      <c r="F141" s="1322"/>
      <c r="G141" s="1308"/>
      <c r="H141" s="1308"/>
      <c r="I141" s="1308"/>
      <c r="J141" s="1308"/>
      <c r="K141" s="1308"/>
      <c r="L141" s="1308"/>
      <c r="M141" s="1308"/>
      <c r="N141" s="1308"/>
      <c r="O141" s="1308"/>
      <c r="P141" s="1308"/>
      <c r="Q141" s="1308"/>
      <c r="R141" s="1308"/>
      <c r="S141" s="1308"/>
    </row>
    <row r="142" spans="1:19" ht="19.5" customHeight="1" x14ac:dyDescent="0.25">
      <c r="A142" s="1308"/>
      <c r="B142" s="1308"/>
      <c r="C142" s="1308"/>
      <c r="D142" s="1308"/>
      <c r="E142" s="1322"/>
      <c r="F142" s="1322"/>
      <c r="G142" s="1308"/>
      <c r="H142" s="1308"/>
      <c r="I142" s="1308"/>
      <c r="J142" s="1308"/>
      <c r="K142" s="1308"/>
      <c r="L142" s="1308"/>
      <c r="M142" s="1308"/>
      <c r="N142" s="1308"/>
      <c r="O142" s="1308"/>
      <c r="P142" s="1308"/>
      <c r="Q142" s="1308"/>
      <c r="R142" s="1308"/>
      <c r="S142" s="1308"/>
    </row>
    <row r="143" spans="1:19" ht="19.5" customHeight="1" x14ac:dyDescent="0.25">
      <c r="A143" s="1308"/>
      <c r="B143" s="1308"/>
      <c r="C143" s="1308"/>
      <c r="D143" s="1308"/>
      <c r="E143" s="1322"/>
      <c r="F143" s="1322"/>
      <c r="G143" s="1308"/>
      <c r="H143" s="1308"/>
      <c r="I143" s="1308"/>
      <c r="J143" s="1308"/>
      <c r="K143" s="1308"/>
      <c r="L143" s="1308"/>
      <c r="M143" s="1308"/>
      <c r="N143" s="1308"/>
      <c r="O143" s="1308"/>
      <c r="P143" s="1308"/>
      <c r="Q143" s="1308"/>
      <c r="R143" s="1308"/>
      <c r="S143" s="1308"/>
    </row>
    <row r="144" spans="1:19" ht="19.5" customHeight="1" x14ac:dyDescent="0.25">
      <c r="A144" s="1308"/>
      <c r="B144" s="1308"/>
      <c r="C144" s="1308"/>
      <c r="D144" s="1308"/>
      <c r="E144" s="1322"/>
      <c r="F144" s="1322"/>
      <c r="G144" s="1308"/>
      <c r="H144" s="1308"/>
      <c r="I144" s="1308"/>
      <c r="J144" s="1308"/>
      <c r="K144" s="1308"/>
      <c r="L144" s="1308"/>
      <c r="M144" s="1308"/>
      <c r="N144" s="1308"/>
      <c r="O144" s="1308"/>
      <c r="P144" s="1308"/>
      <c r="Q144" s="1308"/>
      <c r="R144" s="1308"/>
      <c r="S144" s="1308"/>
    </row>
    <row r="145" spans="1:19" ht="19.5" customHeight="1" x14ac:dyDescent="0.25">
      <c r="A145" s="1308"/>
      <c r="B145" s="1308"/>
      <c r="C145" s="1308"/>
      <c r="D145" s="1308"/>
      <c r="E145" s="1322"/>
      <c r="F145" s="1322"/>
      <c r="G145" s="1308"/>
      <c r="H145" s="1308"/>
      <c r="I145" s="1308"/>
      <c r="J145" s="1308"/>
      <c r="K145" s="1308"/>
      <c r="L145" s="1308"/>
      <c r="M145" s="1308"/>
      <c r="N145" s="1308"/>
      <c r="O145" s="1308"/>
      <c r="P145" s="1308"/>
      <c r="Q145" s="1308"/>
      <c r="R145" s="1308"/>
      <c r="S145" s="1308"/>
    </row>
    <row r="146" spans="1:19" ht="19.5" customHeight="1" x14ac:dyDescent="0.25">
      <c r="A146" s="1308"/>
      <c r="B146" s="1308"/>
      <c r="C146" s="1308"/>
      <c r="D146" s="1308"/>
      <c r="E146" s="1322"/>
      <c r="F146" s="1322"/>
      <c r="G146" s="1308"/>
      <c r="H146" s="1308"/>
      <c r="I146" s="1308"/>
      <c r="J146" s="1308"/>
      <c r="K146" s="1308"/>
      <c r="L146" s="1308"/>
      <c r="M146" s="1308"/>
      <c r="N146" s="1308"/>
      <c r="O146" s="1308"/>
      <c r="P146" s="1308"/>
      <c r="Q146" s="1308"/>
      <c r="R146" s="1308"/>
      <c r="S146" s="1308"/>
    </row>
    <row r="147" spans="1:19" ht="19.5" customHeight="1" x14ac:dyDescent="0.25">
      <c r="A147" s="1308"/>
      <c r="B147" s="1308"/>
      <c r="C147" s="1308"/>
      <c r="D147" s="1308"/>
      <c r="E147" s="1322"/>
      <c r="F147" s="1322"/>
      <c r="G147" s="1308"/>
      <c r="H147" s="1308"/>
      <c r="I147" s="1308"/>
      <c r="J147" s="1308"/>
      <c r="K147" s="1308"/>
      <c r="L147" s="1308"/>
      <c r="M147" s="1308"/>
      <c r="N147" s="1308"/>
      <c r="O147" s="1308"/>
      <c r="P147" s="1308"/>
      <c r="Q147" s="1308"/>
      <c r="R147" s="1308"/>
      <c r="S147" s="1308"/>
    </row>
    <row r="148" spans="1:19" ht="19.5" customHeight="1" x14ac:dyDescent="0.25">
      <c r="A148" s="1308"/>
      <c r="B148" s="1308"/>
      <c r="C148" s="1308"/>
      <c r="D148" s="1308"/>
      <c r="E148" s="1322"/>
      <c r="F148" s="1322"/>
      <c r="G148" s="1308"/>
      <c r="H148" s="1308"/>
      <c r="I148" s="1308"/>
      <c r="J148" s="1308"/>
      <c r="K148" s="1308"/>
      <c r="L148" s="1308"/>
      <c r="M148" s="1308"/>
      <c r="N148" s="1308"/>
      <c r="O148" s="1308"/>
      <c r="P148" s="1308"/>
      <c r="Q148" s="1308"/>
      <c r="R148" s="1308"/>
      <c r="S148" s="1308"/>
    </row>
    <row r="149" spans="1:19" ht="19.5" customHeight="1" x14ac:dyDescent="0.25">
      <c r="A149" s="1308"/>
      <c r="B149" s="1308"/>
      <c r="C149" s="1308"/>
      <c r="D149" s="1308"/>
      <c r="E149" s="1322"/>
      <c r="F149" s="1322"/>
      <c r="G149" s="1308"/>
      <c r="H149" s="1308"/>
      <c r="I149" s="1308"/>
      <c r="J149" s="1308"/>
      <c r="K149" s="1308"/>
      <c r="L149" s="1308"/>
      <c r="M149" s="1308"/>
      <c r="N149" s="1308"/>
      <c r="O149" s="1308"/>
      <c r="P149" s="1308"/>
      <c r="Q149" s="1308"/>
      <c r="R149" s="1308"/>
      <c r="S149" s="1308"/>
    </row>
    <row r="150" spans="1:19" ht="19.5" customHeight="1" x14ac:dyDescent="0.25">
      <c r="A150" s="1308"/>
      <c r="B150" s="1308"/>
      <c r="C150" s="1308"/>
      <c r="D150" s="1308"/>
      <c r="E150" s="1322"/>
      <c r="F150" s="1322"/>
      <c r="G150" s="1308"/>
      <c r="H150" s="1308"/>
      <c r="I150" s="1308"/>
      <c r="J150" s="1308"/>
      <c r="K150" s="1308"/>
      <c r="L150" s="1308"/>
      <c r="M150" s="1308"/>
      <c r="N150" s="1308"/>
      <c r="O150" s="1308"/>
      <c r="P150" s="1308"/>
      <c r="Q150" s="1308"/>
      <c r="R150" s="1308"/>
      <c r="S150" s="1308"/>
    </row>
    <row r="151" spans="1:19" ht="19.5" customHeight="1" x14ac:dyDescent="0.25">
      <c r="A151" s="1308"/>
      <c r="B151" s="1308"/>
      <c r="C151" s="1308"/>
      <c r="D151" s="1308"/>
      <c r="E151" s="1322"/>
      <c r="F151" s="1322"/>
      <c r="G151" s="1308"/>
      <c r="H151" s="1308"/>
      <c r="I151" s="1308"/>
      <c r="J151" s="1308"/>
      <c r="K151" s="1308"/>
      <c r="L151" s="1308"/>
      <c r="M151" s="1308"/>
      <c r="N151" s="1308"/>
      <c r="O151" s="1308"/>
      <c r="P151" s="1308"/>
      <c r="Q151" s="1308"/>
      <c r="R151" s="1308"/>
      <c r="S151" s="1308"/>
    </row>
    <row r="152" spans="1:19" ht="19.5" customHeight="1" x14ac:dyDescent="0.25">
      <c r="A152" s="1308"/>
      <c r="B152" s="1308"/>
      <c r="C152" s="1308"/>
      <c r="D152" s="1308"/>
      <c r="E152" s="1322"/>
      <c r="F152" s="1322"/>
      <c r="G152" s="1308"/>
      <c r="H152" s="1308"/>
      <c r="I152" s="1308"/>
      <c r="J152" s="1308"/>
      <c r="K152" s="1308"/>
      <c r="L152" s="1308"/>
      <c r="M152" s="1308"/>
      <c r="N152" s="1308"/>
      <c r="O152" s="1308"/>
      <c r="P152" s="1308"/>
      <c r="Q152" s="1308"/>
      <c r="R152" s="1308"/>
      <c r="S152" s="1308"/>
    </row>
    <row r="153" spans="1:19" ht="19.5" customHeight="1" x14ac:dyDescent="0.25">
      <c r="A153" s="1308"/>
      <c r="B153" s="1308"/>
      <c r="C153" s="1308"/>
      <c r="D153" s="1308"/>
      <c r="E153" s="1322"/>
      <c r="F153" s="1322"/>
      <c r="G153" s="1308"/>
      <c r="H153" s="1308"/>
      <c r="I153" s="1308"/>
      <c r="J153" s="1308"/>
      <c r="K153" s="1308"/>
      <c r="L153" s="1308"/>
      <c r="M153" s="1308"/>
      <c r="N153" s="1308"/>
      <c r="O153" s="1308"/>
      <c r="P153" s="1308"/>
      <c r="Q153" s="1308"/>
      <c r="R153" s="1308"/>
      <c r="S153" s="1308"/>
    </row>
    <row r="154" spans="1:19" ht="19.5" customHeight="1" x14ac:dyDescent="0.25">
      <c r="A154" s="1308"/>
      <c r="B154" s="1308"/>
      <c r="C154" s="1308"/>
      <c r="D154" s="1308"/>
      <c r="E154" s="1322"/>
      <c r="F154" s="1322"/>
      <c r="G154" s="1308"/>
      <c r="H154" s="1308"/>
      <c r="I154" s="1308"/>
      <c r="J154" s="1308"/>
      <c r="K154" s="1308"/>
      <c r="L154" s="1308"/>
      <c r="M154" s="1308"/>
      <c r="N154" s="1308"/>
      <c r="O154" s="1308"/>
      <c r="P154" s="1308"/>
      <c r="Q154" s="1308"/>
      <c r="R154" s="1308"/>
      <c r="S154" s="1308"/>
    </row>
    <row r="155" spans="1:19" ht="19.5" customHeight="1" x14ac:dyDescent="0.25">
      <c r="A155" s="1308"/>
      <c r="B155" s="1308"/>
      <c r="C155" s="1308"/>
      <c r="D155" s="1308"/>
      <c r="E155" s="1322"/>
      <c r="F155" s="1322"/>
      <c r="G155" s="1308"/>
      <c r="H155" s="1308"/>
      <c r="I155" s="1308"/>
      <c r="J155" s="1308"/>
      <c r="K155" s="1308"/>
      <c r="L155" s="1308"/>
      <c r="M155" s="1308"/>
      <c r="N155" s="1308"/>
      <c r="O155" s="1308"/>
      <c r="P155" s="1308"/>
      <c r="Q155" s="1308"/>
      <c r="R155" s="1308"/>
      <c r="S155" s="1308"/>
    </row>
    <row r="156" spans="1:19" ht="19.5" customHeight="1" x14ac:dyDescent="0.25">
      <c r="A156" s="1308"/>
      <c r="B156" s="1308"/>
      <c r="C156" s="1308"/>
      <c r="D156" s="1308"/>
      <c r="E156" s="1322"/>
      <c r="F156" s="1322"/>
      <c r="G156" s="1308"/>
      <c r="H156" s="1308"/>
      <c r="I156" s="1308"/>
      <c r="J156" s="1308"/>
      <c r="K156" s="1308"/>
      <c r="L156" s="1308"/>
      <c r="M156" s="1308"/>
      <c r="N156" s="1308"/>
      <c r="O156" s="1308"/>
      <c r="P156" s="1308"/>
      <c r="Q156" s="1308"/>
      <c r="R156" s="1308"/>
      <c r="S156" s="1308"/>
    </row>
    <row r="157" spans="1:19" ht="19.5" customHeight="1" x14ac:dyDescent="0.25">
      <c r="A157" s="1308"/>
      <c r="B157" s="1308"/>
      <c r="C157" s="1308"/>
      <c r="D157" s="1308"/>
      <c r="E157" s="1322"/>
      <c r="F157" s="1322"/>
      <c r="G157" s="1308"/>
      <c r="H157" s="1308"/>
      <c r="I157" s="1308"/>
      <c r="J157" s="1308"/>
      <c r="K157" s="1308"/>
      <c r="L157" s="1308"/>
      <c r="M157" s="1308"/>
      <c r="N157" s="1308"/>
      <c r="O157" s="1308"/>
      <c r="P157" s="1308"/>
      <c r="Q157" s="1308"/>
      <c r="R157" s="1308"/>
      <c r="S157" s="1308"/>
    </row>
    <row r="158" spans="1:19" ht="19.5" customHeight="1" x14ac:dyDescent="0.25">
      <c r="A158" s="1308"/>
      <c r="B158" s="1308"/>
      <c r="C158" s="1308"/>
      <c r="D158" s="1308"/>
      <c r="E158" s="1322"/>
      <c r="F158" s="1322"/>
      <c r="G158" s="1308"/>
      <c r="H158" s="1308"/>
      <c r="I158" s="1308"/>
      <c r="J158" s="1308"/>
      <c r="K158" s="1308"/>
      <c r="L158" s="1308"/>
      <c r="M158" s="1308"/>
      <c r="N158" s="1308"/>
      <c r="O158" s="1308"/>
      <c r="P158" s="1308"/>
      <c r="Q158" s="1308"/>
      <c r="R158" s="1308"/>
      <c r="S158" s="1308"/>
    </row>
    <row r="159" spans="1:19" ht="19.5" customHeight="1" x14ac:dyDescent="0.25">
      <c r="A159" s="1308"/>
      <c r="B159" s="1308"/>
      <c r="C159" s="1308"/>
      <c r="D159" s="1308"/>
      <c r="E159" s="1322"/>
      <c r="F159" s="1322"/>
      <c r="G159" s="1308"/>
      <c r="H159" s="1308"/>
      <c r="I159" s="1308"/>
      <c r="J159" s="1308"/>
      <c r="K159" s="1308"/>
      <c r="L159" s="1308"/>
      <c r="M159" s="1308"/>
      <c r="N159" s="1308"/>
      <c r="O159" s="1308"/>
      <c r="P159" s="1308"/>
      <c r="Q159" s="1308"/>
      <c r="R159" s="1308"/>
      <c r="S159" s="1308"/>
    </row>
    <row r="160" spans="1:19" ht="19.5" customHeight="1" x14ac:dyDescent="0.25">
      <c r="A160" s="1308"/>
      <c r="B160" s="1308"/>
      <c r="C160" s="1308"/>
      <c r="D160" s="1308"/>
      <c r="E160" s="1322"/>
      <c r="F160" s="1322"/>
      <c r="G160" s="1308"/>
      <c r="H160" s="1308"/>
      <c r="I160" s="1308"/>
      <c r="J160" s="1308"/>
      <c r="K160" s="1308"/>
      <c r="L160" s="1308"/>
      <c r="M160" s="1308"/>
      <c r="N160" s="1308"/>
      <c r="O160" s="1308"/>
      <c r="P160" s="1308"/>
      <c r="Q160" s="1308"/>
      <c r="R160" s="1308"/>
      <c r="S160" s="1308"/>
    </row>
    <row r="161" spans="1:19" ht="19.5" customHeight="1" x14ac:dyDescent="0.25">
      <c r="A161" s="1308"/>
      <c r="B161" s="1308"/>
      <c r="C161" s="1308"/>
      <c r="D161" s="1308"/>
      <c r="E161" s="1322"/>
      <c r="F161" s="1322"/>
      <c r="G161" s="1308"/>
      <c r="H161" s="1308"/>
      <c r="I161" s="1308"/>
      <c r="J161" s="1308"/>
      <c r="K161" s="1308"/>
      <c r="L161" s="1308"/>
      <c r="M161" s="1308"/>
      <c r="N161" s="1308"/>
      <c r="O161" s="1308"/>
      <c r="P161" s="1308"/>
      <c r="Q161" s="1308"/>
      <c r="R161" s="1308"/>
      <c r="S161" s="1308"/>
    </row>
    <row r="162" spans="1:19" ht="19.5" customHeight="1" x14ac:dyDescent="0.25">
      <c r="A162" s="1308"/>
      <c r="B162" s="1308"/>
      <c r="C162" s="1308"/>
      <c r="D162" s="1308"/>
      <c r="E162" s="1322"/>
      <c r="F162" s="1322"/>
      <c r="G162" s="1308"/>
      <c r="H162" s="1308"/>
      <c r="I162" s="1308"/>
      <c r="J162" s="1308"/>
      <c r="K162" s="1308"/>
      <c r="L162" s="1308"/>
      <c r="M162" s="1308"/>
      <c r="N162" s="1308"/>
      <c r="O162" s="1308"/>
      <c r="P162" s="1308"/>
      <c r="Q162" s="1308"/>
      <c r="R162" s="1308"/>
      <c r="S162" s="1308"/>
    </row>
    <row r="163" spans="1:19" ht="19.5" customHeight="1" x14ac:dyDescent="0.25">
      <c r="A163" s="1308"/>
      <c r="B163" s="1308"/>
      <c r="C163" s="1308"/>
      <c r="D163" s="1308"/>
      <c r="E163" s="1322"/>
      <c r="F163" s="1322"/>
      <c r="G163" s="1308"/>
      <c r="H163" s="1308"/>
      <c r="I163" s="1308"/>
      <c r="J163" s="1308"/>
      <c r="K163" s="1308"/>
      <c r="L163" s="1308"/>
      <c r="M163" s="1308"/>
      <c r="N163" s="1308"/>
      <c r="O163" s="1308"/>
      <c r="P163" s="1308"/>
      <c r="Q163" s="1308"/>
      <c r="R163" s="1308"/>
      <c r="S163" s="1308"/>
    </row>
    <row r="164" spans="1:19" ht="19.5" customHeight="1" x14ac:dyDescent="0.25">
      <c r="A164" s="1308"/>
      <c r="B164" s="1308"/>
      <c r="C164" s="1308"/>
      <c r="D164" s="1308"/>
      <c r="E164" s="1322"/>
      <c r="F164" s="1322"/>
      <c r="G164" s="1308"/>
      <c r="H164" s="1308"/>
      <c r="I164" s="1308"/>
      <c r="J164" s="1308"/>
      <c r="K164" s="1308"/>
      <c r="L164" s="1308"/>
      <c r="M164" s="1308"/>
      <c r="N164" s="1308"/>
      <c r="O164" s="1308"/>
      <c r="P164" s="1308"/>
      <c r="Q164" s="1308"/>
      <c r="R164" s="1308"/>
      <c r="S164" s="1308"/>
    </row>
    <row r="165" spans="1:19" ht="19.5" customHeight="1" x14ac:dyDescent="0.25">
      <c r="A165" s="1308"/>
      <c r="B165" s="1308"/>
      <c r="C165" s="1308"/>
      <c r="D165" s="1308"/>
      <c r="E165" s="1322"/>
      <c r="F165" s="1322"/>
      <c r="G165" s="1308"/>
      <c r="H165" s="1308"/>
      <c r="I165" s="1308"/>
      <c r="J165" s="1308"/>
      <c r="K165" s="1308"/>
      <c r="L165" s="1308"/>
      <c r="M165" s="1308"/>
      <c r="N165" s="1308"/>
      <c r="O165" s="1308"/>
      <c r="P165" s="1308"/>
      <c r="Q165" s="1308"/>
      <c r="R165" s="1308"/>
      <c r="S165" s="1308"/>
    </row>
    <row r="166" spans="1:19" ht="19.5" customHeight="1" x14ac:dyDescent="0.25">
      <c r="A166" s="1308"/>
      <c r="B166" s="1308"/>
      <c r="C166" s="1308"/>
      <c r="D166" s="1308"/>
      <c r="E166" s="1322"/>
      <c r="F166" s="1322"/>
      <c r="G166" s="1308"/>
      <c r="H166" s="1308"/>
      <c r="I166" s="1308"/>
      <c r="J166" s="1308"/>
      <c r="K166" s="1308"/>
      <c r="L166" s="1308"/>
      <c r="M166" s="1308"/>
      <c r="N166" s="1308"/>
      <c r="O166" s="1308"/>
      <c r="P166" s="1308"/>
      <c r="Q166" s="1308"/>
      <c r="R166" s="1308"/>
      <c r="S166" s="1308"/>
    </row>
    <row r="167" spans="1:19" ht="19.5" customHeight="1" x14ac:dyDescent="0.25">
      <c r="A167" s="1308"/>
      <c r="B167" s="1308"/>
      <c r="C167" s="1308"/>
      <c r="D167" s="1308"/>
      <c r="E167" s="1322"/>
      <c r="F167" s="1322"/>
      <c r="G167" s="1308"/>
      <c r="H167" s="1308"/>
      <c r="I167" s="1308"/>
      <c r="J167" s="1308"/>
      <c r="K167" s="1308"/>
      <c r="L167" s="1308"/>
      <c r="M167" s="1308"/>
      <c r="N167" s="1308"/>
      <c r="O167" s="1308"/>
      <c r="P167" s="1308"/>
      <c r="Q167" s="1308"/>
      <c r="R167" s="1308"/>
      <c r="S167" s="1308"/>
    </row>
    <row r="168" spans="1:19" ht="19.5" customHeight="1" x14ac:dyDescent="0.25">
      <c r="A168" s="1308"/>
      <c r="B168" s="1308"/>
      <c r="C168" s="1308"/>
      <c r="D168" s="1308"/>
      <c r="E168" s="1322"/>
      <c r="F168" s="1322"/>
      <c r="G168" s="1308"/>
      <c r="H168" s="1308"/>
      <c r="I168" s="1308"/>
      <c r="J168" s="1308"/>
      <c r="K168" s="1308"/>
      <c r="L168" s="1308"/>
      <c r="M168" s="1308"/>
      <c r="N168" s="1308"/>
      <c r="O168" s="1308"/>
      <c r="P168" s="1308"/>
      <c r="Q168" s="1308"/>
      <c r="R168" s="1308"/>
      <c r="S168" s="1308"/>
    </row>
    <row r="169" spans="1:19" ht="19.5" customHeight="1" x14ac:dyDescent="0.25">
      <c r="A169" s="1308"/>
      <c r="B169" s="1308"/>
      <c r="C169" s="1308"/>
      <c r="D169" s="1308"/>
      <c r="E169" s="1322"/>
      <c r="F169" s="1322"/>
      <c r="G169" s="1308"/>
      <c r="H169" s="1308"/>
      <c r="I169" s="1308"/>
      <c r="J169" s="1308"/>
      <c r="K169" s="1308"/>
      <c r="L169" s="1308"/>
      <c r="M169" s="1308"/>
      <c r="N169" s="1308"/>
      <c r="O169" s="1308"/>
      <c r="P169" s="1308"/>
      <c r="Q169" s="1308"/>
      <c r="R169" s="1308"/>
      <c r="S169" s="1308"/>
    </row>
    <row r="170" spans="1:19" ht="19.5" customHeight="1" x14ac:dyDescent="0.25">
      <c r="A170" s="1308"/>
      <c r="B170" s="1308"/>
      <c r="C170" s="1308"/>
      <c r="D170" s="1308"/>
      <c r="E170" s="1322"/>
      <c r="F170" s="1322"/>
      <c r="G170" s="1308"/>
      <c r="H170" s="1308"/>
      <c r="I170" s="1308"/>
      <c r="J170" s="1308"/>
      <c r="K170" s="1308"/>
      <c r="L170" s="1308"/>
      <c r="M170" s="1308"/>
      <c r="N170" s="1308"/>
      <c r="O170" s="1308"/>
      <c r="P170" s="1308"/>
      <c r="Q170" s="1308"/>
      <c r="R170" s="1308"/>
      <c r="S170" s="1308"/>
    </row>
    <row r="171" spans="1:19" ht="19.5" customHeight="1" x14ac:dyDescent="0.25">
      <c r="A171" s="1308"/>
      <c r="B171" s="1308"/>
      <c r="C171" s="1308"/>
      <c r="D171" s="1308"/>
      <c r="E171" s="1322"/>
      <c r="F171" s="1322"/>
      <c r="G171" s="1308"/>
      <c r="H171" s="1308"/>
      <c r="I171" s="1308"/>
      <c r="J171" s="1308"/>
      <c r="K171" s="1308"/>
      <c r="L171" s="1308"/>
      <c r="M171" s="1308"/>
      <c r="N171" s="1308"/>
      <c r="O171" s="1308"/>
      <c r="P171" s="1308"/>
      <c r="Q171" s="1308"/>
      <c r="R171" s="1308"/>
      <c r="S171" s="1308"/>
    </row>
    <row r="172" spans="1:19" ht="19.5" customHeight="1" x14ac:dyDescent="0.25">
      <c r="A172" s="1308"/>
      <c r="B172" s="1308"/>
      <c r="C172" s="1308"/>
      <c r="D172" s="1308"/>
      <c r="E172" s="1322"/>
      <c r="F172" s="1322"/>
      <c r="G172" s="1308"/>
      <c r="H172" s="1308"/>
      <c r="I172" s="1308"/>
      <c r="J172" s="1308"/>
      <c r="K172" s="1308"/>
      <c r="L172" s="1308"/>
      <c r="M172" s="1308"/>
      <c r="N172" s="1308"/>
      <c r="O172" s="1308"/>
      <c r="P172" s="1308"/>
      <c r="Q172" s="1308"/>
      <c r="R172" s="1308"/>
      <c r="S172" s="1308"/>
    </row>
    <row r="173" spans="1:19" ht="19.5" customHeight="1" x14ac:dyDescent="0.25">
      <c r="A173" s="1308"/>
      <c r="B173" s="1308"/>
      <c r="C173" s="1308"/>
      <c r="D173" s="1308"/>
      <c r="E173" s="1322"/>
      <c r="F173" s="1322"/>
      <c r="G173" s="1308"/>
      <c r="H173" s="1308"/>
      <c r="I173" s="1308"/>
      <c r="J173" s="1308"/>
      <c r="K173" s="1308"/>
      <c r="L173" s="1308"/>
      <c r="M173" s="1308"/>
      <c r="N173" s="1308"/>
      <c r="O173" s="1308"/>
      <c r="P173" s="1308"/>
      <c r="Q173" s="1308"/>
      <c r="R173" s="1308"/>
      <c r="S173" s="1308"/>
    </row>
    <row r="174" spans="1:19" ht="19.5" customHeight="1" x14ac:dyDescent="0.25">
      <c r="A174" s="1308"/>
      <c r="B174" s="1308"/>
      <c r="C174" s="1308"/>
      <c r="D174" s="1308"/>
      <c r="E174" s="1322"/>
      <c r="F174" s="1322"/>
      <c r="G174" s="1308"/>
      <c r="H174" s="1308"/>
      <c r="I174" s="1308"/>
      <c r="J174" s="1308"/>
      <c r="K174" s="1308"/>
      <c r="L174" s="1308"/>
      <c r="M174" s="1308"/>
      <c r="N174" s="1308"/>
      <c r="O174" s="1308"/>
      <c r="P174" s="1308"/>
      <c r="Q174" s="1308"/>
      <c r="R174" s="1308"/>
      <c r="S174" s="1308"/>
    </row>
    <row r="175" spans="1:19" ht="19.5" customHeight="1" x14ac:dyDescent="0.25">
      <c r="A175" s="1308"/>
      <c r="B175" s="1308"/>
      <c r="C175" s="1308"/>
      <c r="D175" s="1308"/>
      <c r="E175" s="1322"/>
      <c r="F175" s="1322"/>
      <c r="G175" s="1308"/>
      <c r="H175" s="1308"/>
      <c r="I175" s="1308"/>
      <c r="J175" s="1308"/>
      <c r="K175" s="1308"/>
      <c r="L175" s="1308"/>
      <c r="M175" s="1308"/>
      <c r="N175" s="1308"/>
      <c r="O175" s="1308"/>
      <c r="P175" s="1308"/>
      <c r="Q175" s="1308"/>
      <c r="R175" s="1308"/>
      <c r="S175" s="1308"/>
    </row>
    <row r="176" spans="1:19" ht="19.5" customHeight="1" x14ac:dyDescent="0.25">
      <c r="A176" s="1308"/>
      <c r="B176" s="1308"/>
      <c r="C176" s="1308"/>
      <c r="D176" s="1308"/>
      <c r="E176" s="1322"/>
      <c r="F176" s="1322"/>
      <c r="G176" s="1308"/>
      <c r="H176" s="1308"/>
      <c r="I176" s="1308"/>
      <c r="J176" s="1308"/>
      <c r="K176" s="1308"/>
      <c r="L176" s="1308"/>
      <c r="M176" s="1308"/>
      <c r="N176" s="1308"/>
      <c r="O176" s="1308"/>
      <c r="P176" s="1308"/>
      <c r="Q176" s="1308"/>
      <c r="R176" s="1308"/>
      <c r="S176" s="1308"/>
    </row>
    <row r="177" spans="1:19" ht="19.5" customHeight="1" x14ac:dyDescent="0.25">
      <c r="A177" s="1308"/>
      <c r="B177" s="1308"/>
      <c r="C177" s="1308"/>
      <c r="D177" s="1308"/>
      <c r="E177" s="1322"/>
      <c r="F177" s="1322"/>
      <c r="G177" s="1308"/>
      <c r="H177" s="1308"/>
      <c r="I177" s="1308"/>
      <c r="J177" s="1308"/>
      <c r="K177" s="1308"/>
      <c r="L177" s="1308"/>
      <c r="M177" s="1308"/>
      <c r="N177" s="1308"/>
      <c r="O177" s="1308"/>
      <c r="P177" s="1308"/>
      <c r="Q177" s="1308"/>
      <c r="R177" s="1308"/>
      <c r="S177" s="1308"/>
    </row>
    <row r="178" spans="1:19" ht="19.5" customHeight="1" x14ac:dyDescent="0.25">
      <c r="A178" s="1308"/>
      <c r="B178" s="1308"/>
      <c r="C178" s="1308"/>
      <c r="D178" s="1308"/>
      <c r="E178" s="1322"/>
      <c r="F178" s="1322"/>
      <c r="G178" s="1308"/>
      <c r="H178" s="1308"/>
      <c r="I178" s="1308"/>
      <c r="J178" s="1308"/>
      <c r="K178" s="1308"/>
      <c r="L178" s="1308"/>
      <c r="M178" s="1308"/>
      <c r="N178" s="1308"/>
      <c r="O178" s="1308"/>
      <c r="P178" s="1308"/>
      <c r="Q178" s="1308"/>
      <c r="R178" s="1308"/>
      <c r="S178" s="1308"/>
    </row>
    <row r="179" spans="1:19" ht="19.5" customHeight="1" x14ac:dyDescent="0.25">
      <c r="A179" s="1308"/>
      <c r="B179" s="1308"/>
      <c r="C179" s="1308"/>
      <c r="D179" s="1308"/>
      <c r="E179" s="1322"/>
      <c r="F179" s="1322"/>
      <c r="G179" s="1308"/>
      <c r="H179" s="1308"/>
      <c r="I179" s="1308"/>
      <c r="J179" s="1308"/>
      <c r="K179" s="1308"/>
      <c r="L179" s="1308"/>
      <c r="M179" s="1308"/>
      <c r="N179" s="1308"/>
      <c r="O179" s="1308"/>
      <c r="P179" s="1308"/>
      <c r="Q179" s="1308"/>
      <c r="R179" s="1308"/>
      <c r="S179" s="1308"/>
    </row>
    <row r="180" spans="1:19" ht="19.5" customHeight="1" x14ac:dyDescent="0.25">
      <c r="A180" s="1308"/>
      <c r="B180" s="1308"/>
      <c r="C180" s="1308"/>
      <c r="D180" s="1308"/>
      <c r="E180" s="1322"/>
      <c r="F180" s="1322"/>
      <c r="G180" s="1308"/>
      <c r="H180" s="1308"/>
      <c r="I180" s="1308"/>
      <c r="J180" s="1308"/>
      <c r="K180" s="1308"/>
      <c r="L180" s="1308"/>
      <c r="M180" s="1308"/>
      <c r="N180" s="1308"/>
      <c r="O180" s="1308"/>
      <c r="P180" s="1308"/>
      <c r="Q180" s="1308"/>
      <c r="R180" s="1308"/>
      <c r="S180" s="1308"/>
    </row>
    <row r="181" spans="1:19" ht="19.5" customHeight="1" x14ac:dyDescent="0.25">
      <c r="A181" s="1308"/>
      <c r="B181" s="1308"/>
      <c r="C181" s="1308"/>
      <c r="D181" s="1308"/>
      <c r="E181" s="1322"/>
      <c r="F181" s="1322"/>
      <c r="G181" s="1308"/>
      <c r="H181" s="1308"/>
      <c r="I181" s="1308"/>
      <c r="J181" s="1308"/>
      <c r="K181" s="1308"/>
      <c r="L181" s="1308"/>
      <c r="M181" s="1308"/>
      <c r="N181" s="1308"/>
      <c r="O181" s="1308"/>
      <c r="P181" s="1308"/>
      <c r="Q181" s="1308"/>
      <c r="R181" s="1308"/>
      <c r="S181" s="1308"/>
    </row>
    <row r="182" spans="1:19" ht="19.5" customHeight="1" x14ac:dyDescent="0.25">
      <c r="A182" s="1308"/>
      <c r="B182" s="1308"/>
      <c r="C182" s="1308"/>
      <c r="D182" s="1308"/>
      <c r="E182" s="1322"/>
      <c r="F182" s="1322"/>
      <c r="G182" s="1308"/>
      <c r="H182" s="1308"/>
      <c r="I182" s="1308"/>
      <c r="J182" s="1308"/>
      <c r="K182" s="1308"/>
      <c r="L182" s="1308"/>
      <c r="M182" s="1308"/>
      <c r="N182" s="1308"/>
      <c r="O182" s="1308"/>
      <c r="P182" s="1308"/>
      <c r="Q182" s="1308"/>
      <c r="R182" s="1308"/>
      <c r="S182" s="1308"/>
    </row>
    <row r="183" spans="1:19" ht="19.5" customHeight="1" x14ac:dyDescent="0.25">
      <c r="A183" s="1308"/>
      <c r="B183" s="1308"/>
      <c r="C183" s="1308"/>
      <c r="D183" s="1308"/>
      <c r="E183" s="1322"/>
      <c r="F183" s="1322"/>
      <c r="G183" s="1308"/>
      <c r="H183" s="1308"/>
      <c r="I183" s="1308"/>
      <c r="J183" s="1308"/>
      <c r="K183" s="1308"/>
      <c r="L183" s="1308"/>
      <c r="M183" s="1308"/>
      <c r="N183" s="1308"/>
      <c r="O183" s="1308"/>
      <c r="P183" s="1308"/>
      <c r="Q183" s="1308"/>
      <c r="R183" s="1308"/>
      <c r="S183" s="1308"/>
    </row>
    <row r="184" spans="1:19" ht="19.5" customHeight="1" x14ac:dyDescent="0.25">
      <c r="A184" s="1308"/>
      <c r="B184" s="1308"/>
      <c r="C184" s="1308"/>
      <c r="D184" s="1308"/>
      <c r="E184" s="1322"/>
      <c r="F184" s="1322"/>
      <c r="G184" s="1308"/>
      <c r="H184" s="1308"/>
      <c r="I184" s="1308"/>
      <c r="J184" s="1308"/>
      <c r="K184" s="1308"/>
      <c r="L184" s="1308"/>
      <c r="M184" s="1308"/>
      <c r="N184" s="1308"/>
      <c r="O184" s="1308"/>
      <c r="P184" s="1308"/>
      <c r="Q184" s="1308"/>
      <c r="R184" s="1308"/>
      <c r="S184" s="1308"/>
    </row>
    <row r="185" spans="1:19" ht="19.5" customHeight="1" x14ac:dyDescent="0.25">
      <c r="A185" s="1308"/>
      <c r="B185" s="1308"/>
      <c r="C185" s="1308"/>
      <c r="D185" s="1308"/>
      <c r="E185" s="1322"/>
      <c r="F185" s="1322"/>
      <c r="G185" s="1308"/>
      <c r="H185" s="1308"/>
      <c r="I185" s="1308"/>
      <c r="J185" s="1308"/>
      <c r="K185" s="1308"/>
      <c r="L185" s="1308"/>
      <c r="M185" s="1308"/>
      <c r="N185" s="1308"/>
      <c r="O185" s="1308"/>
      <c r="P185" s="1308"/>
      <c r="Q185" s="1308"/>
      <c r="R185" s="1308"/>
      <c r="S185" s="1308"/>
    </row>
    <row r="186" spans="1:19" ht="19.5" customHeight="1" x14ac:dyDescent="0.25">
      <c r="A186" s="1308"/>
      <c r="B186" s="1308"/>
      <c r="C186" s="1308"/>
      <c r="D186" s="1308"/>
      <c r="E186" s="1322"/>
      <c r="F186" s="1322"/>
      <c r="G186" s="1308"/>
      <c r="H186" s="1308"/>
      <c r="I186" s="1308"/>
      <c r="J186" s="1308"/>
      <c r="K186" s="1308"/>
      <c r="L186" s="1308"/>
      <c r="M186" s="1308"/>
      <c r="N186" s="1308"/>
      <c r="O186" s="1308"/>
      <c r="P186" s="1308"/>
      <c r="Q186" s="1308"/>
      <c r="R186" s="1308"/>
      <c r="S186" s="1308"/>
    </row>
    <row r="187" spans="1:19" ht="19.5" customHeight="1" x14ac:dyDescent="0.25">
      <c r="A187" s="1308"/>
      <c r="B187" s="1308"/>
      <c r="C187" s="1308"/>
      <c r="D187" s="1308"/>
      <c r="E187" s="1322"/>
      <c r="F187" s="1322"/>
      <c r="G187" s="1308"/>
      <c r="H187" s="1308"/>
      <c r="I187" s="1308"/>
      <c r="J187" s="1308"/>
      <c r="K187" s="1308"/>
      <c r="L187" s="1308"/>
      <c r="M187" s="1308"/>
      <c r="N187" s="1308"/>
      <c r="O187" s="1308"/>
      <c r="P187" s="1308"/>
      <c r="Q187" s="1308"/>
      <c r="R187" s="1308"/>
      <c r="S187" s="1308"/>
    </row>
    <row r="188" spans="1:19" ht="19.5" customHeight="1" x14ac:dyDescent="0.25">
      <c r="A188" s="1308"/>
      <c r="B188" s="1308"/>
      <c r="C188" s="1308"/>
      <c r="D188" s="1308"/>
      <c r="E188" s="1322"/>
      <c r="F188" s="1322"/>
      <c r="G188" s="1308"/>
      <c r="H188" s="1308"/>
      <c r="I188" s="1308"/>
      <c r="J188" s="1308"/>
      <c r="K188" s="1308"/>
      <c r="L188" s="1308"/>
      <c r="M188" s="1308"/>
      <c r="N188" s="1308"/>
      <c r="O188" s="1308"/>
      <c r="P188" s="1308"/>
      <c r="Q188" s="1308"/>
      <c r="R188" s="1308"/>
      <c r="S188" s="1308"/>
    </row>
    <row r="189" spans="1:19" ht="19.5" customHeight="1" x14ac:dyDescent="0.25">
      <c r="A189" s="1308"/>
      <c r="B189" s="1308"/>
      <c r="C189" s="1308"/>
      <c r="D189" s="1308"/>
      <c r="E189" s="1322"/>
      <c r="F189" s="1322"/>
      <c r="G189" s="1308"/>
      <c r="H189" s="1308"/>
      <c r="I189" s="1308"/>
      <c r="J189" s="1308"/>
      <c r="K189" s="1308"/>
      <c r="L189" s="1308"/>
      <c r="M189" s="1308"/>
      <c r="N189" s="1308"/>
      <c r="O189" s="1308"/>
      <c r="P189" s="1308"/>
      <c r="Q189" s="1308"/>
      <c r="R189" s="1308"/>
      <c r="S189" s="1308"/>
    </row>
    <row r="190" spans="1:19" ht="19.5" customHeight="1" x14ac:dyDescent="0.25">
      <c r="A190" s="1308"/>
      <c r="B190" s="1308"/>
      <c r="C190" s="1308"/>
      <c r="D190" s="1308"/>
      <c r="E190" s="1322"/>
      <c r="F190" s="1322"/>
      <c r="G190" s="1308"/>
      <c r="H190" s="1308"/>
      <c r="I190" s="1308"/>
      <c r="J190" s="1308"/>
      <c r="K190" s="1308"/>
      <c r="L190" s="1308"/>
      <c r="M190" s="1308"/>
      <c r="N190" s="1308"/>
      <c r="O190" s="1308"/>
      <c r="P190" s="1308"/>
      <c r="Q190" s="1308"/>
      <c r="R190" s="1308"/>
      <c r="S190" s="1308"/>
    </row>
    <row r="191" spans="1:19" ht="19.5" customHeight="1" x14ac:dyDescent="0.25">
      <c r="A191" s="1308"/>
      <c r="B191" s="1308"/>
      <c r="C191" s="1308"/>
      <c r="D191" s="1308"/>
      <c r="E191" s="1322"/>
      <c r="F191" s="1322"/>
      <c r="G191" s="1308"/>
      <c r="H191" s="1308"/>
      <c r="I191" s="1308"/>
      <c r="J191" s="1308"/>
      <c r="K191" s="1308"/>
      <c r="L191" s="1308"/>
      <c r="M191" s="1308"/>
      <c r="N191" s="1308"/>
      <c r="O191" s="1308"/>
      <c r="P191" s="1308"/>
      <c r="Q191" s="1308"/>
      <c r="R191" s="1308"/>
      <c r="S191" s="1308"/>
    </row>
    <row r="192" spans="1:19" ht="19.5" customHeight="1" x14ac:dyDescent="0.25">
      <c r="A192" s="1308"/>
      <c r="B192" s="1308"/>
      <c r="C192" s="1308"/>
      <c r="D192" s="1308"/>
      <c r="E192" s="1322"/>
      <c r="F192" s="1322"/>
      <c r="G192" s="1308"/>
      <c r="H192" s="1308"/>
      <c r="I192" s="1308"/>
      <c r="J192" s="1308"/>
      <c r="K192" s="1308"/>
      <c r="L192" s="1308"/>
      <c r="M192" s="1308"/>
      <c r="N192" s="1308"/>
      <c r="O192" s="1308"/>
      <c r="P192" s="1308"/>
      <c r="Q192" s="1308"/>
      <c r="R192" s="1308"/>
      <c r="S192" s="1308"/>
    </row>
    <row r="193" spans="1:19" ht="19.5" customHeight="1" x14ac:dyDescent="0.25">
      <c r="A193" s="1308"/>
      <c r="B193" s="1308"/>
      <c r="C193" s="1308"/>
      <c r="D193" s="1308"/>
      <c r="E193" s="1322"/>
      <c r="F193" s="1322"/>
      <c r="G193" s="1308"/>
      <c r="H193" s="1308"/>
      <c r="I193" s="1308"/>
      <c r="J193" s="1308"/>
      <c r="K193" s="1308"/>
      <c r="L193" s="1308"/>
      <c r="M193" s="1308"/>
      <c r="N193" s="1308"/>
      <c r="O193" s="1308"/>
      <c r="P193" s="1308"/>
      <c r="Q193" s="1308"/>
      <c r="R193" s="1308"/>
      <c r="S193" s="1308"/>
    </row>
    <row r="194" spans="1:19" ht="19.5" customHeight="1" x14ac:dyDescent="0.25">
      <c r="A194" s="1308"/>
      <c r="B194" s="1308"/>
      <c r="C194" s="1308"/>
      <c r="D194" s="1308"/>
      <c r="E194" s="1322"/>
      <c r="F194" s="1322"/>
      <c r="G194" s="1308"/>
      <c r="H194" s="1308"/>
      <c r="I194" s="1308"/>
      <c r="J194" s="1308"/>
      <c r="K194" s="1308"/>
      <c r="L194" s="1308"/>
      <c r="M194" s="1308"/>
      <c r="N194" s="1308"/>
      <c r="O194" s="1308"/>
      <c r="P194" s="1308"/>
      <c r="Q194" s="1308"/>
      <c r="R194" s="1308"/>
      <c r="S194" s="1308"/>
    </row>
    <row r="195" spans="1:19" ht="19.5" customHeight="1" x14ac:dyDescent="0.25">
      <c r="A195" s="1308"/>
      <c r="B195" s="1308"/>
      <c r="C195" s="1308"/>
      <c r="D195" s="1308"/>
      <c r="E195" s="1322"/>
      <c r="F195" s="1322"/>
      <c r="G195" s="1308"/>
      <c r="H195" s="1308"/>
      <c r="I195" s="1308"/>
      <c r="J195" s="1308"/>
      <c r="K195" s="1308"/>
      <c r="L195" s="1308"/>
      <c r="M195" s="1308"/>
      <c r="N195" s="1308"/>
      <c r="O195" s="1308"/>
      <c r="P195" s="1308"/>
      <c r="Q195" s="1308"/>
      <c r="R195" s="1308"/>
      <c r="S195" s="1308"/>
    </row>
    <row r="196" spans="1:19" ht="19.5" customHeight="1" x14ac:dyDescent="0.25">
      <c r="A196" s="1308"/>
      <c r="B196" s="1308"/>
      <c r="C196" s="1308"/>
      <c r="D196" s="1308"/>
      <c r="E196" s="1322"/>
      <c r="F196" s="1322"/>
      <c r="G196" s="1308"/>
      <c r="H196" s="1308"/>
      <c r="I196" s="1308"/>
      <c r="J196" s="1308"/>
      <c r="K196" s="1308"/>
      <c r="L196" s="1308"/>
      <c r="M196" s="1308"/>
      <c r="N196" s="1308"/>
      <c r="O196" s="1308"/>
      <c r="P196" s="1308"/>
      <c r="Q196" s="1308"/>
      <c r="R196" s="1308"/>
      <c r="S196" s="1308"/>
    </row>
    <row r="197" spans="1:19" ht="19.5" customHeight="1" x14ac:dyDescent="0.25">
      <c r="A197" s="1308"/>
      <c r="B197" s="1308"/>
      <c r="C197" s="1308"/>
      <c r="D197" s="1308"/>
      <c r="E197" s="1322"/>
      <c r="F197" s="1322"/>
      <c r="G197" s="1308"/>
      <c r="H197" s="1308"/>
      <c r="I197" s="1308"/>
      <c r="J197" s="1308"/>
      <c r="K197" s="1308"/>
      <c r="L197" s="1308"/>
      <c r="M197" s="1308"/>
      <c r="N197" s="1308"/>
      <c r="O197" s="1308"/>
      <c r="P197" s="1308"/>
      <c r="Q197" s="1308"/>
      <c r="R197" s="1308"/>
      <c r="S197" s="1308"/>
    </row>
    <row r="198" spans="1:19" ht="19.5" customHeight="1" x14ac:dyDescent="0.25">
      <c r="A198" s="1308"/>
      <c r="B198" s="1308"/>
      <c r="C198" s="1308"/>
      <c r="D198" s="1308"/>
      <c r="E198" s="1322"/>
      <c r="F198" s="1322"/>
      <c r="G198" s="1308"/>
      <c r="H198" s="1308"/>
      <c r="I198" s="1308"/>
      <c r="J198" s="1308"/>
      <c r="K198" s="1308"/>
      <c r="L198" s="1308"/>
      <c r="M198" s="1308"/>
      <c r="N198" s="1308"/>
      <c r="O198" s="1308"/>
      <c r="P198" s="1308"/>
      <c r="Q198" s="1308"/>
      <c r="R198" s="1308"/>
      <c r="S198" s="1308"/>
    </row>
    <row r="199" spans="1:19" ht="19.5" customHeight="1" x14ac:dyDescent="0.25">
      <c r="A199" s="1308"/>
      <c r="B199" s="1308"/>
      <c r="C199" s="1308"/>
      <c r="D199" s="1308"/>
      <c r="E199" s="1322"/>
      <c r="F199" s="1322"/>
      <c r="G199" s="1308"/>
      <c r="H199" s="1308"/>
      <c r="I199" s="1308"/>
      <c r="J199" s="1308"/>
      <c r="K199" s="1308"/>
      <c r="L199" s="1308"/>
      <c r="M199" s="1308"/>
      <c r="N199" s="1308"/>
      <c r="O199" s="1308"/>
      <c r="P199" s="1308"/>
      <c r="Q199" s="1308"/>
      <c r="R199" s="1308"/>
      <c r="S199" s="1308"/>
    </row>
    <row r="200" spans="1:19" ht="19.5" customHeight="1" x14ac:dyDescent="0.25">
      <c r="A200" s="1308"/>
      <c r="B200" s="1308"/>
      <c r="C200" s="1308"/>
      <c r="D200" s="1308"/>
      <c r="E200" s="1322"/>
      <c r="F200" s="1322"/>
      <c r="G200" s="1308"/>
      <c r="H200" s="1308"/>
      <c r="I200" s="1308"/>
      <c r="J200" s="1308"/>
      <c r="K200" s="1308"/>
      <c r="L200" s="1308"/>
      <c r="M200" s="1308"/>
      <c r="N200" s="1308"/>
      <c r="O200" s="1308"/>
      <c r="P200" s="1308"/>
      <c r="Q200" s="1308"/>
      <c r="R200" s="1308"/>
      <c r="S200" s="1308"/>
    </row>
    <row r="201" spans="1:19" ht="19.5" customHeight="1" x14ac:dyDescent="0.25">
      <c r="A201" s="1308"/>
      <c r="B201" s="1308"/>
      <c r="C201" s="1308"/>
      <c r="D201" s="1308"/>
      <c r="E201" s="1322"/>
      <c r="F201" s="1322"/>
      <c r="G201" s="1308"/>
      <c r="H201" s="1308"/>
      <c r="I201" s="1308"/>
      <c r="J201" s="1308"/>
      <c r="K201" s="1308"/>
      <c r="L201" s="1308"/>
      <c r="M201" s="1308"/>
      <c r="N201" s="1308"/>
      <c r="O201" s="1308"/>
      <c r="P201" s="1308"/>
      <c r="Q201" s="1308"/>
      <c r="R201" s="1308"/>
      <c r="S201" s="1308"/>
    </row>
    <row r="202" spans="1:19" ht="19.5" customHeight="1" x14ac:dyDescent="0.25">
      <c r="A202" s="1308"/>
      <c r="B202" s="1308"/>
      <c r="C202" s="1308"/>
      <c r="D202" s="1308"/>
      <c r="E202" s="1322"/>
      <c r="F202" s="1322"/>
      <c r="G202" s="1308"/>
      <c r="H202" s="1308"/>
      <c r="I202" s="1308"/>
      <c r="J202" s="1308"/>
      <c r="K202" s="1308"/>
      <c r="L202" s="1308"/>
      <c r="M202" s="1308"/>
      <c r="N202" s="1308"/>
      <c r="O202" s="1308"/>
      <c r="P202" s="1308"/>
      <c r="Q202" s="1308"/>
      <c r="R202" s="1308"/>
      <c r="S202" s="1308"/>
    </row>
    <row r="203" spans="1:19" ht="19.5" customHeight="1" x14ac:dyDescent="0.25">
      <c r="A203" s="1308"/>
      <c r="B203" s="1308"/>
      <c r="C203" s="1308"/>
      <c r="D203" s="1308"/>
      <c r="E203" s="1322"/>
      <c r="F203" s="1322"/>
      <c r="G203" s="1308"/>
      <c r="H203" s="1308"/>
      <c r="I203" s="1308"/>
      <c r="J203" s="1308"/>
      <c r="K203" s="1308"/>
      <c r="L203" s="1308"/>
      <c r="M203" s="1308"/>
      <c r="N203" s="1308"/>
      <c r="O203" s="1308"/>
      <c r="P203" s="1308"/>
      <c r="Q203" s="1308"/>
      <c r="R203" s="1308"/>
      <c r="S203" s="1308"/>
    </row>
    <row r="204" spans="1:19" ht="19.5" customHeight="1" x14ac:dyDescent="0.25">
      <c r="A204" s="1308"/>
      <c r="B204" s="1308"/>
      <c r="C204" s="1308"/>
      <c r="D204" s="1308"/>
      <c r="E204" s="1322"/>
      <c r="F204" s="1322"/>
      <c r="G204" s="1308"/>
      <c r="H204" s="1308"/>
      <c r="I204" s="1308"/>
      <c r="J204" s="1308"/>
      <c r="K204" s="1308"/>
      <c r="L204" s="1308"/>
      <c r="M204" s="1308"/>
      <c r="N204" s="1308"/>
      <c r="O204" s="1308"/>
      <c r="P204" s="1308"/>
      <c r="Q204" s="1308"/>
      <c r="R204" s="1308"/>
      <c r="S204" s="1308"/>
    </row>
    <row r="205" spans="1:19" ht="19.5" customHeight="1" x14ac:dyDescent="0.25">
      <c r="A205" s="1308"/>
      <c r="B205" s="1308"/>
      <c r="C205" s="1308"/>
      <c r="D205" s="1308"/>
      <c r="E205" s="1322"/>
      <c r="F205" s="1322"/>
      <c r="G205" s="1308"/>
      <c r="H205" s="1308"/>
      <c r="I205" s="1308"/>
      <c r="J205" s="1308"/>
      <c r="K205" s="1308"/>
      <c r="L205" s="1308"/>
      <c r="M205" s="1308"/>
      <c r="N205" s="1308"/>
      <c r="O205" s="1308"/>
      <c r="P205" s="1308"/>
      <c r="Q205" s="1308"/>
      <c r="R205" s="1308"/>
      <c r="S205" s="1308"/>
    </row>
    <row r="206" spans="1:19" ht="19.5" customHeight="1" x14ac:dyDescent="0.25">
      <c r="A206" s="1308"/>
      <c r="B206" s="1308"/>
      <c r="C206" s="1308"/>
      <c r="D206" s="1308"/>
      <c r="E206" s="1322"/>
      <c r="F206" s="1322"/>
      <c r="G206" s="1308"/>
      <c r="H206" s="1308"/>
      <c r="I206" s="1308"/>
      <c r="J206" s="1308"/>
      <c r="K206" s="1308"/>
      <c r="L206" s="1308"/>
      <c r="M206" s="1308"/>
      <c r="N206" s="1308"/>
      <c r="O206" s="1308"/>
      <c r="P206" s="1308"/>
      <c r="Q206" s="1308"/>
      <c r="R206" s="1308"/>
      <c r="S206" s="1308"/>
    </row>
    <row r="207" spans="1:19" ht="19.5" customHeight="1" x14ac:dyDescent="0.25">
      <c r="A207" s="1308"/>
      <c r="B207" s="1308"/>
      <c r="C207" s="1308"/>
      <c r="D207" s="1308"/>
      <c r="E207" s="1322"/>
      <c r="F207" s="1322"/>
      <c r="G207" s="1308"/>
      <c r="H207" s="1308"/>
      <c r="I207" s="1308"/>
      <c r="J207" s="1308"/>
      <c r="K207" s="1308"/>
      <c r="L207" s="1308"/>
      <c r="M207" s="1308"/>
      <c r="N207" s="1308"/>
      <c r="O207" s="1308"/>
      <c r="P207" s="1308"/>
      <c r="Q207" s="1308"/>
      <c r="R207" s="1308"/>
      <c r="S207" s="1308"/>
    </row>
    <row r="208" spans="1:19" ht="19.5" customHeight="1" x14ac:dyDescent="0.25">
      <c r="A208" s="1308"/>
      <c r="B208" s="1308"/>
      <c r="C208" s="1308"/>
      <c r="D208" s="1308"/>
      <c r="E208" s="1322"/>
      <c r="F208" s="1322"/>
      <c r="G208" s="1308"/>
      <c r="H208" s="1308"/>
      <c r="I208" s="1308"/>
      <c r="J208" s="1308"/>
      <c r="K208" s="1308"/>
      <c r="L208" s="1308"/>
      <c r="M208" s="1308"/>
      <c r="N208" s="1308"/>
      <c r="O208" s="1308"/>
      <c r="P208" s="1308"/>
      <c r="Q208" s="1308"/>
      <c r="R208" s="1308"/>
      <c r="S208" s="1308"/>
    </row>
    <row r="209" spans="1:19" ht="19.5" customHeight="1" x14ac:dyDescent="0.25">
      <c r="A209" s="1308"/>
      <c r="B209" s="1308"/>
      <c r="C209" s="1308"/>
      <c r="D209" s="1308"/>
      <c r="E209" s="1322"/>
      <c r="F209" s="1322"/>
      <c r="G209" s="1308"/>
      <c r="H209" s="1308"/>
      <c r="I209" s="1308"/>
      <c r="J209" s="1308"/>
      <c r="K209" s="1308"/>
      <c r="L209" s="1308"/>
      <c r="M209" s="1308"/>
      <c r="N209" s="1308"/>
      <c r="O209" s="1308"/>
      <c r="P209" s="1308"/>
      <c r="Q209" s="1308"/>
      <c r="R209" s="1308"/>
      <c r="S209" s="1308"/>
    </row>
    <row r="210" spans="1:19" ht="19.5" customHeight="1" x14ac:dyDescent="0.25">
      <c r="A210" s="1308"/>
      <c r="B210" s="1308"/>
      <c r="C210" s="1308"/>
      <c r="D210" s="1308"/>
      <c r="E210" s="1322"/>
      <c r="F210" s="1322"/>
      <c r="G210" s="1308"/>
      <c r="H210" s="1308"/>
      <c r="I210" s="1308"/>
      <c r="J210" s="1308"/>
      <c r="K210" s="1308"/>
      <c r="L210" s="1308"/>
      <c r="M210" s="1308"/>
      <c r="N210" s="1308"/>
      <c r="O210" s="1308"/>
      <c r="P210" s="1308"/>
      <c r="Q210" s="1308"/>
      <c r="R210" s="1308"/>
      <c r="S210" s="1308"/>
    </row>
    <row r="211" spans="1:19" ht="19.5" customHeight="1" x14ac:dyDescent="0.25">
      <c r="A211" s="1308"/>
      <c r="B211" s="1308"/>
      <c r="C211" s="1308"/>
      <c r="D211" s="1308"/>
      <c r="E211" s="1322"/>
      <c r="F211" s="1322"/>
      <c r="G211" s="1308"/>
      <c r="H211" s="1308"/>
      <c r="I211" s="1308"/>
      <c r="J211" s="1308"/>
      <c r="K211" s="1308"/>
      <c r="L211" s="1308"/>
      <c r="M211" s="1308"/>
      <c r="N211" s="1308"/>
      <c r="O211" s="1308"/>
      <c r="P211" s="1308"/>
      <c r="Q211" s="1308"/>
      <c r="R211" s="1308"/>
      <c r="S211" s="1308"/>
    </row>
    <row r="212" spans="1:19" ht="19.5" customHeight="1" x14ac:dyDescent="0.25">
      <c r="A212" s="1308"/>
      <c r="B212" s="1308"/>
      <c r="C212" s="1308"/>
      <c r="D212" s="1308"/>
      <c r="E212" s="1322"/>
      <c r="F212" s="1322"/>
      <c r="G212" s="1308"/>
      <c r="H212" s="1308"/>
      <c r="I212" s="1308"/>
      <c r="J212" s="1308"/>
      <c r="K212" s="1308"/>
      <c r="L212" s="1308"/>
      <c r="M212" s="1308"/>
      <c r="N212" s="1308"/>
      <c r="O212" s="1308"/>
      <c r="P212" s="1308"/>
      <c r="Q212" s="1308"/>
      <c r="R212" s="1308"/>
      <c r="S212" s="1308"/>
    </row>
    <row r="213" spans="1:19" ht="19.5" customHeight="1" x14ac:dyDescent="0.25">
      <c r="A213" s="1308"/>
      <c r="B213" s="1308"/>
      <c r="C213" s="1308"/>
      <c r="D213" s="1308"/>
      <c r="E213" s="1322"/>
      <c r="F213" s="1322"/>
      <c r="G213" s="1308"/>
      <c r="H213" s="1308"/>
      <c r="I213" s="1308"/>
      <c r="J213" s="1308"/>
      <c r="K213" s="1308"/>
      <c r="L213" s="1308"/>
      <c r="M213" s="1308"/>
      <c r="N213" s="1308"/>
      <c r="O213" s="1308"/>
      <c r="P213" s="1308"/>
      <c r="Q213" s="1308"/>
      <c r="R213" s="1308"/>
      <c r="S213" s="1308"/>
    </row>
    <row r="214" spans="1:19" ht="19.5" customHeight="1" x14ac:dyDescent="0.25">
      <c r="A214" s="1308"/>
      <c r="B214" s="1308"/>
      <c r="C214" s="1308"/>
      <c r="D214" s="1308"/>
      <c r="E214" s="1322"/>
      <c r="F214" s="1322"/>
      <c r="G214" s="1308"/>
      <c r="H214" s="1308"/>
      <c r="I214" s="1308"/>
      <c r="J214" s="1308"/>
      <c r="K214" s="1308"/>
      <c r="L214" s="1308"/>
      <c r="M214" s="1308"/>
      <c r="N214" s="1308"/>
      <c r="O214" s="1308"/>
      <c r="P214" s="1308"/>
      <c r="Q214" s="1308"/>
      <c r="R214" s="1308"/>
      <c r="S214" s="1308"/>
    </row>
    <row r="215" spans="1:19" ht="19.5" customHeight="1" x14ac:dyDescent="0.25">
      <c r="A215" s="1308"/>
      <c r="B215" s="1308"/>
      <c r="C215" s="1308"/>
      <c r="D215" s="1308"/>
      <c r="E215" s="1322"/>
      <c r="F215" s="1322"/>
      <c r="G215" s="1308"/>
      <c r="H215" s="1308"/>
      <c r="I215" s="1308"/>
      <c r="J215" s="1308"/>
      <c r="K215" s="1308"/>
      <c r="L215" s="1308"/>
      <c r="M215" s="1308"/>
      <c r="N215" s="1308"/>
      <c r="O215" s="1308"/>
      <c r="P215" s="1308"/>
      <c r="Q215" s="1308"/>
      <c r="R215" s="1308"/>
      <c r="S215" s="1308"/>
    </row>
    <row r="216" spans="1:19" ht="19.5" customHeight="1" x14ac:dyDescent="0.25">
      <c r="A216" s="1308"/>
      <c r="B216" s="1308"/>
      <c r="C216" s="1308"/>
      <c r="D216" s="1308"/>
      <c r="E216" s="1322"/>
      <c r="F216" s="1322"/>
      <c r="G216" s="1308"/>
      <c r="H216" s="1308"/>
      <c r="I216" s="1308"/>
      <c r="J216" s="1308"/>
      <c r="K216" s="1308"/>
      <c r="L216" s="1308"/>
      <c r="M216" s="1308"/>
      <c r="N216" s="1308"/>
      <c r="O216" s="1308"/>
      <c r="P216" s="1308"/>
      <c r="Q216" s="1308"/>
      <c r="R216" s="1308"/>
      <c r="S216" s="1308"/>
    </row>
    <row r="217" spans="1:19" ht="19.5" customHeight="1" x14ac:dyDescent="0.25">
      <c r="A217" s="1308"/>
      <c r="B217" s="1308"/>
      <c r="C217" s="1308"/>
      <c r="D217" s="1308"/>
      <c r="E217" s="1322"/>
      <c r="F217" s="1322"/>
      <c r="G217" s="1308"/>
      <c r="H217" s="1308"/>
      <c r="I217" s="1308"/>
      <c r="J217" s="1308"/>
      <c r="K217" s="1308"/>
      <c r="L217" s="1308"/>
      <c r="M217" s="1308"/>
      <c r="N217" s="1308"/>
      <c r="O217" s="1308"/>
      <c r="P217" s="1308"/>
      <c r="Q217" s="1308"/>
      <c r="R217" s="1308"/>
      <c r="S217" s="1308"/>
    </row>
    <row r="218" spans="1:19" ht="19.5" customHeight="1" x14ac:dyDescent="0.25">
      <c r="A218" s="1308"/>
      <c r="B218" s="1308"/>
      <c r="C218" s="1308"/>
      <c r="D218" s="1308"/>
      <c r="E218" s="1322"/>
      <c r="F218" s="1322"/>
      <c r="G218" s="1308"/>
      <c r="H218" s="1308"/>
      <c r="I218" s="1308"/>
      <c r="J218" s="1308"/>
      <c r="K218" s="1308"/>
      <c r="L218" s="1308"/>
      <c r="M218" s="1308"/>
      <c r="N218" s="1308"/>
      <c r="O218" s="1308"/>
      <c r="P218" s="1308"/>
      <c r="Q218" s="1308"/>
      <c r="R218" s="1308"/>
      <c r="S218" s="1308"/>
    </row>
    <row r="219" spans="1:19" ht="19.5" customHeight="1" x14ac:dyDescent="0.25">
      <c r="A219" s="1308"/>
      <c r="B219" s="1308"/>
      <c r="C219" s="1308"/>
      <c r="D219" s="1308"/>
      <c r="E219" s="1322"/>
      <c r="F219" s="1322"/>
      <c r="G219" s="1308"/>
      <c r="H219" s="1308"/>
      <c r="I219" s="1308"/>
      <c r="J219" s="1308"/>
      <c r="K219" s="1308"/>
      <c r="L219" s="1308"/>
      <c r="M219" s="1308"/>
      <c r="N219" s="1308"/>
      <c r="O219" s="1308"/>
      <c r="P219" s="1308"/>
      <c r="Q219" s="1308"/>
      <c r="R219" s="1308"/>
      <c r="S219" s="1308"/>
    </row>
    <row r="220" spans="1:19" ht="19.5" customHeight="1" x14ac:dyDescent="0.25">
      <c r="A220" s="1308"/>
      <c r="B220" s="1308"/>
      <c r="C220" s="1308"/>
      <c r="D220" s="1308"/>
      <c r="E220" s="1322"/>
      <c r="F220" s="1322"/>
      <c r="G220" s="1308"/>
      <c r="H220" s="1308"/>
      <c r="I220" s="1308"/>
      <c r="J220" s="1308"/>
      <c r="K220" s="1308"/>
      <c r="L220" s="1308"/>
      <c r="M220" s="1308"/>
      <c r="N220" s="1308"/>
      <c r="O220" s="1308"/>
      <c r="P220" s="1308"/>
      <c r="Q220" s="1308"/>
      <c r="R220" s="1308"/>
      <c r="S220" s="1308"/>
    </row>
    <row r="221" spans="1:19" ht="19.5" customHeight="1" x14ac:dyDescent="0.25">
      <c r="A221" s="1308"/>
      <c r="B221" s="1308"/>
      <c r="C221" s="1308"/>
      <c r="D221" s="1308"/>
      <c r="E221" s="1322"/>
      <c r="F221" s="1322"/>
      <c r="G221" s="1308"/>
      <c r="H221" s="1308"/>
      <c r="I221" s="1308"/>
      <c r="J221" s="1308"/>
      <c r="K221" s="1308"/>
      <c r="L221" s="1308"/>
      <c r="M221" s="1308"/>
      <c r="N221" s="1308"/>
      <c r="O221" s="1308"/>
      <c r="P221" s="1308"/>
      <c r="Q221" s="1308"/>
      <c r="R221" s="1308"/>
      <c r="S221" s="1308"/>
    </row>
    <row r="222" spans="1:19" ht="19.5" customHeight="1" x14ac:dyDescent="0.25">
      <c r="A222" s="1308"/>
      <c r="B222" s="1308"/>
      <c r="C222" s="1308"/>
      <c r="D222" s="1308"/>
      <c r="E222" s="1322"/>
      <c r="F222" s="1322"/>
      <c r="G222" s="1308"/>
      <c r="H222" s="1308"/>
      <c r="I222" s="1308"/>
      <c r="J222" s="1308"/>
      <c r="K222" s="1308"/>
      <c r="L222" s="1308"/>
      <c r="M222" s="1308"/>
      <c r="N222" s="1308"/>
      <c r="O222" s="1308"/>
      <c r="P222" s="1308"/>
      <c r="Q222" s="1308"/>
      <c r="R222" s="1308"/>
      <c r="S222" s="1308"/>
    </row>
    <row r="223" spans="1:19" ht="19.5" customHeight="1" x14ac:dyDescent="0.25">
      <c r="A223" s="1308"/>
      <c r="B223" s="1308"/>
      <c r="C223" s="1308"/>
      <c r="D223" s="1308"/>
      <c r="E223" s="1322"/>
      <c r="F223" s="1322"/>
      <c r="G223" s="1308"/>
      <c r="H223" s="1308"/>
      <c r="I223" s="1308"/>
      <c r="J223" s="1308"/>
      <c r="K223" s="1308"/>
      <c r="L223" s="1308"/>
      <c r="M223" s="1308"/>
      <c r="N223" s="1308"/>
      <c r="O223" s="1308"/>
      <c r="P223" s="1308"/>
      <c r="Q223" s="1308"/>
      <c r="R223" s="1308"/>
      <c r="S223" s="1308"/>
    </row>
    <row r="224" spans="1:19" ht="19.5" customHeight="1" x14ac:dyDescent="0.25">
      <c r="A224" s="1308"/>
      <c r="B224" s="1308"/>
      <c r="C224" s="1308"/>
      <c r="D224" s="1308"/>
      <c r="E224" s="1322"/>
      <c r="F224" s="1322"/>
      <c r="G224" s="1308"/>
      <c r="H224" s="1308"/>
      <c r="I224" s="1308"/>
      <c r="J224" s="1308"/>
      <c r="K224" s="1308"/>
      <c r="L224" s="1308"/>
      <c r="M224" s="1308"/>
      <c r="N224" s="1308"/>
      <c r="O224" s="1308"/>
      <c r="P224" s="1308"/>
      <c r="Q224" s="1308"/>
      <c r="R224" s="1308"/>
      <c r="S224" s="1308"/>
    </row>
    <row r="225" spans="1:19" ht="19.5" customHeight="1" x14ac:dyDescent="0.25">
      <c r="A225" s="1308"/>
      <c r="B225" s="1308"/>
      <c r="C225" s="1308"/>
      <c r="D225" s="1308"/>
      <c r="E225" s="1322"/>
      <c r="F225" s="1322"/>
      <c r="G225" s="1308"/>
      <c r="H225" s="1308"/>
      <c r="I225" s="1308"/>
      <c r="J225" s="1308"/>
      <c r="K225" s="1308"/>
      <c r="L225" s="1308"/>
      <c r="M225" s="1308"/>
      <c r="N225" s="1308"/>
      <c r="O225" s="1308"/>
      <c r="P225" s="1308"/>
      <c r="Q225" s="1308"/>
      <c r="R225" s="1308"/>
      <c r="S225" s="1308"/>
    </row>
    <row r="226" spans="1:19" ht="19.5" customHeight="1" x14ac:dyDescent="0.25">
      <c r="A226" s="1308"/>
      <c r="B226" s="1308"/>
      <c r="C226" s="1308"/>
      <c r="D226" s="1308"/>
      <c r="E226" s="1322"/>
      <c r="F226" s="1322"/>
      <c r="G226" s="1308"/>
      <c r="H226" s="1308"/>
      <c r="I226" s="1308"/>
      <c r="J226" s="1308"/>
      <c r="K226" s="1308"/>
      <c r="L226" s="1308"/>
      <c r="M226" s="1308"/>
      <c r="N226" s="1308"/>
      <c r="O226" s="1308"/>
      <c r="P226" s="1308"/>
      <c r="Q226" s="1308"/>
      <c r="R226" s="1308"/>
      <c r="S226" s="1308"/>
    </row>
    <row r="227" spans="1:19" ht="19.5" customHeight="1" x14ac:dyDescent="0.25">
      <c r="A227" s="1308"/>
      <c r="B227" s="1308"/>
      <c r="C227" s="1308"/>
      <c r="D227" s="1308"/>
      <c r="E227" s="1322"/>
      <c r="F227" s="1322"/>
      <c r="G227" s="1308"/>
      <c r="H227" s="1308"/>
      <c r="I227" s="1308"/>
      <c r="J227" s="1308"/>
      <c r="K227" s="1308"/>
      <c r="L227" s="1308"/>
      <c r="M227" s="1308"/>
      <c r="N227" s="1308"/>
      <c r="O227" s="1308"/>
      <c r="P227" s="1308"/>
      <c r="Q227" s="1308"/>
      <c r="R227" s="1308"/>
      <c r="S227" s="1308"/>
    </row>
    <row r="228" spans="1:19" ht="19.5" customHeight="1" x14ac:dyDescent="0.25">
      <c r="A228" s="1308"/>
      <c r="B228" s="1308"/>
      <c r="C228" s="1308"/>
      <c r="D228" s="1308"/>
      <c r="E228" s="1322"/>
      <c r="F228" s="1322"/>
      <c r="G228" s="1308"/>
      <c r="H228" s="1308"/>
      <c r="I228" s="1308"/>
      <c r="J228" s="1308"/>
      <c r="K228" s="1308"/>
      <c r="L228" s="1308"/>
      <c r="M228" s="1308"/>
      <c r="N228" s="1308"/>
      <c r="O228" s="1308"/>
      <c r="P228" s="1308"/>
      <c r="Q228" s="1308"/>
      <c r="R228" s="1308"/>
      <c r="S228" s="1308"/>
    </row>
    <row r="229" spans="1:19" ht="19.5" customHeight="1" x14ac:dyDescent="0.25">
      <c r="A229" s="1308"/>
      <c r="B229" s="1308"/>
      <c r="C229" s="1308"/>
      <c r="D229" s="1308"/>
      <c r="E229" s="1322"/>
      <c r="F229" s="1322"/>
      <c r="G229" s="1308"/>
      <c r="H229" s="1308"/>
      <c r="I229" s="1308"/>
      <c r="J229" s="1308"/>
      <c r="K229" s="1308"/>
      <c r="L229" s="1308"/>
      <c r="M229" s="1308"/>
      <c r="N229" s="1308"/>
      <c r="O229" s="1308"/>
      <c r="P229" s="1308"/>
      <c r="Q229" s="1308"/>
      <c r="R229" s="1308"/>
      <c r="S229" s="1308"/>
    </row>
    <row r="230" spans="1:19" ht="19.5" customHeight="1" x14ac:dyDescent="0.25">
      <c r="A230" s="1308"/>
      <c r="B230" s="1308"/>
      <c r="C230" s="1308"/>
      <c r="D230" s="1308"/>
      <c r="E230" s="1322"/>
      <c r="F230" s="1322"/>
      <c r="G230" s="1308"/>
      <c r="H230" s="1308"/>
      <c r="I230" s="1308"/>
      <c r="J230" s="1308"/>
      <c r="K230" s="1308"/>
      <c r="L230" s="1308"/>
      <c r="M230" s="1308"/>
      <c r="N230" s="1308"/>
      <c r="O230" s="1308"/>
      <c r="P230" s="1308"/>
      <c r="Q230" s="1308"/>
      <c r="R230" s="1308"/>
      <c r="S230" s="1308"/>
    </row>
    <row r="231" spans="1:19" ht="19.5" customHeight="1" x14ac:dyDescent="0.25">
      <c r="A231" s="1308"/>
      <c r="B231" s="1308"/>
      <c r="C231" s="1308"/>
      <c r="D231" s="1308"/>
      <c r="E231" s="1322"/>
      <c r="F231" s="1322"/>
      <c r="G231" s="1308"/>
      <c r="H231" s="1308"/>
      <c r="I231" s="1308"/>
      <c r="J231" s="1308"/>
      <c r="K231" s="1308"/>
      <c r="L231" s="1308"/>
      <c r="M231" s="1308"/>
      <c r="N231" s="1308"/>
      <c r="O231" s="1308"/>
      <c r="P231" s="1308"/>
      <c r="Q231" s="1308"/>
      <c r="R231" s="1308"/>
      <c r="S231" s="1308"/>
    </row>
    <row r="232" spans="1:19" ht="19.5" customHeight="1" x14ac:dyDescent="0.25">
      <c r="A232" s="1308"/>
      <c r="B232" s="1308"/>
      <c r="C232" s="1308"/>
      <c r="D232" s="1308"/>
      <c r="E232" s="1322"/>
      <c r="F232" s="1322"/>
      <c r="G232" s="1308"/>
      <c r="H232" s="1308"/>
      <c r="I232" s="1308"/>
      <c r="J232" s="1308"/>
      <c r="K232" s="1308"/>
      <c r="L232" s="1308"/>
      <c r="M232" s="1308"/>
      <c r="N232" s="1308"/>
      <c r="O232" s="1308"/>
      <c r="P232" s="1308"/>
      <c r="Q232" s="1308"/>
      <c r="R232" s="1308"/>
      <c r="S232" s="1308"/>
    </row>
    <row r="233" spans="1:19" ht="19.5" customHeight="1" x14ac:dyDescent="0.25">
      <c r="A233" s="1308"/>
      <c r="B233" s="1308"/>
      <c r="C233" s="1308"/>
      <c r="D233" s="1308"/>
      <c r="E233" s="1322"/>
      <c r="F233" s="1322"/>
      <c r="G233" s="1308"/>
      <c r="H233" s="1308"/>
      <c r="I233" s="1308"/>
      <c r="J233" s="1308"/>
      <c r="K233" s="1308"/>
      <c r="L233" s="1308"/>
      <c r="M233" s="1308"/>
      <c r="N233" s="1308"/>
      <c r="O233" s="1308"/>
      <c r="P233" s="1308"/>
      <c r="Q233" s="1308"/>
      <c r="R233" s="1308"/>
      <c r="S233" s="1308"/>
    </row>
    <row r="234" spans="1:19" ht="19.5" customHeight="1" x14ac:dyDescent="0.25">
      <c r="A234" s="1308"/>
      <c r="B234" s="1308"/>
      <c r="C234" s="1308"/>
      <c r="D234" s="1308"/>
      <c r="E234" s="1322"/>
      <c r="F234" s="1322"/>
      <c r="G234" s="1308"/>
      <c r="H234" s="1308"/>
      <c r="I234" s="1308"/>
      <c r="J234" s="1308"/>
      <c r="K234" s="1308"/>
      <c r="L234" s="1308"/>
      <c r="M234" s="1308"/>
      <c r="N234" s="1308"/>
      <c r="O234" s="1308"/>
      <c r="P234" s="1308"/>
      <c r="Q234" s="1308"/>
      <c r="R234" s="1308"/>
      <c r="S234" s="1308"/>
    </row>
    <row r="235" spans="1:19" ht="19.5" customHeight="1" x14ac:dyDescent="0.25">
      <c r="A235" s="1308"/>
      <c r="B235" s="1308"/>
      <c r="C235" s="1308"/>
      <c r="D235" s="1308"/>
      <c r="E235" s="1322"/>
      <c r="F235" s="1322"/>
      <c r="G235" s="1308"/>
      <c r="H235" s="1308"/>
      <c r="I235" s="1308"/>
      <c r="J235" s="1308"/>
      <c r="K235" s="1308"/>
      <c r="L235" s="1308"/>
      <c r="M235" s="1308"/>
      <c r="N235" s="1308"/>
      <c r="O235" s="1308"/>
      <c r="P235" s="1308"/>
      <c r="Q235" s="1308"/>
      <c r="R235" s="1308"/>
      <c r="S235" s="1308"/>
    </row>
    <row r="236" spans="1:19" ht="19.5" customHeight="1" x14ac:dyDescent="0.25">
      <c r="A236" s="1308"/>
      <c r="B236" s="1308"/>
      <c r="C236" s="1308"/>
      <c r="D236" s="1308"/>
      <c r="E236" s="1322"/>
      <c r="F236" s="1322"/>
      <c r="G236" s="1308"/>
      <c r="H236" s="1308"/>
      <c r="I236" s="1308"/>
      <c r="J236" s="1308"/>
      <c r="K236" s="1308"/>
      <c r="L236" s="1308"/>
      <c r="M236" s="1308"/>
      <c r="N236" s="1308"/>
      <c r="O236" s="1308"/>
      <c r="P236" s="1308"/>
      <c r="Q236" s="1308"/>
      <c r="R236" s="1308"/>
      <c r="S236" s="1308"/>
    </row>
    <row r="237" spans="1:19" ht="19.5" customHeight="1" x14ac:dyDescent="0.25">
      <c r="A237" s="1308"/>
      <c r="B237" s="1308"/>
      <c r="C237" s="1308"/>
      <c r="D237" s="1308"/>
      <c r="E237" s="1322"/>
      <c r="F237" s="1322"/>
      <c r="G237" s="1308"/>
      <c r="H237" s="1308"/>
      <c r="I237" s="1308"/>
      <c r="J237" s="1308"/>
      <c r="K237" s="1308"/>
      <c r="L237" s="1308"/>
      <c r="M237" s="1308"/>
      <c r="N237" s="1308"/>
      <c r="O237" s="1308"/>
      <c r="P237" s="1308"/>
      <c r="Q237" s="1308"/>
      <c r="R237" s="1308"/>
      <c r="S237" s="1308"/>
    </row>
    <row r="238" spans="1:19" ht="19.5" customHeight="1" x14ac:dyDescent="0.25">
      <c r="A238" s="1308"/>
      <c r="B238" s="1308"/>
      <c r="C238" s="1308"/>
      <c r="D238" s="1308"/>
      <c r="E238" s="1322"/>
      <c r="F238" s="1322"/>
      <c r="G238" s="1308"/>
      <c r="H238" s="1308"/>
      <c r="I238" s="1308"/>
      <c r="J238" s="1308"/>
      <c r="K238" s="1308"/>
      <c r="L238" s="1308"/>
      <c r="M238" s="1308"/>
      <c r="N238" s="1308"/>
      <c r="O238" s="1308"/>
      <c r="P238" s="1308"/>
      <c r="Q238" s="1308"/>
      <c r="R238" s="1308"/>
      <c r="S238" s="1308"/>
    </row>
    <row r="239" spans="1:19" ht="19.5" customHeight="1" x14ac:dyDescent="0.25">
      <c r="A239" s="1308"/>
      <c r="B239" s="1308"/>
      <c r="C239" s="1308"/>
      <c r="D239" s="1308"/>
      <c r="E239" s="1322"/>
      <c r="F239" s="1322"/>
      <c r="G239" s="1308"/>
      <c r="H239" s="1308"/>
      <c r="I239" s="1308"/>
      <c r="J239" s="1308"/>
      <c r="K239" s="1308"/>
      <c r="L239" s="1308"/>
      <c r="M239" s="1308"/>
      <c r="N239" s="1308"/>
      <c r="O239" s="1308"/>
      <c r="P239" s="1308"/>
      <c r="Q239" s="1308"/>
      <c r="R239" s="1308"/>
      <c r="S239" s="1308"/>
    </row>
    <row r="240" spans="1:19" ht="19.5" customHeight="1" x14ac:dyDescent="0.25">
      <c r="A240" s="1308"/>
      <c r="B240" s="1308"/>
      <c r="C240" s="1308"/>
      <c r="D240" s="1308"/>
      <c r="E240" s="1322"/>
      <c r="F240" s="1322"/>
      <c r="G240" s="1308"/>
      <c r="H240" s="1308"/>
      <c r="I240" s="1308"/>
      <c r="J240" s="1308"/>
      <c r="K240" s="1308"/>
      <c r="L240" s="1308"/>
      <c r="M240" s="1308"/>
      <c r="N240" s="1308"/>
      <c r="O240" s="1308"/>
      <c r="P240" s="1308"/>
      <c r="Q240" s="1308"/>
      <c r="R240" s="1308"/>
      <c r="S240" s="1308"/>
    </row>
    <row r="241" spans="1:19" ht="19.5" customHeight="1" x14ac:dyDescent="0.25">
      <c r="A241" s="1308"/>
      <c r="B241" s="1308"/>
      <c r="C241" s="1308"/>
      <c r="D241" s="1308"/>
      <c r="E241" s="1322"/>
      <c r="F241" s="1322"/>
      <c r="G241" s="1308"/>
      <c r="H241" s="1308"/>
      <c r="I241" s="1308"/>
      <c r="J241" s="1308"/>
      <c r="K241" s="1308"/>
      <c r="L241" s="1308"/>
      <c r="M241" s="1308"/>
      <c r="N241" s="1308"/>
      <c r="O241" s="1308"/>
      <c r="P241" s="1308"/>
      <c r="Q241" s="1308"/>
      <c r="R241" s="1308"/>
      <c r="S241" s="1308"/>
    </row>
    <row r="242" spans="1:19" ht="19.5" customHeight="1" x14ac:dyDescent="0.25">
      <c r="A242" s="1308"/>
      <c r="B242" s="1308"/>
      <c r="C242" s="1308"/>
      <c r="D242" s="1308"/>
      <c r="E242" s="1322"/>
      <c r="F242" s="1322"/>
      <c r="G242" s="1308"/>
      <c r="H242" s="1308"/>
      <c r="I242" s="1308"/>
      <c r="J242" s="1308"/>
      <c r="K242" s="1308"/>
      <c r="L242" s="1308"/>
      <c r="M242" s="1308"/>
      <c r="N242" s="1308"/>
      <c r="O242" s="1308"/>
      <c r="P242" s="1308"/>
      <c r="Q242" s="1308"/>
      <c r="R242" s="1308"/>
      <c r="S242" s="1308"/>
    </row>
    <row r="243" spans="1:19" ht="19.5" customHeight="1" x14ac:dyDescent="0.25">
      <c r="A243" s="1308"/>
      <c r="B243" s="1308"/>
      <c r="C243" s="1308"/>
      <c r="D243" s="1308"/>
      <c r="E243" s="1322"/>
      <c r="F243" s="1322"/>
      <c r="G243" s="1308"/>
      <c r="H243" s="1308"/>
      <c r="I243" s="1308"/>
      <c r="J243" s="1308"/>
      <c r="K243" s="1308"/>
      <c r="L243" s="1308"/>
      <c r="M243" s="1308"/>
      <c r="N243" s="1308"/>
      <c r="O243" s="1308"/>
      <c r="P243" s="1308"/>
      <c r="Q243" s="1308"/>
      <c r="R243" s="1308"/>
      <c r="S243" s="1308"/>
    </row>
    <row r="244" spans="1:19" ht="19.5" customHeight="1" x14ac:dyDescent="0.25">
      <c r="A244" s="1308"/>
      <c r="B244" s="1308"/>
      <c r="C244" s="1308"/>
      <c r="D244" s="1308"/>
      <c r="E244" s="1322"/>
      <c r="F244" s="1322"/>
      <c r="G244" s="1308"/>
      <c r="H244" s="1308"/>
      <c r="I244" s="1308"/>
      <c r="J244" s="1308"/>
      <c r="K244" s="1308"/>
      <c r="L244" s="1308"/>
      <c r="M244" s="1308"/>
      <c r="N244" s="1308"/>
      <c r="O244" s="1308"/>
      <c r="P244" s="1308"/>
      <c r="Q244" s="1308"/>
      <c r="R244" s="1308"/>
      <c r="S244" s="1308"/>
    </row>
    <row r="245" spans="1:19" ht="19.5" customHeight="1" x14ac:dyDescent="0.25">
      <c r="A245" s="1308"/>
      <c r="B245" s="1308"/>
      <c r="C245" s="1308"/>
      <c r="D245" s="1308"/>
      <c r="E245" s="1322"/>
      <c r="F245" s="1322"/>
      <c r="G245" s="1308"/>
      <c r="H245" s="1308"/>
      <c r="I245" s="1308"/>
      <c r="J245" s="1308"/>
      <c r="K245" s="1308"/>
      <c r="L245" s="1308"/>
      <c r="M245" s="1308"/>
      <c r="N245" s="1308"/>
      <c r="O245" s="1308"/>
      <c r="P245" s="1308"/>
      <c r="Q245" s="1308"/>
      <c r="R245" s="1308"/>
      <c r="S245" s="1308"/>
    </row>
    <row r="246" spans="1:19" ht="19.5" customHeight="1" x14ac:dyDescent="0.25">
      <c r="A246" s="1308"/>
      <c r="B246" s="1308"/>
      <c r="C246" s="1308"/>
      <c r="D246" s="1308"/>
      <c r="E246" s="1322"/>
      <c r="F246" s="1322"/>
      <c r="G246" s="1308"/>
      <c r="H246" s="1308"/>
      <c r="I246" s="1308"/>
      <c r="J246" s="1308"/>
      <c r="K246" s="1308"/>
      <c r="L246" s="1308"/>
      <c r="M246" s="1308"/>
      <c r="N246" s="1308"/>
      <c r="O246" s="1308"/>
      <c r="P246" s="1308"/>
      <c r="Q246" s="1308"/>
      <c r="R246" s="1308"/>
      <c r="S246" s="1308"/>
    </row>
    <row r="247" spans="1:19" ht="19.5" customHeight="1" x14ac:dyDescent="0.25">
      <c r="A247" s="1308"/>
      <c r="B247" s="1308"/>
      <c r="C247" s="1308"/>
      <c r="D247" s="1308"/>
      <c r="E247" s="1322"/>
      <c r="F247" s="1322"/>
      <c r="G247" s="1308"/>
      <c r="H247" s="1308"/>
      <c r="I247" s="1308"/>
      <c r="J247" s="1308"/>
      <c r="K247" s="1308"/>
      <c r="L247" s="1308"/>
      <c r="M247" s="1308"/>
      <c r="N247" s="1308"/>
      <c r="O247" s="1308"/>
      <c r="P247" s="1308"/>
      <c r="Q247" s="1308"/>
      <c r="R247" s="1308"/>
      <c r="S247" s="1308"/>
    </row>
    <row r="248" spans="1:19" ht="19.5" customHeight="1" x14ac:dyDescent="0.25">
      <c r="A248" s="1308"/>
      <c r="B248" s="1308"/>
      <c r="C248" s="1308"/>
      <c r="D248" s="1308"/>
      <c r="E248" s="1322"/>
      <c r="F248" s="1322"/>
      <c r="G248" s="1308"/>
      <c r="H248" s="1308"/>
      <c r="I248" s="1308"/>
      <c r="J248" s="1308"/>
      <c r="K248" s="1308"/>
      <c r="L248" s="1308"/>
      <c r="M248" s="1308"/>
      <c r="N248" s="1308"/>
      <c r="O248" s="1308"/>
      <c r="P248" s="1308"/>
      <c r="Q248" s="1308"/>
      <c r="R248" s="1308"/>
      <c r="S248" s="1308"/>
    </row>
    <row r="249" spans="1:19" ht="19.5" customHeight="1" x14ac:dyDescent="0.25">
      <c r="A249" s="1308"/>
      <c r="B249" s="1308"/>
      <c r="C249" s="1308"/>
      <c r="D249" s="1308"/>
      <c r="E249" s="1322"/>
      <c r="F249" s="1322"/>
      <c r="G249" s="1308"/>
      <c r="H249" s="1308"/>
      <c r="I249" s="1308"/>
      <c r="J249" s="1308"/>
      <c r="K249" s="1308"/>
      <c r="L249" s="1308"/>
      <c r="M249" s="1308"/>
      <c r="N249" s="1308"/>
      <c r="O249" s="1308"/>
      <c r="P249" s="1308"/>
      <c r="Q249" s="1308"/>
      <c r="R249" s="1308"/>
      <c r="S249" s="1308"/>
    </row>
    <row r="250" spans="1:19" ht="19.5" customHeight="1" x14ac:dyDescent="0.25">
      <c r="A250" s="1308"/>
      <c r="B250" s="1308"/>
      <c r="C250" s="1308"/>
      <c r="D250" s="1308"/>
      <c r="E250" s="1322"/>
      <c r="F250" s="1322"/>
      <c r="G250" s="1308"/>
      <c r="H250" s="1308"/>
      <c r="I250" s="1308"/>
      <c r="J250" s="1308"/>
      <c r="K250" s="1308"/>
      <c r="L250" s="1308"/>
      <c r="M250" s="1308"/>
      <c r="N250" s="1308"/>
      <c r="O250" s="1308"/>
      <c r="P250" s="1308"/>
      <c r="Q250" s="1308"/>
      <c r="R250" s="1308"/>
      <c r="S250" s="1308"/>
    </row>
    <row r="251" spans="1:19" ht="19.5" customHeight="1" x14ac:dyDescent="0.25">
      <c r="A251" s="1308"/>
      <c r="B251" s="1308"/>
      <c r="C251" s="1308"/>
      <c r="D251" s="1308"/>
      <c r="E251" s="1322"/>
      <c r="F251" s="1322"/>
      <c r="G251" s="1308"/>
      <c r="H251" s="1308"/>
      <c r="I251" s="1308"/>
      <c r="J251" s="1308"/>
      <c r="K251" s="1308"/>
      <c r="L251" s="1308"/>
      <c r="M251" s="1308"/>
      <c r="N251" s="1308"/>
      <c r="O251" s="1308"/>
      <c r="P251" s="1308"/>
      <c r="Q251" s="1308"/>
      <c r="R251" s="1308"/>
      <c r="S251" s="1308"/>
    </row>
    <row r="252" spans="1:19" ht="19.5" customHeight="1" x14ac:dyDescent="0.25">
      <c r="A252" s="1308"/>
      <c r="B252" s="1308"/>
      <c r="C252" s="1308"/>
      <c r="D252" s="1308"/>
      <c r="E252" s="1322"/>
      <c r="F252" s="1322"/>
      <c r="G252" s="1308"/>
      <c r="H252" s="1308"/>
      <c r="I252" s="1308"/>
      <c r="J252" s="1308"/>
      <c r="K252" s="1308"/>
      <c r="L252" s="1308"/>
      <c r="M252" s="1308"/>
      <c r="N252" s="1308"/>
      <c r="O252" s="1308"/>
      <c r="P252" s="1308"/>
      <c r="Q252" s="1308"/>
      <c r="R252" s="1308"/>
      <c r="S252" s="1308"/>
    </row>
    <row r="253" spans="1:19" ht="19.5" customHeight="1" x14ac:dyDescent="0.25">
      <c r="A253" s="1308"/>
      <c r="B253" s="1308"/>
      <c r="C253" s="1308"/>
      <c r="D253" s="1308"/>
      <c r="E253" s="1322"/>
      <c r="F253" s="1322"/>
      <c r="G253" s="1308"/>
      <c r="H253" s="1308"/>
      <c r="I253" s="1308"/>
      <c r="J253" s="1308"/>
      <c r="K253" s="1308"/>
      <c r="L253" s="1308"/>
      <c r="M253" s="1308"/>
      <c r="N253" s="1308"/>
      <c r="O253" s="1308"/>
      <c r="P253" s="1308"/>
      <c r="Q253" s="1308"/>
      <c r="R253" s="1308"/>
      <c r="S253" s="1308"/>
    </row>
    <row r="254" spans="1:19" ht="19.5" customHeight="1" x14ac:dyDescent="0.25">
      <c r="A254" s="1308"/>
      <c r="B254" s="1308"/>
      <c r="C254" s="1308"/>
      <c r="D254" s="1308"/>
      <c r="E254" s="1322"/>
      <c r="F254" s="1322"/>
      <c r="G254" s="1308"/>
      <c r="H254" s="1308"/>
      <c r="I254" s="1308"/>
      <c r="J254" s="1308"/>
      <c r="K254" s="1308"/>
      <c r="L254" s="1308"/>
      <c r="M254" s="1308"/>
      <c r="N254" s="1308"/>
      <c r="O254" s="1308"/>
      <c r="P254" s="1308"/>
      <c r="Q254" s="1308"/>
      <c r="R254" s="1308"/>
      <c r="S254" s="1308"/>
    </row>
    <row r="255" spans="1:19" ht="19.5" customHeight="1" x14ac:dyDescent="0.25">
      <c r="A255" s="1308"/>
      <c r="B255" s="1308"/>
      <c r="C255" s="1308"/>
      <c r="D255" s="1308"/>
      <c r="E255" s="1322"/>
      <c r="F255" s="1322"/>
      <c r="G255" s="1308"/>
      <c r="H255" s="1308"/>
      <c r="I255" s="1308"/>
      <c r="J255" s="1308"/>
      <c r="K255" s="1308"/>
      <c r="L255" s="1308"/>
      <c r="M255" s="1308"/>
      <c r="N255" s="1308"/>
      <c r="O255" s="1308"/>
      <c r="P255" s="1308"/>
      <c r="Q255" s="1308"/>
      <c r="R255" s="1308"/>
      <c r="S255" s="1308"/>
    </row>
    <row r="256" spans="1:19" ht="19.5" customHeight="1" x14ac:dyDescent="0.25">
      <c r="A256" s="1308"/>
      <c r="B256" s="1308"/>
      <c r="C256" s="1308"/>
      <c r="D256" s="1308"/>
      <c r="E256" s="1322"/>
      <c r="F256" s="1322"/>
      <c r="G256" s="1308"/>
      <c r="H256" s="1308"/>
      <c r="I256" s="1308"/>
      <c r="J256" s="1308"/>
      <c r="K256" s="1308"/>
      <c r="L256" s="1308"/>
      <c r="M256" s="1308"/>
      <c r="N256" s="1308"/>
      <c r="O256" s="1308"/>
      <c r="P256" s="1308"/>
      <c r="Q256" s="1308"/>
      <c r="R256" s="1308"/>
      <c r="S256" s="1308"/>
    </row>
    <row r="257" spans="1:19" ht="19.5" customHeight="1" x14ac:dyDescent="0.25">
      <c r="A257" s="1308"/>
      <c r="B257" s="1308"/>
      <c r="C257" s="1308"/>
      <c r="D257" s="1308"/>
      <c r="E257" s="1322"/>
      <c r="F257" s="1322"/>
      <c r="G257" s="1308"/>
      <c r="H257" s="1308"/>
      <c r="I257" s="1308"/>
      <c r="J257" s="1308"/>
      <c r="K257" s="1308"/>
      <c r="L257" s="1308"/>
      <c r="M257" s="1308"/>
      <c r="N257" s="1308"/>
      <c r="O257" s="1308"/>
      <c r="P257" s="1308"/>
      <c r="Q257" s="1308"/>
      <c r="R257" s="1308"/>
      <c r="S257" s="1308"/>
    </row>
    <row r="258" spans="1:19" ht="19.5" customHeight="1" x14ac:dyDescent="0.25">
      <c r="A258" s="1308"/>
      <c r="B258" s="1308"/>
      <c r="C258" s="1308"/>
      <c r="D258" s="1308"/>
      <c r="E258" s="1322"/>
      <c r="F258" s="1322"/>
      <c r="G258" s="1308"/>
      <c r="H258" s="1308"/>
      <c r="I258" s="1308"/>
      <c r="J258" s="1308"/>
      <c r="K258" s="1308"/>
      <c r="L258" s="1308"/>
      <c r="M258" s="1308"/>
      <c r="N258" s="1308"/>
      <c r="O258" s="1308"/>
      <c r="P258" s="1308"/>
      <c r="Q258" s="1308"/>
      <c r="R258" s="1308"/>
      <c r="S258" s="1308"/>
    </row>
    <row r="259" spans="1:19" ht="19.5" customHeight="1" x14ac:dyDescent="0.25">
      <c r="A259" s="1308"/>
      <c r="B259" s="1308"/>
      <c r="C259" s="1308"/>
      <c r="D259" s="1308"/>
      <c r="E259" s="1322"/>
      <c r="F259" s="1322"/>
      <c r="G259" s="1308"/>
      <c r="H259" s="1308"/>
      <c r="I259" s="1308"/>
      <c r="J259" s="1308"/>
      <c r="K259" s="1308"/>
      <c r="L259" s="1308"/>
      <c r="M259" s="1308"/>
      <c r="N259" s="1308"/>
      <c r="O259" s="1308"/>
      <c r="P259" s="1308"/>
      <c r="Q259" s="1308"/>
      <c r="R259" s="1308"/>
      <c r="S259" s="1308"/>
    </row>
    <row r="260" spans="1:19" ht="19.5" customHeight="1" x14ac:dyDescent="0.25">
      <c r="A260" s="1308"/>
      <c r="B260" s="1308"/>
      <c r="C260" s="1308"/>
      <c r="D260" s="1308"/>
      <c r="E260" s="1322"/>
      <c r="F260" s="1322"/>
      <c r="G260" s="1308"/>
      <c r="H260" s="1308"/>
      <c r="I260" s="1308"/>
      <c r="J260" s="1308"/>
      <c r="K260" s="1308"/>
      <c r="L260" s="1308"/>
      <c r="M260" s="1308"/>
      <c r="N260" s="1308"/>
      <c r="O260" s="1308"/>
      <c r="P260" s="1308"/>
      <c r="Q260" s="1308"/>
      <c r="R260" s="1308"/>
      <c r="S260" s="1308"/>
    </row>
    <row r="261" spans="1:19" ht="19.5" customHeight="1" x14ac:dyDescent="0.25">
      <c r="A261" s="1308"/>
      <c r="B261" s="1308"/>
      <c r="C261" s="1308"/>
      <c r="D261" s="1308"/>
      <c r="E261" s="1322"/>
      <c r="F261" s="1322"/>
      <c r="G261" s="1308"/>
      <c r="H261" s="1308"/>
      <c r="I261" s="1308"/>
      <c r="J261" s="1308"/>
      <c r="K261" s="1308"/>
      <c r="L261" s="1308"/>
      <c r="M261" s="1308"/>
      <c r="N261" s="1308"/>
      <c r="O261" s="1308"/>
      <c r="P261" s="1308"/>
      <c r="Q261" s="1308"/>
      <c r="R261" s="1308"/>
      <c r="S261" s="1308"/>
    </row>
    <row r="262" spans="1:19" ht="19.5" customHeight="1" x14ac:dyDescent="0.25">
      <c r="A262" s="1308"/>
      <c r="B262" s="1308"/>
      <c r="C262" s="1308"/>
      <c r="D262" s="1308"/>
      <c r="E262" s="1322"/>
      <c r="F262" s="1322"/>
      <c r="G262" s="1308"/>
      <c r="H262" s="1308"/>
      <c r="I262" s="1308"/>
      <c r="J262" s="1308"/>
      <c r="K262" s="1308"/>
      <c r="L262" s="1308"/>
      <c r="M262" s="1308"/>
      <c r="N262" s="1308"/>
      <c r="O262" s="1308"/>
      <c r="P262" s="1308"/>
      <c r="Q262" s="1308"/>
      <c r="R262" s="1308"/>
      <c r="S262" s="1308"/>
    </row>
    <row r="263" spans="1:19" ht="19.5" customHeight="1" x14ac:dyDescent="0.25">
      <c r="A263" s="1308"/>
      <c r="B263" s="1308"/>
      <c r="C263" s="1308"/>
      <c r="D263" s="1308"/>
      <c r="E263" s="1322"/>
      <c r="F263" s="1322"/>
      <c r="G263" s="1308"/>
      <c r="H263" s="1308"/>
      <c r="I263" s="1308"/>
      <c r="J263" s="1308"/>
      <c r="K263" s="1308"/>
      <c r="L263" s="1308"/>
      <c r="M263" s="1308"/>
      <c r="N263" s="1308"/>
      <c r="O263" s="1308"/>
      <c r="P263" s="1308"/>
      <c r="Q263" s="1308"/>
      <c r="R263" s="1308"/>
      <c r="S263" s="1308"/>
    </row>
    <row r="264" spans="1:19" ht="19.5" customHeight="1" x14ac:dyDescent="0.25">
      <c r="A264" s="1308"/>
      <c r="B264" s="1308"/>
      <c r="C264" s="1308"/>
      <c r="D264" s="1308"/>
      <c r="E264" s="1322"/>
      <c r="F264" s="1322"/>
      <c r="G264" s="1308"/>
      <c r="H264" s="1308"/>
      <c r="I264" s="1308"/>
      <c r="J264" s="1308"/>
      <c r="K264" s="1308"/>
      <c r="L264" s="1308"/>
      <c r="M264" s="1308"/>
      <c r="N264" s="1308"/>
      <c r="O264" s="1308"/>
      <c r="P264" s="1308"/>
      <c r="Q264" s="1308"/>
      <c r="R264" s="1308"/>
      <c r="S264" s="1308"/>
    </row>
    <row r="265" spans="1:19" ht="19.5" customHeight="1" x14ac:dyDescent="0.25">
      <c r="A265" s="1308"/>
      <c r="B265" s="1308"/>
      <c r="C265" s="1308"/>
      <c r="D265" s="1308"/>
      <c r="E265" s="1322"/>
      <c r="F265" s="1322"/>
      <c r="G265" s="1308"/>
      <c r="H265" s="1308"/>
      <c r="I265" s="1308"/>
      <c r="J265" s="1308"/>
      <c r="K265" s="1308"/>
      <c r="L265" s="1308"/>
      <c r="M265" s="1308"/>
      <c r="N265" s="1308"/>
      <c r="O265" s="1308"/>
      <c r="P265" s="1308"/>
      <c r="Q265" s="1308"/>
      <c r="R265" s="1308"/>
      <c r="S265" s="1308"/>
    </row>
    <row r="266" spans="1:19" ht="19.5" customHeight="1" x14ac:dyDescent="0.25">
      <c r="A266" s="1308"/>
      <c r="B266" s="1308"/>
      <c r="C266" s="1308"/>
      <c r="D266" s="1308"/>
      <c r="E266" s="1322"/>
      <c r="F266" s="1322"/>
      <c r="G266" s="1308"/>
      <c r="H266" s="1308"/>
      <c r="I266" s="1308"/>
      <c r="J266" s="1308"/>
      <c r="K266" s="1308"/>
      <c r="L266" s="1308"/>
      <c r="M266" s="1308"/>
      <c r="N266" s="1308"/>
      <c r="O266" s="1308"/>
      <c r="P266" s="1308"/>
      <c r="Q266" s="1308"/>
      <c r="R266" s="1308"/>
      <c r="S266" s="1308"/>
    </row>
    <row r="267" spans="1:19" ht="19.5" customHeight="1" x14ac:dyDescent="0.25">
      <c r="A267" s="1308"/>
      <c r="B267" s="1308"/>
      <c r="C267" s="1308"/>
      <c r="D267" s="1308"/>
      <c r="E267" s="1322"/>
      <c r="F267" s="1322"/>
      <c r="G267" s="1308"/>
      <c r="H267" s="1308"/>
      <c r="I267" s="1308"/>
      <c r="J267" s="1308"/>
      <c r="K267" s="1308"/>
      <c r="L267" s="1308"/>
      <c r="M267" s="1308"/>
      <c r="N267" s="1308"/>
      <c r="O267" s="1308"/>
      <c r="P267" s="1308"/>
      <c r="Q267" s="1308"/>
      <c r="R267" s="1308"/>
      <c r="S267" s="1308"/>
    </row>
    <row r="268" spans="1:19" ht="19.5" customHeight="1" x14ac:dyDescent="0.25">
      <c r="A268" s="1308"/>
      <c r="B268" s="1308"/>
      <c r="C268" s="1308"/>
      <c r="D268" s="1308"/>
      <c r="E268" s="1322"/>
      <c r="F268" s="1322"/>
      <c r="G268" s="1308"/>
      <c r="H268" s="1308"/>
      <c r="I268" s="1308"/>
      <c r="J268" s="1308"/>
      <c r="K268" s="1308"/>
      <c r="L268" s="1308"/>
      <c r="M268" s="1308"/>
      <c r="N268" s="1308"/>
      <c r="O268" s="1308"/>
      <c r="P268" s="1308"/>
      <c r="Q268" s="1308"/>
      <c r="R268" s="1308"/>
      <c r="S268" s="1308"/>
    </row>
    <row r="269" spans="1:19" ht="19.5" customHeight="1" x14ac:dyDescent="0.25">
      <c r="A269" s="1308"/>
      <c r="B269" s="1308"/>
      <c r="C269" s="1308"/>
      <c r="D269" s="1308"/>
      <c r="E269" s="1322"/>
      <c r="F269" s="1322"/>
      <c r="G269" s="1308"/>
      <c r="H269" s="1308"/>
      <c r="I269" s="1308"/>
      <c r="J269" s="1308"/>
      <c r="K269" s="1308"/>
      <c r="L269" s="1308"/>
      <c r="M269" s="1308"/>
      <c r="N269" s="1308"/>
      <c r="O269" s="1308"/>
      <c r="P269" s="1308"/>
      <c r="Q269" s="1308"/>
      <c r="R269" s="1308"/>
      <c r="S269" s="1308"/>
    </row>
    <row r="270" spans="1:19" ht="19.5" customHeight="1" x14ac:dyDescent="0.25">
      <c r="A270" s="1308"/>
      <c r="B270" s="1308"/>
      <c r="C270" s="1308"/>
      <c r="D270" s="1308"/>
      <c r="E270" s="1322"/>
      <c r="F270" s="1322"/>
      <c r="G270" s="1308"/>
      <c r="H270" s="1308"/>
      <c r="I270" s="1308"/>
      <c r="J270" s="1308"/>
      <c r="K270" s="1308"/>
      <c r="L270" s="1308"/>
      <c r="M270" s="1308"/>
      <c r="N270" s="1308"/>
      <c r="O270" s="1308"/>
      <c r="P270" s="1308"/>
      <c r="Q270" s="1308"/>
      <c r="R270" s="1308"/>
      <c r="S270" s="1308"/>
    </row>
    <row r="271" spans="1:19" ht="19.5" customHeight="1" x14ac:dyDescent="0.25">
      <c r="A271" s="1308"/>
      <c r="B271" s="1308"/>
      <c r="C271" s="1308"/>
      <c r="D271" s="1308"/>
      <c r="E271" s="1322"/>
      <c r="F271" s="1322"/>
      <c r="G271" s="1308"/>
      <c r="H271" s="1308"/>
      <c r="I271" s="1308"/>
      <c r="J271" s="1308"/>
      <c r="K271" s="1308"/>
      <c r="L271" s="1308"/>
      <c r="M271" s="1308"/>
      <c r="N271" s="1308"/>
      <c r="O271" s="1308"/>
      <c r="P271" s="1308"/>
      <c r="Q271" s="1308"/>
      <c r="R271" s="1308"/>
      <c r="S271" s="1308"/>
    </row>
    <row r="272" spans="1:19" ht="19.5" customHeight="1" x14ac:dyDescent="0.25">
      <c r="A272" s="1308"/>
      <c r="B272" s="1308"/>
      <c r="C272" s="1308"/>
      <c r="D272" s="1308"/>
      <c r="E272" s="1322"/>
      <c r="F272" s="1322"/>
      <c r="G272" s="1308"/>
      <c r="H272" s="1308"/>
      <c r="I272" s="1308"/>
      <c r="J272" s="1308"/>
      <c r="K272" s="1308"/>
      <c r="L272" s="1308"/>
      <c r="M272" s="1308"/>
      <c r="N272" s="1308"/>
      <c r="O272" s="1308"/>
      <c r="P272" s="1308"/>
      <c r="Q272" s="1308"/>
      <c r="R272" s="1308"/>
      <c r="S272" s="1308"/>
    </row>
    <row r="273" spans="1:19" ht="19.5" customHeight="1" x14ac:dyDescent="0.25">
      <c r="A273" s="1308"/>
      <c r="B273" s="1308"/>
      <c r="C273" s="1308"/>
      <c r="D273" s="1308"/>
      <c r="E273" s="1322"/>
      <c r="F273" s="1322"/>
      <c r="G273" s="1308"/>
      <c r="H273" s="1308"/>
      <c r="I273" s="1308"/>
      <c r="J273" s="1308"/>
      <c r="K273" s="1308"/>
      <c r="L273" s="1308"/>
      <c r="M273" s="1308"/>
      <c r="N273" s="1308"/>
      <c r="O273" s="1308"/>
      <c r="P273" s="1308"/>
      <c r="Q273" s="1308"/>
      <c r="R273" s="1308"/>
      <c r="S273" s="1308"/>
    </row>
    <row r="274" spans="1:19" ht="19.5" customHeight="1" x14ac:dyDescent="0.25">
      <c r="A274" s="1308"/>
      <c r="B274" s="1308"/>
      <c r="C274" s="1308"/>
      <c r="D274" s="1308"/>
      <c r="E274" s="1322"/>
      <c r="F274" s="1322"/>
      <c r="G274" s="1308"/>
      <c r="H274" s="1308"/>
      <c r="I274" s="1308"/>
      <c r="J274" s="1308"/>
      <c r="K274" s="1308"/>
      <c r="L274" s="1308"/>
      <c r="M274" s="1308"/>
      <c r="N274" s="1308"/>
      <c r="O274" s="1308"/>
      <c r="P274" s="1308"/>
      <c r="Q274" s="1308"/>
      <c r="R274" s="1308"/>
      <c r="S274" s="1308"/>
    </row>
    <row r="275" spans="1:19" ht="19.5" customHeight="1" x14ac:dyDescent="0.25">
      <c r="A275" s="1308"/>
      <c r="B275" s="1308"/>
      <c r="C275" s="1308"/>
      <c r="D275" s="1308"/>
      <c r="E275" s="1322"/>
      <c r="F275" s="1322"/>
      <c r="G275" s="1308"/>
      <c r="H275" s="1308"/>
      <c r="I275" s="1308"/>
      <c r="J275" s="1308"/>
      <c r="K275" s="1308"/>
      <c r="L275" s="1308"/>
      <c r="M275" s="1308"/>
      <c r="N275" s="1308"/>
      <c r="O275" s="1308"/>
      <c r="P275" s="1308"/>
      <c r="Q275" s="1308"/>
      <c r="R275" s="1308"/>
      <c r="S275" s="1308"/>
    </row>
    <row r="276" spans="1:19" ht="19.5" customHeight="1" x14ac:dyDescent="0.25">
      <c r="A276" s="1308"/>
      <c r="B276" s="1308"/>
      <c r="C276" s="1308"/>
      <c r="D276" s="1308"/>
      <c r="E276" s="1322"/>
      <c r="F276" s="1322"/>
      <c r="G276" s="1308"/>
      <c r="H276" s="1308"/>
      <c r="I276" s="1308"/>
      <c r="J276" s="1308"/>
      <c r="K276" s="1308"/>
      <c r="L276" s="1308"/>
      <c r="M276" s="1308"/>
      <c r="N276" s="1308"/>
      <c r="O276" s="1308"/>
      <c r="P276" s="1308"/>
      <c r="Q276" s="1308"/>
      <c r="R276" s="1308"/>
      <c r="S276" s="1308"/>
    </row>
    <row r="277" spans="1:19" ht="19.5" customHeight="1" x14ac:dyDescent="0.25">
      <c r="A277" s="1308"/>
      <c r="B277" s="1308"/>
      <c r="C277" s="1308"/>
      <c r="D277" s="1308"/>
      <c r="E277" s="1322"/>
      <c r="F277" s="1322"/>
      <c r="G277" s="1308"/>
      <c r="H277" s="1308"/>
      <c r="I277" s="1308"/>
      <c r="J277" s="1308"/>
      <c r="K277" s="1308"/>
      <c r="L277" s="1308"/>
      <c r="M277" s="1308"/>
      <c r="N277" s="1308"/>
      <c r="O277" s="1308"/>
      <c r="P277" s="1308"/>
      <c r="Q277" s="1308"/>
      <c r="R277" s="1308"/>
      <c r="S277" s="1308"/>
    </row>
    <row r="278" spans="1:19" ht="19.5" customHeight="1" x14ac:dyDescent="0.25">
      <c r="A278" s="1308"/>
      <c r="B278" s="1308"/>
      <c r="C278" s="1308"/>
      <c r="D278" s="1308"/>
      <c r="E278" s="1322"/>
      <c r="F278" s="1322"/>
      <c r="G278" s="1308"/>
      <c r="H278" s="1308"/>
      <c r="I278" s="1308"/>
      <c r="J278" s="1308"/>
      <c r="K278" s="1308"/>
      <c r="L278" s="1308"/>
      <c r="M278" s="1308"/>
      <c r="N278" s="1308"/>
      <c r="O278" s="1308"/>
      <c r="P278" s="1308"/>
      <c r="Q278" s="1308"/>
      <c r="R278" s="1308"/>
      <c r="S278" s="1308"/>
    </row>
    <row r="279" spans="1:19" ht="19.5" customHeight="1" x14ac:dyDescent="0.25">
      <c r="A279" s="1308"/>
      <c r="B279" s="1308"/>
      <c r="C279" s="1308"/>
      <c r="D279" s="1308"/>
      <c r="E279" s="1322"/>
      <c r="F279" s="1322"/>
      <c r="G279" s="1308"/>
      <c r="H279" s="1308"/>
      <c r="I279" s="1308"/>
      <c r="J279" s="1308"/>
      <c r="K279" s="1308"/>
      <c r="L279" s="1308"/>
      <c r="M279" s="1308"/>
      <c r="N279" s="1308"/>
      <c r="O279" s="1308"/>
      <c r="P279" s="1308"/>
      <c r="Q279" s="1308"/>
      <c r="R279" s="1308"/>
      <c r="S279" s="1308"/>
    </row>
    <row r="280" spans="1:19" ht="19.5" customHeight="1" x14ac:dyDescent="0.25">
      <c r="A280" s="1308"/>
      <c r="B280" s="1308"/>
      <c r="C280" s="1308"/>
      <c r="D280" s="1308"/>
      <c r="E280" s="1322"/>
      <c r="F280" s="1322"/>
      <c r="G280" s="1308"/>
      <c r="H280" s="1308"/>
      <c r="I280" s="1308"/>
      <c r="J280" s="1308"/>
      <c r="K280" s="1308"/>
      <c r="L280" s="1308"/>
      <c r="M280" s="1308"/>
      <c r="N280" s="1308"/>
      <c r="O280" s="1308"/>
      <c r="P280" s="1308"/>
      <c r="Q280" s="1308"/>
      <c r="R280" s="1308"/>
      <c r="S280" s="1308"/>
    </row>
    <row r="281" spans="1:19" ht="19.5" customHeight="1" x14ac:dyDescent="0.25">
      <c r="A281" s="1308"/>
      <c r="B281" s="1308"/>
      <c r="C281" s="1308"/>
      <c r="D281" s="1308"/>
      <c r="E281" s="1322"/>
      <c r="F281" s="1322"/>
      <c r="G281" s="1308"/>
      <c r="H281" s="1308"/>
      <c r="I281" s="1308"/>
      <c r="J281" s="1308"/>
      <c r="K281" s="1308"/>
      <c r="L281" s="1308"/>
      <c r="M281" s="1308"/>
      <c r="N281" s="1308"/>
      <c r="O281" s="1308"/>
      <c r="P281" s="1308"/>
      <c r="Q281" s="1308"/>
      <c r="R281" s="1308"/>
      <c r="S281" s="1308"/>
    </row>
    <row r="282" spans="1:19" ht="19.5" customHeight="1" x14ac:dyDescent="0.25">
      <c r="A282" s="1308"/>
      <c r="B282" s="1308"/>
      <c r="C282" s="1308"/>
      <c r="D282" s="1308"/>
      <c r="E282" s="1322"/>
      <c r="F282" s="1322"/>
      <c r="G282" s="1308"/>
      <c r="H282" s="1308"/>
      <c r="I282" s="1308"/>
      <c r="J282" s="1308"/>
      <c r="K282" s="1308"/>
      <c r="L282" s="1308"/>
      <c r="M282" s="1308"/>
      <c r="N282" s="1308"/>
      <c r="O282" s="1308"/>
      <c r="P282" s="1308"/>
      <c r="Q282" s="1308"/>
      <c r="R282" s="1308"/>
      <c r="S282" s="1308"/>
    </row>
    <row r="283" spans="1:19" ht="19.5" customHeight="1" x14ac:dyDescent="0.25">
      <c r="A283" s="1308"/>
      <c r="B283" s="1308"/>
      <c r="C283" s="1308"/>
      <c r="D283" s="1308"/>
      <c r="E283" s="1322"/>
      <c r="F283" s="1322"/>
      <c r="G283" s="1308"/>
      <c r="H283" s="1308"/>
      <c r="I283" s="1308"/>
      <c r="J283" s="1308"/>
      <c r="K283" s="1308"/>
      <c r="L283" s="1308"/>
      <c r="M283" s="1308"/>
      <c r="N283" s="1308"/>
      <c r="O283" s="1308"/>
      <c r="P283" s="1308"/>
      <c r="Q283" s="1308"/>
      <c r="R283" s="1308"/>
      <c r="S283" s="1308"/>
    </row>
    <row r="284" spans="1:19" ht="19.5" customHeight="1" x14ac:dyDescent="0.25">
      <c r="A284" s="1308"/>
      <c r="B284" s="1308"/>
      <c r="C284" s="1308"/>
      <c r="D284" s="1308"/>
      <c r="E284" s="1322"/>
      <c r="F284" s="1322"/>
      <c r="G284" s="1308"/>
      <c r="H284" s="1308"/>
      <c r="I284" s="1308"/>
      <c r="J284" s="1308"/>
      <c r="K284" s="1308"/>
      <c r="L284" s="1308"/>
      <c r="M284" s="1308"/>
      <c r="N284" s="1308"/>
      <c r="O284" s="1308"/>
      <c r="P284" s="1308"/>
      <c r="Q284" s="1308"/>
      <c r="R284" s="1308"/>
      <c r="S284" s="1308"/>
    </row>
    <row r="285" spans="1:19" ht="19.5" customHeight="1" x14ac:dyDescent="0.25">
      <c r="A285" s="1308"/>
      <c r="B285" s="1308"/>
      <c r="C285" s="1308"/>
      <c r="D285" s="1308"/>
      <c r="E285" s="1322"/>
      <c r="F285" s="1322"/>
      <c r="G285" s="1308"/>
      <c r="H285" s="1308"/>
      <c r="I285" s="1308"/>
      <c r="J285" s="1308"/>
      <c r="K285" s="1308"/>
      <c r="L285" s="1308"/>
      <c r="M285" s="1308"/>
      <c r="N285" s="1308"/>
      <c r="O285" s="1308"/>
      <c r="P285" s="1308"/>
      <c r="Q285" s="1308"/>
      <c r="R285" s="1308"/>
      <c r="S285" s="1308"/>
    </row>
    <row r="286" spans="1:19" ht="19.5" customHeight="1" x14ac:dyDescent="0.25">
      <c r="A286" s="1308"/>
      <c r="B286" s="1308"/>
      <c r="C286" s="1308"/>
      <c r="D286" s="1308"/>
      <c r="E286" s="1322"/>
      <c r="F286" s="1322"/>
      <c r="G286" s="1308"/>
      <c r="H286" s="1308"/>
      <c r="I286" s="1308"/>
      <c r="J286" s="1308"/>
      <c r="K286" s="1308"/>
      <c r="L286" s="1308"/>
      <c r="M286" s="1308"/>
      <c r="N286" s="1308"/>
      <c r="O286" s="1308"/>
      <c r="P286" s="1308"/>
      <c r="Q286" s="1308"/>
      <c r="R286" s="1308"/>
      <c r="S286" s="1308"/>
    </row>
    <row r="287" spans="1:19" ht="19.5" customHeight="1" x14ac:dyDescent="0.25">
      <c r="A287" s="1308"/>
      <c r="B287" s="1308"/>
      <c r="C287" s="1308"/>
      <c r="D287" s="1308"/>
      <c r="E287" s="1322"/>
      <c r="F287" s="1322"/>
      <c r="G287" s="1308"/>
      <c r="H287" s="1308"/>
      <c r="I287" s="1308"/>
      <c r="J287" s="1308"/>
      <c r="K287" s="1308"/>
      <c r="L287" s="1308"/>
      <c r="M287" s="1308"/>
      <c r="N287" s="1308"/>
      <c r="O287" s="1308"/>
      <c r="P287" s="1308"/>
      <c r="Q287" s="1308"/>
      <c r="R287" s="1308"/>
      <c r="S287" s="1308"/>
    </row>
    <row r="288" spans="1:19" ht="19.5" customHeight="1" x14ac:dyDescent="0.25">
      <c r="A288" s="1308"/>
      <c r="B288" s="1308"/>
      <c r="C288" s="1308"/>
      <c r="D288" s="1308"/>
      <c r="E288" s="1322"/>
      <c r="F288" s="1322"/>
      <c r="G288" s="1308"/>
      <c r="H288" s="1308"/>
      <c r="I288" s="1308"/>
      <c r="J288" s="1308"/>
      <c r="K288" s="1308"/>
      <c r="L288" s="1308"/>
      <c r="M288" s="1308"/>
      <c r="N288" s="1308"/>
      <c r="O288" s="1308"/>
      <c r="P288" s="1308"/>
      <c r="Q288" s="1308"/>
      <c r="R288" s="1308"/>
      <c r="S288" s="1308"/>
    </row>
    <row r="289" spans="1:19" ht="19.5" customHeight="1" x14ac:dyDescent="0.25">
      <c r="A289" s="1308"/>
      <c r="B289" s="1308"/>
      <c r="C289" s="1308"/>
      <c r="D289" s="1308"/>
      <c r="E289" s="1322"/>
      <c r="F289" s="1322"/>
      <c r="G289" s="1308"/>
      <c r="H289" s="1308"/>
      <c r="I289" s="1308"/>
      <c r="J289" s="1308"/>
      <c r="K289" s="1308"/>
      <c r="L289" s="1308"/>
      <c r="M289" s="1308"/>
      <c r="N289" s="1308"/>
      <c r="O289" s="1308"/>
      <c r="P289" s="1308"/>
      <c r="Q289" s="1308"/>
      <c r="R289" s="1308"/>
      <c r="S289" s="1308"/>
    </row>
    <row r="290" spans="1:19" ht="19.5" customHeight="1" x14ac:dyDescent="0.25">
      <c r="A290" s="1308"/>
      <c r="B290" s="1308"/>
      <c r="C290" s="1308"/>
      <c r="D290" s="1308"/>
      <c r="E290" s="1322"/>
      <c r="F290" s="1322"/>
      <c r="G290" s="1308"/>
      <c r="H290" s="1308"/>
      <c r="I290" s="1308"/>
      <c r="J290" s="1308"/>
      <c r="K290" s="1308"/>
      <c r="L290" s="1308"/>
      <c r="M290" s="1308"/>
      <c r="N290" s="1308"/>
      <c r="O290" s="1308"/>
      <c r="P290" s="1308"/>
      <c r="Q290" s="1308"/>
      <c r="R290" s="1308"/>
      <c r="S290" s="1308"/>
    </row>
    <row r="291" spans="1:19" ht="19.5" customHeight="1" x14ac:dyDescent="0.25">
      <c r="A291" s="1308"/>
      <c r="B291" s="1308"/>
      <c r="C291" s="1308"/>
      <c r="D291" s="1308"/>
      <c r="E291" s="1322"/>
      <c r="F291" s="1322"/>
      <c r="G291" s="1308"/>
      <c r="H291" s="1308"/>
      <c r="I291" s="1308"/>
      <c r="J291" s="1308"/>
      <c r="K291" s="1308"/>
      <c r="L291" s="1308"/>
      <c r="M291" s="1308"/>
      <c r="N291" s="1308"/>
      <c r="O291" s="1308"/>
      <c r="P291" s="1308"/>
      <c r="Q291" s="1308"/>
      <c r="R291" s="1308"/>
      <c r="S291" s="1308"/>
    </row>
    <row r="292" spans="1:19" ht="19.5" customHeight="1" x14ac:dyDescent="0.25">
      <c r="A292" s="1308"/>
      <c r="B292" s="1308"/>
      <c r="C292" s="1308"/>
      <c r="D292" s="1308"/>
      <c r="E292" s="1322"/>
      <c r="F292" s="1322"/>
      <c r="G292" s="1308"/>
      <c r="H292" s="1308"/>
      <c r="I292" s="1308"/>
      <c r="J292" s="1308"/>
      <c r="K292" s="1308"/>
      <c r="L292" s="1308"/>
      <c r="M292" s="1308"/>
      <c r="N292" s="1308"/>
      <c r="O292" s="1308"/>
      <c r="P292" s="1308"/>
      <c r="Q292" s="1308"/>
      <c r="R292" s="1308"/>
      <c r="S292" s="1308"/>
    </row>
    <row r="293" spans="1:19" ht="19.5" customHeight="1" x14ac:dyDescent="0.25">
      <c r="A293" s="1308"/>
      <c r="B293" s="1308"/>
      <c r="C293" s="1308"/>
      <c r="D293" s="1308"/>
      <c r="E293" s="1322"/>
      <c r="F293" s="1322"/>
      <c r="G293" s="1308"/>
      <c r="H293" s="1308"/>
      <c r="I293" s="1308"/>
      <c r="J293" s="1308"/>
      <c r="K293" s="1308"/>
      <c r="L293" s="1308"/>
      <c r="M293" s="1308"/>
      <c r="N293" s="1308"/>
      <c r="O293" s="1308"/>
      <c r="P293" s="1308"/>
      <c r="Q293" s="1308"/>
      <c r="R293" s="1308"/>
      <c r="S293" s="1308"/>
    </row>
    <row r="294" spans="1:19" ht="19.5" customHeight="1" x14ac:dyDescent="0.25">
      <c r="A294" s="1308"/>
      <c r="B294" s="1308"/>
      <c r="C294" s="1308"/>
      <c r="D294" s="1308"/>
      <c r="E294" s="1322"/>
      <c r="F294" s="1322"/>
      <c r="G294" s="1308"/>
      <c r="H294" s="1308"/>
      <c r="I294" s="1308"/>
      <c r="J294" s="1308"/>
      <c r="K294" s="1308"/>
      <c r="L294" s="1308"/>
      <c r="M294" s="1308"/>
      <c r="N294" s="1308"/>
      <c r="O294" s="1308"/>
      <c r="P294" s="1308"/>
      <c r="Q294" s="1308"/>
      <c r="R294" s="1308"/>
      <c r="S294" s="1308"/>
    </row>
    <row r="295" spans="1:19" ht="19.5" customHeight="1" x14ac:dyDescent="0.25">
      <c r="A295" s="1308"/>
      <c r="B295" s="1308"/>
      <c r="C295" s="1308"/>
      <c r="D295" s="1308"/>
      <c r="E295" s="1322"/>
      <c r="F295" s="1322"/>
      <c r="G295" s="1308"/>
      <c r="H295" s="1308"/>
      <c r="I295" s="1308"/>
      <c r="J295" s="1308"/>
      <c r="K295" s="1308"/>
      <c r="L295" s="1308"/>
      <c r="M295" s="1308"/>
      <c r="N295" s="1308"/>
      <c r="O295" s="1308"/>
      <c r="P295" s="1308"/>
      <c r="Q295" s="1308"/>
      <c r="R295" s="1308"/>
      <c r="S295" s="1308"/>
    </row>
    <row r="296" spans="1:19" ht="19.5" customHeight="1" x14ac:dyDescent="0.25">
      <c r="A296" s="1308"/>
      <c r="B296" s="1308"/>
      <c r="C296" s="1308"/>
      <c r="D296" s="1308"/>
      <c r="E296" s="1322"/>
      <c r="F296" s="1322"/>
      <c r="G296" s="1308"/>
      <c r="H296" s="1308"/>
      <c r="I296" s="1308"/>
      <c r="J296" s="1308"/>
      <c r="K296" s="1308"/>
      <c r="L296" s="1308"/>
      <c r="M296" s="1308"/>
      <c r="N296" s="1308"/>
      <c r="O296" s="1308"/>
      <c r="P296" s="1308"/>
      <c r="Q296" s="1308"/>
      <c r="R296" s="1308"/>
      <c r="S296" s="1308"/>
    </row>
    <row r="297" spans="1:19" ht="19.5" customHeight="1" x14ac:dyDescent="0.25">
      <c r="A297" s="1308"/>
      <c r="B297" s="1308"/>
      <c r="C297" s="1308"/>
      <c r="D297" s="1308"/>
      <c r="E297" s="1322"/>
      <c r="F297" s="1322"/>
      <c r="G297" s="1308"/>
      <c r="H297" s="1308"/>
      <c r="I297" s="1308"/>
      <c r="J297" s="1308"/>
      <c r="K297" s="1308"/>
      <c r="L297" s="1308"/>
      <c r="M297" s="1308"/>
      <c r="N297" s="1308"/>
      <c r="O297" s="1308"/>
      <c r="P297" s="1308"/>
      <c r="Q297" s="1308"/>
      <c r="R297" s="1308"/>
      <c r="S297" s="1308"/>
    </row>
    <row r="298" spans="1:19" ht="19.5" customHeight="1" x14ac:dyDescent="0.25">
      <c r="A298" s="1308"/>
      <c r="B298" s="1308"/>
      <c r="C298" s="1308"/>
      <c r="D298" s="1308"/>
      <c r="E298" s="1322"/>
      <c r="F298" s="1322"/>
      <c r="G298" s="1308"/>
      <c r="H298" s="1308"/>
      <c r="I298" s="1308"/>
      <c r="J298" s="1308"/>
      <c r="K298" s="1308"/>
      <c r="L298" s="1308"/>
      <c r="M298" s="1308"/>
      <c r="N298" s="1308"/>
      <c r="O298" s="1308"/>
      <c r="P298" s="1308"/>
      <c r="Q298" s="1308"/>
      <c r="R298" s="1308"/>
      <c r="S298" s="1308"/>
    </row>
    <row r="299" spans="1:19" ht="19.5" customHeight="1" x14ac:dyDescent="0.25">
      <c r="A299" s="1308"/>
      <c r="B299" s="1308"/>
      <c r="C299" s="1308"/>
      <c r="D299" s="1308"/>
      <c r="E299" s="1322"/>
      <c r="F299" s="1322"/>
      <c r="G299" s="1308"/>
      <c r="H299" s="1308"/>
      <c r="I299" s="1308"/>
      <c r="J299" s="1308"/>
      <c r="K299" s="1308"/>
      <c r="L299" s="1308"/>
      <c r="M299" s="1308"/>
      <c r="N299" s="1308"/>
      <c r="O299" s="1308"/>
      <c r="P299" s="1308"/>
      <c r="Q299" s="1308"/>
      <c r="R299" s="1308"/>
      <c r="S299" s="1308"/>
    </row>
    <row r="300" spans="1:19" ht="19.5" customHeight="1" x14ac:dyDescent="0.25">
      <c r="A300" s="1308"/>
      <c r="B300" s="1308"/>
      <c r="C300" s="1308"/>
      <c r="D300" s="1308"/>
      <c r="E300" s="1322"/>
      <c r="F300" s="1322"/>
      <c r="G300" s="1308"/>
      <c r="H300" s="1308"/>
      <c r="I300" s="1308"/>
      <c r="J300" s="1308"/>
      <c r="K300" s="1308"/>
      <c r="L300" s="1308"/>
      <c r="M300" s="1308"/>
      <c r="N300" s="1308"/>
      <c r="O300" s="1308"/>
      <c r="P300" s="1308"/>
      <c r="Q300" s="1308"/>
      <c r="R300" s="1308"/>
      <c r="S300" s="1308"/>
    </row>
    <row r="301" spans="1:19" ht="19.5" customHeight="1" x14ac:dyDescent="0.25">
      <c r="A301" s="1308"/>
      <c r="B301" s="1308"/>
      <c r="C301" s="1308"/>
      <c r="D301" s="1308"/>
      <c r="E301" s="1322"/>
      <c r="F301" s="1322"/>
      <c r="G301" s="1308"/>
      <c r="H301" s="1308"/>
      <c r="I301" s="1308"/>
      <c r="J301" s="1308"/>
      <c r="K301" s="1308"/>
      <c r="L301" s="1308"/>
      <c r="M301" s="1308"/>
      <c r="N301" s="1308"/>
      <c r="O301" s="1308"/>
      <c r="P301" s="1308"/>
      <c r="Q301" s="1308"/>
      <c r="R301" s="1308"/>
      <c r="S301" s="1308"/>
    </row>
    <row r="302" spans="1:19" ht="19.5" customHeight="1" x14ac:dyDescent="0.25">
      <c r="A302" s="1308"/>
      <c r="B302" s="1308"/>
      <c r="C302" s="1308"/>
      <c r="D302" s="1308"/>
      <c r="E302" s="1322"/>
      <c r="F302" s="1322"/>
      <c r="G302" s="1308"/>
      <c r="H302" s="1308"/>
      <c r="I302" s="1308"/>
      <c r="J302" s="1308"/>
      <c r="K302" s="1308"/>
      <c r="L302" s="1308"/>
      <c r="M302" s="1308"/>
      <c r="N302" s="1308"/>
      <c r="O302" s="1308"/>
      <c r="P302" s="1308"/>
      <c r="Q302" s="1308"/>
      <c r="R302" s="1308"/>
      <c r="S302" s="1308"/>
    </row>
    <row r="303" spans="1:19" ht="19.5" customHeight="1" x14ac:dyDescent="0.25">
      <c r="A303" s="1308"/>
      <c r="B303" s="1308"/>
      <c r="C303" s="1308"/>
      <c r="D303" s="1308"/>
      <c r="E303" s="1322"/>
      <c r="F303" s="1322"/>
      <c r="G303" s="1308"/>
      <c r="H303" s="1308"/>
      <c r="I303" s="1308"/>
      <c r="J303" s="1308"/>
      <c r="K303" s="1308"/>
      <c r="L303" s="1308"/>
      <c r="M303" s="1308"/>
      <c r="N303" s="1308"/>
      <c r="O303" s="1308"/>
      <c r="P303" s="1308"/>
      <c r="Q303" s="1308"/>
      <c r="R303" s="1308"/>
      <c r="S303" s="1308"/>
    </row>
    <row r="304" spans="1:19" ht="19.5" customHeight="1" x14ac:dyDescent="0.25">
      <c r="A304" s="1308"/>
      <c r="B304" s="1308"/>
      <c r="C304" s="1308"/>
      <c r="D304" s="1308"/>
      <c r="E304" s="1322"/>
      <c r="F304" s="1322"/>
      <c r="G304" s="1308"/>
      <c r="H304" s="1308"/>
      <c r="I304" s="1308"/>
      <c r="J304" s="1308"/>
      <c r="K304" s="1308"/>
      <c r="L304" s="1308"/>
      <c r="M304" s="1308"/>
      <c r="N304" s="1308"/>
      <c r="O304" s="1308"/>
      <c r="P304" s="1308"/>
      <c r="Q304" s="1308"/>
      <c r="R304" s="1308"/>
      <c r="S304" s="1308"/>
    </row>
    <row r="305" spans="1:19" ht="19.5" customHeight="1" x14ac:dyDescent="0.25">
      <c r="A305" s="1308"/>
      <c r="B305" s="1308"/>
      <c r="C305" s="1308"/>
      <c r="D305" s="1308"/>
      <c r="E305" s="1322"/>
      <c r="F305" s="1322"/>
      <c r="G305" s="1308"/>
      <c r="H305" s="1308"/>
      <c r="I305" s="1308"/>
      <c r="J305" s="1308"/>
      <c r="K305" s="1308"/>
      <c r="L305" s="1308"/>
      <c r="M305" s="1308"/>
      <c r="N305" s="1308"/>
      <c r="O305" s="1308"/>
      <c r="P305" s="1308"/>
      <c r="Q305" s="1308"/>
      <c r="R305" s="1308"/>
      <c r="S305" s="1308"/>
    </row>
    <row r="306" spans="1:19" ht="19.5" customHeight="1" x14ac:dyDescent="0.25">
      <c r="A306" s="1308"/>
      <c r="B306" s="1308"/>
      <c r="C306" s="1308"/>
      <c r="D306" s="1308"/>
      <c r="E306" s="1322"/>
      <c r="F306" s="1322"/>
      <c r="G306" s="1308"/>
      <c r="H306" s="1308"/>
      <c r="I306" s="1308"/>
      <c r="J306" s="1308"/>
      <c r="K306" s="1308"/>
      <c r="L306" s="1308"/>
      <c r="M306" s="1308"/>
      <c r="N306" s="1308"/>
      <c r="O306" s="1308"/>
      <c r="P306" s="1308"/>
      <c r="Q306" s="1308"/>
      <c r="R306" s="1308"/>
      <c r="S306" s="1308"/>
    </row>
    <row r="307" spans="1:19" ht="19.5" customHeight="1" x14ac:dyDescent="0.25">
      <c r="A307" s="1308"/>
      <c r="B307" s="1308"/>
      <c r="C307" s="1308"/>
      <c r="D307" s="1308"/>
      <c r="E307" s="1322"/>
      <c r="F307" s="1322"/>
      <c r="G307" s="1308"/>
      <c r="H307" s="1308"/>
      <c r="I307" s="1308"/>
      <c r="J307" s="1308"/>
      <c r="K307" s="1308"/>
      <c r="L307" s="1308"/>
      <c r="M307" s="1308"/>
      <c r="N307" s="1308"/>
      <c r="O307" s="1308"/>
      <c r="P307" s="1308"/>
      <c r="Q307" s="1308"/>
      <c r="R307" s="1308"/>
      <c r="S307" s="1308"/>
    </row>
    <row r="308" spans="1:19" ht="19.5" customHeight="1" x14ac:dyDescent="0.25">
      <c r="A308" s="1308"/>
      <c r="B308" s="1308"/>
      <c r="C308" s="1308"/>
      <c r="D308" s="1308"/>
      <c r="E308" s="1322"/>
      <c r="F308" s="1322"/>
      <c r="G308" s="1308"/>
      <c r="H308" s="1308"/>
      <c r="I308" s="1308"/>
      <c r="J308" s="1308"/>
      <c r="K308" s="1308"/>
      <c r="L308" s="1308"/>
      <c r="M308" s="1308"/>
      <c r="N308" s="1308"/>
      <c r="O308" s="1308"/>
      <c r="P308" s="1308"/>
      <c r="Q308" s="1308"/>
      <c r="R308" s="1308"/>
      <c r="S308" s="1308"/>
    </row>
    <row r="309" spans="1:19" ht="19.5" customHeight="1" x14ac:dyDescent="0.25">
      <c r="A309" s="1308"/>
      <c r="B309" s="1308"/>
      <c r="C309" s="1308"/>
      <c r="D309" s="1308"/>
      <c r="E309" s="1322"/>
      <c r="F309" s="1322"/>
      <c r="G309" s="1308"/>
      <c r="H309" s="1308"/>
      <c r="I309" s="1308"/>
      <c r="J309" s="1308"/>
      <c r="K309" s="1308"/>
      <c r="L309" s="1308"/>
      <c r="M309" s="1308"/>
      <c r="N309" s="1308"/>
      <c r="O309" s="1308"/>
      <c r="P309" s="1308"/>
      <c r="Q309" s="1308"/>
      <c r="R309" s="1308"/>
      <c r="S309" s="1308"/>
    </row>
    <row r="310" spans="1:19" ht="19.5" customHeight="1" x14ac:dyDescent="0.25">
      <c r="A310" s="1308"/>
      <c r="B310" s="1308"/>
      <c r="C310" s="1308"/>
      <c r="D310" s="1308"/>
      <c r="E310" s="1322"/>
      <c r="F310" s="1322"/>
      <c r="G310" s="1308"/>
      <c r="H310" s="1308"/>
      <c r="I310" s="1308"/>
      <c r="J310" s="1308"/>
      <c r="K310" s="1308"/>
      <c r="L310" s="1308"/>
      <c r="M310" s="1308"/>
      <c r="N310" s="1308"/>
      <c r="O310" s="1308"/>
      <c r="P310" s="1308"/>
      <c r="Q310" s="1308"/>
      <c r="R310" s="1308"/>
      <c r="S310" s="1308"/>
    </row>
    <row r="311" spans="1:19" ht="19.5" customHeight="1" x14ac:dyDescent="0.25">
      <c r="A311" s="1308"/>
      <c r="B311" s="1308"/>
      <c r="C311" s="1308"/>
      <c r="D311" s="1308"/>
      <c r="E311" s="1322"/>
      <c r="F311" s="1322"/>
      <c r="G311" s="1308"/>
      <c r="H311" s="1308"/>
      <c r="I311" s="1308"/>
      <c r="J311" s="1308"/>
      <c r="K311" s="1308"/>
      <c r="L311" s="1308"/>
      <c r="M311" s="1308"/>
      <c r="N311" s="1308"/>
      <c r="O311" s="1308"/>
      <c r="P311" s="1308"/>
      <c r="Q311" s="1308"/>
      <c r="R311" s="1308"/>
      <c r="S311" s="1308"/>
    </row>
    <row r="312" spans="1:19" ht="19.5" customHeight="1" x14ac:dyDescent="0.25">
      <c r="A312" s="1308"/>
      <c r="B312" s="1308"/>
      <c r="C312" s="1308"/>
      <c r="D312" s="1308"/>
      <c r="E312" s="1322"/>
      <c r="F312" s="1322"/>
      <c r="G312" s="1308"/>
      <c r="H312" s="1308"/>
      <c r="I312" s="1308"/>
      <c r="J312" s="1308"/>
      <c r="K312" s="1308"/>
      <c r="L312" s="1308"/>
      <c r="M312" s="1308"/>
      <c r="N312" s="1308"/>
      <c r="O312" s="1308"/>
      <c r="P312" s="1308"/>
      <c r="Q312" s="1308"/>
      <c r="R312" s="1308"/>
      <c r="S312" s="1308"/>
    </row>
    <row r="313" spans="1:19" ht="19.5" customHeight="1" x14ac:dyDescent="0.25">
      <c r="A313" s="1308"/>
      <c r="B313" s="1308"/>
      <c r="C313" s="1308"/>
      <c r="D313" s="1308"/>
      <c r="E313" s="1322"/>
      <c r="F313" s="1322"/>
      <c r="G313" s="1308"/>
      <c r="H313" s="1308"/>
      <c r="I313" s="1308"/>
      <c r="J313" s="1308"/>
      <c r="K313" s="1308"/>
      <c r="L313" s="1308"/>
      <c r="M313" s="1308"/>
      <c r="N313" s="1308"/>
      <c r="O313" s="1308"/>
      <c r="P313" s="1308"/>
      <c r="Q313" s="1308"/>
      <c r="R313" s="1308"/>
      <c r="S313" s="1308"/>
    </row>
    <row r="314" spans="1:19" ht="19.5" customHeight="1" x14ac:dyDescent="0.25">
      <c r="A314" s="1308"/>
      <c r="B314" s="1308"/>
      <c r="C314" s="1308"/>
      <c r="D314" s="1308"/>
      <c r="E314" s="1322"/>
      <c r="F314" s="1322"/>
      <c r="G314" s="1308"/>
      <c r="H314" s="1308"/>
      <c r="I314" s="1308"/>
      <c r="J314" s="1308"/>
      <c r="K314" s="1308"/>
      <c r="L314" s="1308"/>
      <c r="M314" s="1308"/>
      <c r="N314" s="1308"/>
      <c r="O314" s="1308"/>
      <c r="P314" s="1308"/>
      <c r="Q314" s="1308"/>
      <c r="R314" s="1308"/>
      <c r="S314" s="1308"/>
    </row>
    <row r="315" spans="1:19" ht="19.5" customHeight="1" x14ac:dyDescent="0.25">
      <c r="A315" s="1308"/>
      <c r="B315" s="1308"/>
      <c r="C315" s="1308"/>
      <c r="D315" s="1308"/>
      <c r="E315" s="1322"/>
      <c r="F315" s="1322"/>
      <c r="G315" s="1308"/>
      <c r="H315" s="1308"/>
      <c r="I315" s="1308"/>
      <c r="J315" s="1308"/>
      <c r="K315" s="1308"/>
      <c r="L315" s="1308"/>
      <c r="M315" s="1308"/>
      <c r="N315" s="1308"/>
      <c r="O315" s="1308"/>
      <c r="P315" s="1308"/>
      <c r="Q315" s="1308"/>
      <c r="R315" s="1308"/>
      <c r="S315" s="1308"/>
    </row>
    <row r="316" spans="1:19" ht="19.5" customHeight="1" x14ac:dyDescent="0.25">
      <c r="A316" s="1308"/>
      <c r="B316" s="1308"/>
      <c r="C316" s="1308"/>
      <c r="D316" s="1308"/>
      <c r="E316" s="1322"/>
      <c r="F316" s="1322"/>
      <c r="G316" s="1308"/>
      <c r="H316" s="1308"/>
      <c r="I316" s="1308"/>
      <c r="J316" s="1308"/>
      <c r="K316" s="1308"/>
      <c r="L316" s="1308"/>
      <c r="M316" s="1308"/>
      <c r="N316" s="1308"/>
      <c r="O316" s="1308"/>
      <c r="P316" s="1308"/>
      <c r="Q316" s="1308"/>
      <c r="R316" s="1308"/>
      <c r="S316" s="1308"/>
    </row>
    <row r="317" spans="1:19" ht="19.5" customHeight="1" x14ac:dyDescent="0.25">
      <c r="A317" s="1308"/>
      <c r="B317" s="1308"/>
      <c r="C317" s="1308"/>
      <c r="D317" s="1308"/>
      <c r="E317" s="1322"/>
      <c r="F317" s="1322"/>
      <c r="G317" s="1308"/>
      <c r="H317" s="1308"/>
      <c r="I317" s="1308"/>
      <c r="J317" s="1308"/>
      <c r="K317" s="1308"/>
      <c r="L317" s="1308"/>
      <c r="M317" s="1308"/>
      <c r="N317" s="1308"/>
      <c r="O317" s="1308"/>
      <c r="P317" s="1308"/>
      <c r="Q317" s="1308"/>
      <c r="R317" s="1308"/>
      <c r="S317" s="1308"/>
    </row>
    <row r="318" spans="1:19" ht="19.5" customHeight="1" x14ac:dyDescent="0.25">
      <c r="A318" s="1308"/>
      <c r="B318" s="1308"/>
      <c r="C318" s="1308"/>
      <c r="D318" s="1308"/>
      <c r="E318" s="1322"/>
      <c r="F318" s="1322"/>
      <c r="G318" s="1308"/>
      <c r="H318" s="1308"/>
      <c r="I318" s="1308"/>
      <c r="J318" s="1308"/>
      <c r="K318" s="1308"/>
      <c r="L318" s="1308"/>
      <c r="M318" s="1308"/>
      <c r="N318" s="1308"/>
      <c r="O318" s="1308"/>
      <c r="P318" s="1308"/>
      <c r="Q318" s="1308"/>
      <c r="R318" s="1308"/>
      <c r="S318" s="1308"/>
    </row>
    <row r="319" spans="1:19" ht="19.5" customHeight="1" x14ac:dyDescent="0.25">
      <c r="A319" s="1308"/>
      <c r="B319" s="1308"/>
      <c r="C319" s="1308"/>
      <c r="D319" s="1308"/>
      <c r="E319" s="1322"/>
      <c r="F319" s="1322"/>
      <c r="G319" s="1308"/>
      <c r="H319" s="1308"/>
      <c r="I319" s="1308"/>
      <c r="J319" s="1308"/>
      <c r="K319" s="1308"/>
      <c r="L319" s="1308"/>
      <c r="M319" s="1308"/>
      <c r="N319" s="1308"/>
      <c r="O319" s="1308"/>
      <c r="P319" s="1308"/>
      <c r="Q319" s="1308"/>
      <c r="R319" s="1308"/>
      <c r="S319" s="1308"/>
    </row>
    <row r="320" spans="1:19" ht="19.5" customHeight="1" x14ac:dyDescent="0.25">
      <c r="A320" s="1308"/>
      <c r="B320" s="1308"/>
      <c r="C320" s="1308"/>
      <c r="D320" s="1308"/>
      <c r="E320" s="1322"/>
      <c r="F320" s="1322"/>
      <c r="G320" s="1308"/>
      <c r="H320" s="1308"/>
      <c r="I320" s="1308"/>
      <c r="J320" s="1308"/>
      <c r="K320" s="1308"/>
      <c r="L320" s="1308"/>
      <c r="M320" s="1308"/>
      <c r="N320" s="1308"/>
      <c r="O320" s="1308"/>
      <c r="P320" s="1308"/>
      <c r="Q320" s="1308"/>
      <c r="R320" s="1308"/>
      <c r="S320" s="1308"/>
    </row>
    <row r="321" spans="1:19" ht="19.5" customHeight="1" x14ac:dyDescent="0.25">
      <c r="A321" s="1308"/>
      <c r="B321" s="1308"/>
      <c r="C321" s="1308"/>
      <c r="D321" s="1308"/>
      <c r="E321" s="1322"/>
      <c r="F321" s="1322"/>
      <c r="G321" s="1308"/>
      <c r="H321" s="1308"/>
      <c r="I321" s="1308"/>
      <c r="J321" s="1308"/>
      <c r="K321" s="1308"/>
      <c r="L321" s="1308"/>
      <c r="M321" s="1308"/>
      <c r="N321" s="1308"/>
      <c r="O321" s="1308"/>
      <c r="P321" s="1308"/>
      <c r="Q321" s="1308"/>
      <c r="R321" s="1308"/>
      <c r="S321" s="1308"/>
    </row>
    <row r="322" spans="1:19" ht="19.5" customHeight="1" x14ac:dyDescent="0.25">
      <c r="A322" s="1308"/>
      <c r="B322" s="1308"/>
      <c r="C322" s="1308"/>
      <c r="D322" s="1308"/>
      <c r="E322" s="1322"/>
      <c r="F322" s="1322"/>
      <c r="G322" s="1308"/>
      <c r="H322" s="1308"/>
      <c r="I322" s="1308"/>
      <c r="J322" s="1308"/>
      <c r="K322" s="1308"/>
      <c r="L322" s="1308"/>
      <c r="M322" s="1308"/>
      <c r="N322" s="1308"/>
      <c r="O322" s="1308"/>
      <c r="P322" s="1308"/>
      <c r="Q322" s="1308"/>
      <c r="R322" s="1308"/>
      <c r="S322" s="1308"/>
    </row>
    <row r="323" spans="1:19" ht="19.5" customHeight="1" x14ac:dyDescent="0.25">
      <c r="A323" s="1308"/>
      <c r="B323" s="1308"/>
      <c r="C323" s="1308"/>
      <c r="D323" s="1308"/>
      <c r="E323" s="1322"/>
      <c r="F323" s="1322"/>
      <c r="G323" s="1308"/>
      <c r="H323" s="1308"/>
      <c r="I323" s="1308"/>
      <c r="J323" s="1308"/>
      <c r="K323" s="1308"/>
      <c r="L323" s="1308"/>
      <c r="M323" s="1308"/>
      <c r="N323" s="1308"/>
      <c r="O323" s="1308"/>
      <c r="P323" s="1308"/>
      <c r="Q323" s="1308"/>
      <c r="R323" s="1308"/>
      <c r="S323" s="1308"/>
    </row>
    <row r="324" spans="1:19" ht="19.5" customHeight="1" x14ac:dyDescent="0.25">
      <c r="A324" s="1308"/>
      <c r="B324" s="1308"/>
      <c r="C324" s="1308"/>
      <c r="D324" s="1308"/>
      <c r="E324" s="1322"/>
      <c r="F324" s="1322"/>
      <c r="G324" s="1308"/>
      <c r="H324" s="1308"/>
      <c r="I324" s="1308"/>
      <c r="J324" s="1308"/>
      <c r="K324" s="1308"/>
      <c r="L324" s="1308"/>
      <c r="M324" s="1308"/>
      <c r="N324" s="1308"/>
      <c r="O324" s="1308"/>
      <c r="P324" s="1308"/>
      <c r="Q324" s="1308"/>
      <c r="R324" s="1308"/>
      <c r="S324" s="1308"/>
    </row>
    <row r="325" spans="1:19" ht="19.5" customHeight="1" x14ac:dyDescent="0.25">
      <c r="A325" s="1308"/>
      <c r="B325" s="1308"/>
      <c r="C325" s="1308"/>
      <c r="D325" s="1308"/>
      <c r="E325" s="1322"/>
      <c r="F325" s="1322"/>
      <c r="G325" s="1308"/>
      <c r="H325" s="1308"/>
      <c r="I325" s="1308"/>
      <c r="J325" s="1308"/>
      <c r="K325" s="1308"/>
      <c r="L325" s="1308"/>
      <c r="M325" s="1308"/>
      <c r="N325" s="1308"/>
      <c r="O325" s="1308"/>
      <c r="P325" s="1308"/>
      <c r="Q325" s="1308"/>
      <c r="R325" s="1308"/>
      <c r="S325" s="1308"/>
    </row>
    <row r="326" spans="1:19" ht="19.5" customHeight="1" x14ac:dyDescent="0.25">
      <c r="A326" s="1308"/>
      <c r="B326" s="1308"/>
      <c r="C326" s="1308"/>
      <c r="D326" s="1308"/>
      <c r="E326" s="1322"/>
      <c r="F326" s="1322"/>
      <c r="G326" s="1308"/>
      <c r="H326" s="1308"/>
      <c r="I326" s="1308"/>
      <c r="J326" s="1308"/>
      <c r="K326" s="1308"/>
      <c r="L326" s="1308"/>
      <c r="M326" s="1308"/>
      <c r="N326" s="1308"/>
      <c r="O326" s="1308"/>
      <c r="P326" s="1308"/>
      <c r="Q326" s="1308"/>
      <c r="R326" s="1308"/>
      <c r="S326" s="1308"/>
    </row>
    <row r="327" spans="1:19" ht="19.5" customHeight="1" x14ac:dyDescent="0.25">
      <c r="A327" s="1308"/>
      <c r="B327" s="1308"/>
      <c r="C327" s="1308"/>
      <c r="D327" s="1308"/>
      <c r="E327" s="1322"/>
      <c r="F327" s="1322"/>
      <c r="G327" s="1308"/>
      <c r="H327" s="1308"/>
      <c r="I327" s="1308"/>
      <c r="J327" s="1308"/>
      <c r="K327" s="1308"/>
      <c r="L327" s="1308"/>
      <c r="M327" s="1308"/>
      <c r="N327" s="1308"/>
      <c r="O327" s="1308"/>
      <c r="P327" s="1308"/>
      <c r="Q327" s="1308"/>
      <c r="R327" s="1308"/>
      <c r="S327" s="1308"/>
    </row>
    <row r="328" spans="1:19" ht="19.5" customHeight="1" x14ac:dyDescent="0.25">
      <c r="A328" s="1308"/>
      <c r="B328" s="1308"/>
      <c r="C328" s="1308"/>
      <c r="D328" s="1308"/>
      <c r="E328" s="1322"/>
      <c r="F328" s="1322"/>
      <c r="G328" s="1308"/>
      <c r="H328" s="1308"/>
      <c r="I328" s="1308"/>
      <c r="J328" s="1308"/>
      <c r="K328" s="1308"/>
      <c r="L328" s="1308"/>
      <c r="M328" s="1308"/>
      <c r="N328" s="1308"/>
      <c r="O328" s="1308"/>
      <c r="P328" s="1308"/>
      <c r="Q328" s="1308"/>
      <c r="R328" s="1308"/>
      <c r="S328" s="1308"/>
    </row>
    <row r="329" spans="1:19" ht="19.5" customHeight="1" x14ac:dyDescent="0.25">
      <c r="A329" s="1308"/>
      <c r="B329" s="1308"/>
      <c r="C329" s="1308"/>
      <c r="D329" s="1308"/>
      <c r="E329" s="1322"/>
      <c r="F329" s="1322"/>
      <c r="G329" s="1308"/>
      <c r="H329" s="1308"/>
      <c r="I329" s="1308"/>
      <c r="J329" s="1308"/>
      <c r="K329" s="1308"/>
      <c r="L329" s="1308"/>
      <c r="M329" s="1308"/>
      <c r="N329" s="1308"/>
      <c r="O329" s="1308"/>
      <c r="P329" s="1308"/>
      <c r="Q329" s="1308"/>
      <c r="R329" s="1308"/>
      <c r="S329" s="1308"/>
    </row>
    <row r="330" spans="1:19" ht="19.5" customHeight="1" x14ac:dyDescent="0.25">
      <c r="A330" s="1308"/>
      <c r="B330" s="1308"/>
      <c r="C330" s="1308"/>
      <c r="D330" s="1308"/>
      <c r="E330" s="1322"/>
      <c r="F330" s="1322"/>
      <c r="G330" s="1308"/>
      <c r="H330" s="1308"/>
      <c r="I330" s="1308"/>
      <c r="J330" s="1308"/>
      <c r="K330" s="1308"/>
      <c r="L330" s="1308"/>
      <c r="M330" s="1308"/>
      <c r="N330" s="1308"/>
      <c r="O330" s="1308"/>
      <c r="P330" s="1308"/>
      <c r="Q330" s="1308"/>
      <c r="R330" s="1308"/>
      <c r="S330" s="1308"/>
    </row>
    <row r="331" spans="1:19" ht="19.5" customHeight="1" x14ac:dyDescent="0.25">
      <c r="A331" s="1308"/>
      <c r="B331" s="1308"/>
      <c r="C331" s="1308"/>
      <c r="D331" s="1308"/>
      <c r="E331" s="1322"/>
      <c r="F331" s="1322"/>
      <c r="G331" s="1308"/>
      <c r="H331" s="1308"/>
      <c r="I331" s="1308"/>
      <c r="J331" s="1308"/>
      <c r="K331" s="1308"/>
      <c r="L331" s="1308"/>
      <c r="M331" s="1308"/>
      <c r="N331" s="1308"/>
      <c r="O331" s="1308"/>
      <c r="P331" s="1308"/>
      <c r="Q331" s="1308"/>
      <c r="R331" s="1308"/>
      <c r="S331" s="1308"/>
    </row>
    <row r="332" spans="1:19" ht="19.5" customHeight="1" x14ac:dyDescent="0.25">
      <c r="A332" s="1308"/>
      <c r="B332" s="1308"/>
      <c r="C332" s="1308"/>
      <c r="D332" s="1308"/>
      <c r="E332" s="1322"/>
      <c r="F332" s="1322"/>
      <c r="G332" s="1308"/>
      <c r="H332" s="1308"/>
      <c r="I332" s="1308"/>
      <c r="J332" s="1308"/>
      <c r="K332" s="1308"/>
      <c r="L332" s="1308"/>
      <c r="M332" s="1308"/>
      <c r="N332" s="1308"/>
      <c r="O332" s="1308"/>
      <c r="P332" s="1308"/>
      <c r="Q332" s="1308"/>
      <c r="R332" s="1308"/>
      <c r="S332" s="1308"/>
    </row>
    <row r="333" spans="1:19" ht="19.5" customHeight="1" x14ac:dyDescent="0.25">
      <c r="A333" s="1308"/>
      <c r="B333" s="1308"/>
      <c r="C333" s="1308"/>
      <c r="D333" s="1308"/>
      <c r="E333" s="1322"/>
      <c r="F333" s="1322"/>
      <c r="G333" s="1308"/>
      <c r="H333" s="1308"/>
      <c r="I333" s="1308"/>
      <c r="J333" s="1308"/>
      <c r="K333" s="1308"/>
      <c r="L333" s="1308"/>
      <c r="M333" s="1308"/>
      <c r="N333" s="1308"/>
      <c r="O333" s="1308"/>
      <c r="P333" s="1308"/>
      <c r="Q333" s="1308"/>
      <c r="R333" s="1308"/>
      <c r="S333" s="1308"/>
    </row>
    <row r="334" spans="1:19" ht="19.5" customHeight="1" x14ac:dyDescent="0.25">
      <c r="A334" s="1308"/>
      <c r="B334" s="1308"/>
      <c r="C334" s="1308"/>
      <c r="D334" s="1308"/>
      <c r="E334" s="1322"/>
      <c r="F334" s="1322"/>
      <c r="G334" s="1308"/>
      <c r="H334" s="1308"/>
      <c r="I334" s="1308"/>
      <c r="J334" s="1308"/>
      <c r="K334" s="1308"/>
      <c r="L334" s="1308"/>
      <c r="M334" s="1308"/>
      <c r="N334" s="1308"/>
      <c r="O334" s="1308"/>
      <c r="P334" s="1308"/>
      <c r="Q334" s="1308"/>
      <c r="R334" s="1308"/>
      <c r="S334" s="1308"/>
    </row>
    <row r="335" spans="1:19" ht="19.5" customHeight="1" x14ac:dyDescent="0.25">
      <c r="A335" s="1308"/>
      <c r="B335" s="1308"/>
      <c r="C335" s="1308"/>
      <c r="D335" s="1308"/>
      <c r="E335" s="1322"/>
      <c r="F335" s="1322"/>
      <c r="G335" s="1308"/>
      <c r="H335" s="1308"/>
      <c r="I335" s="1308"/>
      <c r="J335" s="1308"/>
      <c r="K335" s="1308"/>
      <c r="L335" s="1308"/>
      <c r="M335" s="1308"/>
      <c r="N335" s="1308"/>
      <c r="O335" s="1308"/>
      <c r="P335" s="1308"/>
      <c r="Q335" s="1308"/>
      <c r="R335" s="1308"/>
      <c r="S335" s="1308"/>
    </row>
    <row r="336" spans="1:19" ht="19.5" customHeight="1" x14ac:dyDescent="0.25">
      <c r="A336" s="1308"/>
      <c r="B336" s="1308"/>
      <c r="C336" s="1308"/>
      <c r="D336" s="1308"/>
      <c r="E336" s="1322"/>
      <c r="F336" s="1322"/>
      <c r="G336" s="1308"/>
      <c r="H336" s="1308"/>
      <c r="I336" s="1308"/>
      <c r="J336" s="1308"/>
      <c r="K336" s="1308"/>
      <c r="L336" s="1308"/>
      <c r="M336" s="1308"/>
      <c r="N336" s="1308"/>
      <c r="O336" s="1308"/>
      <c r="P336" s="1308"/>
      <c r="Q336" s="1308"/>
      <c r="R336" s="1308"/>
      <c r="S336" s="1308"/>
    </row>
    <row r="337" spans="1:19" ht="19.5" customHeight="1" x14ac:dyDescent="0.25">
      <c r="A337" s="1308"/>
      <c r="B337" s="1308"/>
      <c r="C337" s="1308"/>
      <c r="D337" s="1308"/>
      <c r="E337" s="1322"/>
      <c r="F337" s="1322"/>
      <c r="G337" s="1308"/>
      <c r="H337" s="1308"/>
      <c r="I337" s="1308"/>
      <c r="J337" s="1308"/>
      <c r="K337" s="1308"/>
      <c r="L337" s="1308"/>
      <c r="M337" s="1308"/>
      <c r="N337" s="1308"/>
      <c r="O337" s="1308"/>
      <c r="P337" s="1308"/>
      <c r="Q337" s="1308"/>
      <c r="R337" s="1308"/>
      <c r="S337" s="1308"/>
    </row>
    <row r="338" spans="1:19" ht="19.5" customHeight="1" x14ac:dyDescent="0.25">
      <c r="A338" s="1308"/>
      <c r="B338" s="1308"/>
      <c r="C338" s="1308"/>
      <c r="D338" s="1308"/>
      <c r="E338" s="1322"/>
      <c r="F338" s="1322"/>
      <c r="G338" s="1308"/>
      <c r="H338" s="1308"/>
      <c r="I338" s="1308"/>
      <c r="J338" s="1308"/>
      <c r="K338" s="1308"/>
      <c r="L338" s="1308"/>
      <c r="M338" s="1308"/>
      <c r="N338" s="1308"/>
      <c r="O338" s="1308"/>
      <c r="P338" s="1308"/>
      <c r="Q338" s="1308"/>
      <c r="R338" s="1308"/>
      <c r="S338" s="1308"/>
    </row>
    <row r="339" spans="1:19" ht="19.5" customHeight="1" x14ac:dyDescent="0.25">
      <c r="A339" s="1308"/>
      <c r="B339" s="1308"/>
      <c r="C339" s="1308"/>
      <c r="D339" s="1308"/>
      <c r="E339" s="1322"/>
      <c r="F339" s="1322"/>
      <c r="G339" s="1308"/>
      <c r="H339" s="1308"/>
      <c r="I339" s="1308"/>
      <c r="J339" s="1308"/>
      <c r="K339" s="1308"/>
      <c r="L339" s="1308"/>
      <c r="M339" s="1308"/>
      <c r="N339" s="1308"/>
      <c r="O339" s="1308"/>
      <c r="P339" s="1308"/>
      <c r="Q339" s="1308"/>
      <c r="R339" s="1308"/>
      <c r="S339" s="1308"/>
    </row>
    <row r="340" spans="1:19" ht="19.5" customHeight="1" x14ac:dyDescent="0.25">
      <c r="A340" s="1308"/>
      <c r="B340" s="1308"/>
      <c r="C340" s="1308"/>
      <c r="D340" s="1308"/>
      <c r="E340" s="1322"/>
      <c r="F340" s="1322"/>
      <c r="G340" s="1308"/>
      <c r="H340" s="1308"/>
      <c r="I340" s="1308"/>
      <c r="J340" s="1308"/>
      <c r="K340" s="1308"/>
      <c r="L340" s="1308"/>
      <c r="M340" s="1308"/>
      <c r="N340" s="1308"/>
      <c r="O340" s="1308"/>
      <c r="P340" s="1308"/>
      <c r="Q340" s="1308"/>
      <c r="R340" s="1308"/>
      <c r="S340" s="1308"/>
    </row>
    <row r="341" spans="1:19" ht="19.5" customHeight="1" x14ac:dyDescent="0.25">
      <c r="A341" s="1308"/>
      <c r="B341" s="1308"/>
      <c r="C341" s="1308"/>
      <c r="D341" s="1308"/>
      <c r="E341" s="1322"/>
      <c r="F341" s="1322"/>
      <c r="G341" s="1308"/>
      <c r="H341" s="1308"/>
      <c r="I341" s="1308"/>
      <c r="J341" s="1308"/>
      <c r="K341" s="1308"/>
      <c r="L341" s="1308"/>
      <c r="M341" s="1308"/>
      <c r="N341" s="1308"/>
      <c r="O341" s="1308"/>
      <c r="P341" s="1308"/>
      <c r="Q341" s="1308"/>
      <c r="R341" s="1308"/>
      <c r="S341" s="1308"/>
    </row>
    <row r="342" spans="1:19" ht="19.5" customHeight="1" x14ac:dyDescent="0.25">
      <c r="A342" s="1308"/>
      <c r="B342" s="1308"/>
      <c r="C342" s="1308"/>
      <c r="D342" s="1308"/>
      <c r="E342" s="1322"/>
      <c r="F342" s="1322"/>
      <c r="G342" s="1308"/>
      <c r="H342" s="1308"/>
      <c r="I342" s="1308"/>
      <c r="J342" s="1308"/>
      <c r="K342" s="1308"/>
      <c r="L342" s="1308"/>
      <c r="M342" s="1308"/>
      <c r="N342" s="1308"/>
      <c r="O342" s="1308"/>
      <c r="P342" s="1308"/>
      <c r="Q342" s="1308"/>
      <c r="R342" s="1308"/>
      <c r="S342" s="1308"/>
    </row>
    <row r="343" spans="1:19" ht="19.5" customHeight="1" x14ac:dyDescent="0.25">
      <c r="A343" s="1308"/>
      <c r="B343" s="1308"/>
      <c r="C343" s="1308"/>
      <c r="D343" s="1308"/>
      <c r="E343" s="1322"/>
      <c r="F343" s="1322"/>
      <c r="G343" s="1308"/>
      <c r="H343" s="1308"/>
      <c r="I343" s="1308"/>
      <c r="J343" s="1308"/>
      <c r="K343" s="1308"/>
      <c r="L343" s="1308"/>
      <c r="M343" s="1308"/>
      <c r="N343" s="1308"/>
      <c r="O343" s="1308"/>
      <c r="P343" s="1308"/>
      <c r="Q343" s="1308"/>
      <c r="R343" s="1308"/>
      <c r="S343" s="1308"/>
    </row>
    <row r="344" spans="1:19" ht="19.5" customHeight="1" x14ac:dyDescent="0.25">
      <c r="A344" s="1308"/>
      <c r="B344" s="1308"/>
      <c r="C344" s="1308"/>
      <c r="D344" s="1308"/>
      <c r="E344" s="1322"/>
      <c r="F344" s="1322"/>
      <c r="G344" s="1308"/>
      <c r="H344" s="1308"/>
      <c r="I344" s="1308"/>
      <c r="J344" s="1308"/>
      <c r="K344" s="1308"/>
      <c r="L344" s="1308"/>
      <c r="M344" s="1308"/>
      <c r="N344" s="1308"/>
      <c r="O344" s="1308"/>
      <c r="P344" s="1308"/>
      <c r="Q344" s="1308"/>
      <c r="R344" s="1308"/>
      <c r="S344" s="1308"/>
    </row>
    <row r="345" spans="1:19" ht="19.5" customHeight="1" x14ac:dyDescent="0.25">
      <c r="A345" s="1308"/>
      <c r="B345" s="1308"/>
      <c r="C345" s="1308"/>
      <c r="D345" s="1308"/>
      <c r="E345" s="1322"/>
      <c r="F345" s="1322"/>
      <c r="G345" s="1308"/>
      <c r="H345" s="1308"/>
      <c r="I345" s="1308"/>
      <c r="J345" s="1308"/>
      <c r="K345" s="1308"/>
      <c r="L345" s="1308"/>
      <c r="M345" s="1308"/>
      <c r="N345" s="1308"/>
      <c r="O345" s="1308"/>
      <c r="P345" s="1308"/>
      <c r="Q345" s="1308"/>
      <c r="R345" s="1308"/>
      <c r="S345" s="1308"/>
    </row>
    <row r="346" spans="1:19" ht="19.5" customHeight="1" x14ac:dyDescent="0.25">
      <c r="A346" s="1308"/>
      <c r="B346" s="1308"/>
      <c r="C346" s="1308"/>
      <c r="D346" s="1308"/>
      <c r="E346" s="1322"/>
      <c r="F346" s="1322"/>
      <c r="G346" s="1308"/>
      <c r="H346" s="1308"/>
      <c r="I346" s="1308"/>
      <c r="J346" s="1308"/>
      <c r="K346" s="1308"/>
      <c r="L346" s="1308"/>
      <c r="M346" s="1308"/>
      <c r="N346" s="1308"/>
      <c r="O346" s="1308"/>
      <c r="P346" s="1308"/>
      <c r="Q346" s="1308"/>
      <c r="R346" s="1308"/>
      <c r="S346" s="1308"/>
    </row>
    <row r="347" spans="1:19" ht="19.5" customHeight="1" x14ac:dyDescent="0.25">
      <c r="A347" s="1308"/>
      <c r="B347" s="1308"/>
      <c r="C347" s="1308"/>
      <c r="D347" s="1308"/>
      <c r="E347" s="1322"/>
      <c r="F347" s="1322"/>
      <c r="G347" s="1308"/>
      <c r="H347" s="1308"/>
      <c r="I347" s="1308"/>
      <c r="J347" s="1308"/>
      <c r="K347" s="1308"/>
      <c r="L347" s="1308"/>
      <c r="M347" s="1308"/>
      <c r="N347" s="1308"/>
      <c r="O347" s="1308"/>
      <c r="P347" s="1308"/>
      <c r="Q347" s="1308"/>
      <c r="R347" s="1308"/>
      <c r="S347" s="1308"/>
    </row>
    <row r="348" spans="1:19" ht="19.5" customHeight="1" x14ac:dyDescent="0.25">
      <c r="A348" s="1308"/>
      <c r="B348" s="1308"/>
      <c r="C348" s="1308"/>
      <c r="D348" s="1308"/>
      <c r="E348" s="1322"/>
      <c r="F348" s="1322"/>
      <c r="G348" s="1308"/>
      <c r="H348" s="1308"/>
      <c r="I348" s="1308"/>
      <c r="J348" s="1308"/>
      <c r="K348" s="1308"/>
      <c r="L348" s="1308"/>
      <c r="M348" s="1308"/>
      <c r="N348" s="1308"/>
      <c r="O348" s="1308"/>
      <c r="P348" s="1308"/>
      <c r="Q348" s="1308"/>
      <c r="R348" s="1308"/>
      <c r="S348" s="1308"/>
    </row>
    <row r="349" spans="1:19" ht="19.5" customHeight="1" x14ac:dyDescent="0.25">
      <c r="A349" s="1308"/>
      <c r="B349" s="1308"/>
      <c r="C349" s="1308"/>
      <c r="D349" s="1308"/>
      <c r="E349" s="1322"/>
      <c r="F349" s="1322"/>
      <c r="G349" s="1308"/>
      <c r="H349" s="1308"/>
      <c r="I349" s="1308"/>
      <c r="J349" s="1308"/>
      <c r="K349" s="1308"/>
      <c r="L349" s="1308"/>
      <c r="M349" s="1308"/>
      <c r="N349" s="1308"/>
      <c r="O349" s="1308"/>
      <c r="P349" s="1308"/>
      <c r="Q349" s="1308"/>
      <c r="R349" s="1308"/>
      <c r="S349" s="1308"/>
    </row>
    <row r="350" spans="1:19" ht="19.5" customHeight="1" x14ac:dyDescent="0.25">
      <c r="A350" s="1308"/>
      <c r="B350" s="1308"/>
      <c r="C350" s="1308"/>
      <c r="D350" s="1308"/>
      <c r="E350" s="1322"/>
      <c r="F350" s="1322"/>
      <c r="G350" s="1308"/>
      <c r="H350" s="1308"/>
      <c r="I350" s="1308"/>
      <c r="J350" s="1308"/>
      <c r="K350" s="1308"/>
      <c r="L350" s="1308"/>
      <c r="M350" s="1308"/>
      <c r="N350" s="1308"/>
      <c r="O350" s="1308"/>
      <c r="P350" s="1308"/>
      <c r="Q350" s="1308"/>
      <c r="R350" s="1308"/>
      <c r="S350" s="1308"/>
    </row>
    <row r="351" spans="1:19" ht="19.5" customHeight="1" x14ac:dyDescent="0.25">
      <c r="A351" s="1308"/>
      <c r="B351" s="1308"/>
      <c r="C351" s="1308"/>
      <c r="D351" s="1308"/>
      <c r="E351" s="1322"/>
      <c r="F351" s="1322"/>
      <c r="G351" s="1308"/>
      <c r="H351" s="1308"/>
      <c r="I351" s="1308"/>
      <c r="J351" s="1308"/>
      <c r="K351" s="1308"/>
      <c r="L351" s="1308"/>
      <c r="M351" s="1308"/>
      <c r="N351" s="1308"/>
      <c r="O351" s="1308"/>
      <c r="P351" s="1308"/>
      <c r="Q351" s="1308"/>
      <c r="R351" s="1308"/>
      <c r="S351" s="1308"/>
    </row>
    <row r="352" spans="1:19" ht="19.5" customHeight="1" x14ac:dyDescent="0.25">
      <c r="A352" s="1308"/>
      <c r="B352" s="1308"/>
      <c r="C352" s="1308"/>
      <c r="D352" s="1308"/>
      <c r="E352" s="1322"/>
      <c r="F352" s="1322"/>
      <c r="G352" s="1308"/>
      <c r="H352" s="1308"/>
      <c r="I352" s="1308"/>
      <c r="J352" s="1308"/>
      <c r="K352" s="1308"/>
      <c r="L352" s="1308"/>
      <c r="M352" s="1308"/>
      <c r="N352" s="1308"/>
      <c r="O352" s="1308"/>
      <c r="P352" s="1308"/>
      <c r="Q352" s="1308"/>
      <c r="R352" s="1308"/>
      <c r="S352" s="1308"/>
    </row>
    <row r="353" spans="1:19" ht="19.5" customHeight="1" x14ac:dyDescent="0.25">
      <c r="A353" s="1308"/>
      <c r="B353" s="1308"/>
      <c r="C353" s="1308"/>
      <c r="D353" s="1308"/>
      <c r="E353" s="1322"/>
      <c r="F353" s="1322"/>
      <c r="G353" s="1308"/>
      <c r="H353" s="1308"/>
      <c r="I353" s="1308"/>
      <c r="J353" s="1308"/>
      <c r="K353" s="1308"/>
      <c r="L353" s="1308"/>
      <c r="M353" s="1308"/>
      <c r="N353" s="1308"/>
      <c r="O353" s="1308"/>
      <c r="P353" s="1308"/>
      <c r="Q353" s="1308"/>
      <c r="R353" s="1308"/>
      <c r="S353" s="1308"/>
    </row>
    <row r="354" spans="1:19" ht="19.5" customHeight="1" x14ac:dyDescent="0.25">
      <c r="A354" s="1308"/>
      <c r="B354" s="1308"/>
      <c r="C354" s="1308"/>
      <c r="D354" s="1308"/>
      <c r="E354" s="1322"/>
      <c r="F354" s="1322"/>
      <c r="G354" s="1308"/>
      <c r="H354" s="1308"/>
      <c r="I354" s="1308"/>
      <c r="J354" s="1308"/>
      <c r="K354" s="1308"/>
      <c r="L354" s="1308"/>
      <c r="M354" s="1308"/>
      <c r="N354" s="1308"/>
      <c r="O354" s="1308"/>
      <c r="P354" s="1308"/>
      <c r="Q354" s="1308"/>
      <c r="R354" s="1308"/>
      <c r="S354" s="1308"/>
    </row>
    <row r="355" spans="1:19" ht="19.5" customHeight="1" x14ac:dyDescent="0.25">
      <c r="A355" s="1308"/>
      <c r="B355" s="1308"/>
      <c r="C355" s="1308"/>
      <c r="D355" s="1308"/>
      <c r="E355" s="1322"/>
      <c r="F355" s="1322"/>
      <c r="G355" s="1308"/>
      <c r="H355" s="1308"/>
      <c r="I355" s="1308"/>
      <c r="J355" s="1308"/>
      <c r="K355" s="1308"/>
      <c r="L355" s="1308"/>
      <c r="M355" s="1308"/>
      <c r="N355" s="1308"/>
      <c r="O355" s="1308"/>
      <c r="P355" s="1308"/>
      <c r="Q355" s="1308"/>
      <c r="R355" s="1308"/>
      <c r="S355" s="1308"/>
    </row>
    <row r="356" spans="1:19" ht="19.5" customHeight="1" x14ac:dyDescent="0.25">
      <c r="A356" s="1308"/>
      <c r="B356" s="1308"/>
      <c r="C356" s="1308"/>
      <c r="D356" s="1308"/>
      <c r="E356" s="1322"/>
      <c r="F356" s="1322"/>
      <c r="G356" s="1308"/>
      <c r="H356" s="1308"/>
      <c r="I356" s="1308"/>
      <c r="J356" s="1308"/>
      <c r="K356" s="1308"/>
      <c r="L356" s="1308"/>
      <c r="M356" s="1308"/>
      <c r="N356" s="1308"/>
      <c r="O356" s="1308"/>
      <c r="P356" s="1308"/>
      <c r="Q356" s="1308"/>
      <c r="R356" s="1308"/>
      <c r="S356" s="1308"/>
    </row>
    <row r="357" spans="1:19" ht="19.5" customHeight="1" x14ac:dyDescent="0.25">
      <c r="A357" s="1308"/>
      <c r="B357" s="1308"/>
      <c r="C357" s="1308"/>
      <c r="D357" s="1308"/>
      <c r="E357" s="1322"/>
      <c r="F357" s="1322"/>
      <c r="G357" s="1308"/>
      <c r="H357" s="1308"/>
      <c r="I357" s="1308"/>
      <c r="J357" s="1308"/>
      <c r="K357" s="1308"/>
      <c r="L357" s="1308"/>
      <c r="M357" s="1308"/>
      <c r="N357" s="1308"/>
      <c r="O357" s="1308"/>
      <c r="P357" s="1308"/>
      <c r="Q357" s="1308"/>
      <c r="R357" s="1308"/>
      <c r="S357" s="1308"/>
    </row>
    <row r="358" spans="1:19" ht="19.5" customHeight="1" x14ac:dyDescent="0.25">
      <c r="A358" s="1308"/>
      <c r="B358" s="1308"/>
      <c r="C358" s="1308"/>
      <c r="D358" s="1308"/>
      <c r="E358" s="1322"/>
      <c r="F358" s="1322"/>
      <c r="G358" s="1308"/>
      <c r="H358" s="1308"/>
      <c r="I358" s="1308"/>
      <c r="J358" s="1308"/>
      <c r="K358" s="1308"/>
      <c r="L358" s="1308"/>
      <c r="M358" s="1308"/>
      <c r="N358" s="1308"/>
      <c r="O358" s="1308"/>
      <c r="P358" s="1308"/>
      <c r="Q358" s="1308"/>
      <c r="R358" s="1308"/>
      <c r="S358" s="1308"/>
    </row>
    <row r="359" spans="1:19" ht="19.5" customHeight="1" x14ac:dyDescent="0.25">
      <c r="A359" s="1308"/>
      <c r="B359" s="1308"/>
      <c r="C359" s="1308"/>
      <c r="D359" s="1308"/>
      <c r="E359" s="1322"/>
      <c r="F359" s="1322"/>
      <c r="G359" s="1308"/>
      <c r="H359" s="1308"/>
      <c r="I359" s="1308"/>
      <c r="J359" s="1308"/>
      <c r="K359" s="1308"/>
      <c r="L359" s="1308"/>
      <c r="M359" s="1308"/>
      <c r="N359" s="1308"/>
      <c r="O359" s="1308"/>
      <c r="P359" s="1308"/>
      <c r="Q359" s="1308"/>
      <c r="R359" s="1308"/>
      <c r="S359" s="1308"/>
    </row>
    <row r="360" spans="1:19" ht="19.5" customHeight="1" x14ac:dyDescent="0.25">
      <c r="A360" s="1308"/>
      <c r="B360" s="1308"/>
      <c r="C360" s="1308"/>
      <c r="D360" s="1308"/>
      <c r="E360" s="1322"/>
      <c r="F360" s="1322"/>
      <c r="G360" s="1308"/>
      <c r="H360" s="1308"/>
      <c r="I360" s="1308"/>
      <c r="J360" s="1308"/>
      <c r="K360" s="1308"/>
      <c r="L360" s="1308"/>
      <c r="M360" s="1308"/>
      <c r="N360" s="1308"/>
      <c r="O360" s="1308"/>
      <c r="P360" s="1308"/>
      <c r="Q360" s="1308"/>
      <c r="R360" s="1308"/>
      <c r="S360" s="1308"/>
    </row>
    <row r="361" spans="1:19" ht="19.5" customHeight="1" x14ac:dyDescent="0.25">
      <c r="A361" s="1308"/>
      <c r="B361" s="1308"/>
      <c r="C361" s="1308"/>
      <c r="D361" s="1308"/>
      <c r="E361" s="1322"/>
      <c r="F361" s="1322"/>
      <c r="G361" s="1308"/>
      <c r="H361" s="1308"/>
      <c r="I361" s="1308"/>
      <c r="J361" s="1308"/>
      <c r="K361" s="1308"/>
      <c r="L361" s="1308"/>
      <c r="M361" s="1308"/>
      <c r="N361" s="1308"/>
      <c r="O361" s="1308"/>
      <c r="P361" s="1308"/>
      <c r="Q361" s="1308"/>
      <c r="R361" s="1308"/>
      <c r="S361" s="1308"/>
    </row>
    <row r="362" spans="1:19" ht="19.5" customHeight="1" x14ac:dyDescent="0.25">
      <c r="A362" s="1308"/>
      <c r="B362" s="1308"/>
      <c r="C362" s="1308"/>
      <c r="D362" s="1308"/>
      <c r="E362" s="1322"/>
      <c r="F362" s="1322"/>
      <c r="G362" s="1308"/>
      <c r="H362" s="1308"/>
      <c r="I362" s="1308"/>
      <c r="J362" s="1308"/>
      <c r="K362" s="1308"/>
      <c r="L362" s="1308"/>
      <c r="M362" s="1308"/>
      <c r="N362" s="1308"/>
      <c r="O362" s="1308"/>
      <c r="P362" s="1308"/>
      <c r="Q362" s="1308"/>
      <c r="R362" s="1308"/>
      <c r="S362" s="1308"/>
    </row>
    <row r="363" spans="1:19" ht="19.5" customHeight="1" x14ac:dyDescent="0.25">
      <c r="A363" s="1308"/>
      <c r="B363" s="1308"/>
      <c r="C363" s="1308"/>
      <c r="D363" s="1308"/>
      <c r="E363" s="1322"/>
      <c r="F363" s="1322"/>
      <c r="G363" s="1308"/>
      <c r="H363" s="1308"/>
      <c r="I363" s="1308"/>
      <c r="J363" s="1308"/>
      <c r="K363" s="1308"/>
      <c r="L363" s="1308"/>
      <c r="M363" s="1308"/>
      <c r="N363" s="1308"/>
      <c r="O363" s="1308"/>
      <c r="P363" s="1308"/>
      <c r="Q363" s="1308"/>
      <c r="R363" s="1308"/>
      <c r="S363" s="1308"/>
    </row>
    <row r="364" spans="1:19" ht="19.5" customHeight="1" x14ac:dyDescent="0.25">
      <c r="A364" s="1308"/>
      <c r="B364" s="1308"/>
      <c r="C364" s="1308"/>
      <c r="D364" s="1308"/>
      <c r="E364" s="1322"/>
      <c r="F364" s="1322"/>
      <c r="G364" s="1308"/>
      <c r="H364" s="1308"/>
      <c r="I364" s="1308"/>
      <c r="J364" s="1308"/>
      <c r="K364" s="1308"/>
      <c r="L364" s="1308"/>
      <c r="M364" s="1308"/>
      <c r="N364" s="1308"/>
      <c r="O364" s="1308"/>
      <c r="P364" s="1308"/>
      <c r="Q364" s="1308"/>
      <c r="R364" s="1308"/>
      <c r="S364" s="1308"/>
    </row>
    <row r="365" spans="1:19" ht="19.5" customHeight="1" x14ac:dyDescent="0.25">
      <c r="A365" s="1308"/>
      <c r="B365" s="1308"/>
      <c r="C365" s="1308"/>
      <c r="D365" s="1308"/>
      <c r="E365" s="1322"/>
      <c r="F365" s="1322"/>
      <c r="G365" s="1308"/>
      <c r="H365" s="1308"/>
      <c r="I365" s="1308"/>
      <c r="J365" s="1308"/>
      <c r="K365" s="1308"/>
      <c r="L365" s="1308"/>
      <c r="M365" s="1308"/>
      <c r="N365" s="1308"/>
      <c r="O365" s="1308"/>
      <c r="P365" s="1308"/>
      <c r="Q365" s="1308"/>
      <c r="R365" s="1308"/>
      <c r="S365" s="1308"/>
    </row>
    <row r="366" spans="1:19" ht="19.5" customHeight="1" x14ac:dyDescent="0.25">
      <c r="A366" s="1308"/>
      <c r="B366" s="1308"/>
      <c r="C366" s="1308"/>
      <c r="D366" s="1308"/>
      <c r="E366" s="1322"/>
      <c r="F366" s="1322"/>
      <c r="G366" s="1308"/>
      <c r="H366" s="1308"/>
      <c r="I366" s="1308"/>
      <c r="J366" s="1308"/>
      <c r="K366" s="1308"/>
      <c r="L366" s="1308"/>
      <c r="M366" s="1308"/>
      <c r="N366" s="1308"/>
      <c r="O366" s="1308"/>
      <c r="P366" s="1308"/>
      <c r="Q366" s="1308"/>
      <c r="R366" s="1308"/>
      <c r="S366" s="1308"/>
    </row>
    <row r="367" spans="1:19" ht="19.5" customHeight="1" x14ac:dyDescent="0.25">
      <c r="A367" s="1308"/>
      <c r="B367" s="1308"/>
      <c r="C367" s="1308"/>
      <c r="D367" s="1308"/>
      <c r="E367" s="1322"/>
      <c r="F367" s="1322"/>
      <c r="G367" s="1308"/>
      <c r="H367" s="1308"/>
      <c r="I367" s="1308"/>
      <c r="J367" s="1308"/>
      <c r="K367" s="1308"/>
      <c r="L367" s="1308"/>
      <c r="M367" s="1308"/>
      <c r="N367" s="1308"/>
      <c r="O367" s="1308"/>
      <c r="P367" s="1308"/>
      <c r="Q367" s="1308"/>
      <c r="R367" s="1308"/>
      <c r="S367" s="1308"/>
    </row>
    <row r="368" spans="1:19" ht="19.5" customHeight="1" x14ac:dyDescent="0.25">
      <c r="A368" s="1308"/>
      <c r="B368" s="1308"/>
      <c r="C368" s="1308"/>
      <c r="D368" s="1308"/>
      <c r="E368" s="1322"/>
      <c r="F368" s="1322"/>
      <c r="G368" s="1308"/>
      <c r="H368" s="1308"/>
      <c r="I368" s="1308"/>
      <c r="J368" s="1308"/>
      <c r="K368" s="1308"/>
      <c r="L368" s="1308"/>
      <c r="M368" s="1308"/>
      <c r="N368" s="1308"/>
      <c r="O368" s="1308"/>
      <c r="P368" s="1308"/>
      <c r="Q368" s="1308"/>
      <c r="R368" s="1308"/>
      <c r="S368" s="1308"/>
    </row>
    <row r="369" spans="1:19" ht="19.5" customHeight="1" x14ac:dyDescent="0.25">
      <c r="A369" s="1308"/>
      <c r="B369" s="1308"/>
      <c r="C369" s="1308"/>
      <c r="D369" s="1308"/>
      <c r="E369" s="1322"/>
      <c r="F369" s="1322"/>
      <c r="G369" s="1308"/>
      <c r="H369" s="1308"/>
      <c r="I369" s="1308"/>
      <c r="J369" s="1308"/>
      <c r="K369" s="1308"/>
      <c r="L369" s="1308"/>
      <c r="M369" s="1308"/>
      <c r="N369" s="1308"/>
      <c r="O369" s="1308"/>
      <c r="P369" s="1308"/>
      <c r="Q369" s="1308"/>
      <c r="R369" s="1308"/>
      <c r="S369" s="1308"/>
    </row>
    <row r="370" spans="1:19" ht="19.5" customHeight="1" x14ac:dyDescent="0.25">
      <c r="A370" s="1308"/>
      <c r="B370" s="1308"/>
      <c r="C370" s="1308"/>
      <c r="D370" s="1308"/>
      <c r="E370" s="1322"/>
      <c r="F370" s="1322"/>
      <c r="G370" s="1308"/>
      <c r="H370" s="1308"/>
      <c r="I370" s="1308"/>
      <c r="J370" s="1308"/>
      <c r="K370" s="1308"/>
      <c r="L370" s="1308"/>
      <c r="M370" s="1308"/>
      <c r="N370" s="1308"/>
      <c r="O370" s="1308"/>
      <c r="P370" s="1308"/>
      <c r="Q370" s="1308"/>
      <c r="R370" s="1308"/>
      <c r="S370" s="1308"/>
    </row>
    <row r="371" spans="1:19" ht="19.5" customHeight="1" x14ac:dyDescent="0.25">
      <c r="A371" s="1308"/>
      <c r="B371" s="1308"/>
      <c r="C371" s="1308"/>
      <c r="D371" s="1308"/>
      <c r="E371" s="1322"/>
      <c r="F371" s="1322"/>
      <c r="G371" s="1308"/>
      <c r="H371" s="1308"/>
      <c r="I371" s="1308"/>
      <c r="J371" s="1308"/>
      <c r="K371" s="1308"/>
      <c r="L371" s="1308"/>
      <c r="M371" s="1308"/>
      <c r="N371" s="1308"/>
      <c r="O371" s="1308"/>
      <c r="P371" s="1308"/>
      <c r="Q371" s="1308"/>
      <c r="R371" s="1308"/>
      <c r="S371" s="1308"/>
    </row>
    <row r="372" spans="1:19" ht="19.5" customHeight="1" x14ac:dyDescent="0.25">
      <c r="A372" s="1308"/>
      <c r="B372" s="1308"/>
      <c r="C372" s="1308"/>
      <c r="D372" s="1308"/>
      <c r="E372" s="1322"/>
      <c r="F372" s="1322"/>
      <c r="G372" s="1308"/>
      <c r="H372" s="1308"/>
      <c r="I372" s="1308"/>
      <c r="J372" s="1308"/>
      <c r="K372" s="1308"/>
      <c r="L372" s="1308"/>
      <c r="M372" s="1308"/>
      <c r="N372" s="1308"/>
      <c r="O372" s="1308"/>
      <c r="P372" s="1308"/>
      <c r="Q372" s="1308"/>
      <c r="R372" s="1308"/>
      <c r="S372" s="1308"/>
    </row>
    <row r="373" spans="1:19" ht="19.5" customHeight="1" x14ac:dyDescent="0.25">
      <c r="A373" s="1308"/>
      <c r="B373" s="1308"/>
      <c r="C373" s="1308"/>
      <c r="D373" s="1308"/>
      <c r="E373" s="1322"/>
      <c r="F373" s="1322"/>
      <c r="G373" s="1308"/>
      <c r="H373" s="1308"/>
      <c r="I373" s="1308"/>
      <c r="J373" s="1308"/>
      <c r="K373" s="1308"/>
      <c r="L373" s="1308"/>
      <c r="M373" s="1308"/>
      <c r="N373" s="1308"/>
      <c r="O373" s="1308"/>
      <c r="P373" s="1308"/>
      <c r="Q373" s="1308"/>
      <c r="R373" s="1308"/>
      <c r="S373" s="1308"/>
    </row>
    <row r="374" spans="1:19" ht="19.5" customHeight="1" x14ac:dyDescent="0.25">
      <c r="A374" s="1308"/>
      <c r="B374" s="1308"/>
      <c r="C374" s="1308"/>
      <c r="D374" s="1308"/>
      <c r="E374" s="1322"/>
      <c r="F374" s="1322"/>
      <c r="G374" s="1308"/>
      <c r="H374" s="1308"/>
      <c r="I374" s="1308"/>
      <c r="J374" s="1308"/>
      <c r="K374" s="1308"/>
      <c r="L374" s="1308"/>
      <c r="M374" s="1308"/>
      <c r="N374" s="1308"/>
      <c r="O374" s="1308"/>
      <c r="P374" s="1308"/>
      <c r="Q374" s="1308"/>
      <c r="R374" s="1308"/>
      <c r="S374" s="1308"/>
    </row>
    <row r="375" spans="1:19" ht="19.5" customHeight="1" x14ac:dyDescent="0.25">
      <c r="A375" s="1308"/>
      <c r="B375" s="1308"/>
      <c r="C375" s="1308"/>
      <c r="D375" s="1308"/>
      <c r="E375" s="1322"/>
      <c r="F375" s="1322"/>
      <c r="G375" s="1308"/>
      <c r="H375" s="1308"/>
      <c r="I375" s="1308"/>
      <c r="J375" s="1308"/>
      <c r="K375" s="1308"/>
      <c r="L375" s="1308"/>
      <c r="M375" s="1308"/>
      <c r="N375" s="1308"/>
      <c r="O375" s="1308"/>
      <c r="P375" s="1308"/>
      <c r="Q375" s="1308"/>
      <c r="R375" s="1308"/>
      <c r="S375" s="1308"/>
    </row>
    <row r="376" spans="1:19" ht="19.5" customHeight="1" x14ac:dyDescent="0.25">
      <c r="A376" s="1308"/>
      <c r="B376" s="1308"/>
      <c r="C376" s="1308"/>
      <c r="D376" s="1308"/>
      <c r="E376" s="1322"/>
      <c r="F376" s="1322"/>
      <c r="G376" s="1308"/>
      <c r="H376" s="1308"/>
      <c r="I376" s="1308"/>
      <c r="J376" s="1308"/>
      <c r="K376" s="1308"/>
      <c r="L376" s="1308"/>
      <c r="M376" s="1308"/>
      <c r="N376" s="1308"/>
      <c r="O376" s="1308"/>
      <c r="P376" s="1308"/>
      <c r="Q376" s="1308"/>
      <c r="R376" s="1308"/>
      <c r="S376" s="1308"/>
    </row>
    <row r="377" spans="1:19" ht="19.5" customHeight="1" x14ac:dyDescent="0.25">
      <c r="A377" s="1308"/>
      <c r="B377" s="1308"/>
      <c r="C377" s="1308"/>
      <c r="D377" s="1308"/>
      <c r="E377" s="1322"/>
      <c r="F377" s="1322"/>
      <c r="G377" s="1308"/>
      <c r="H377" s="1308"/>
      <c r="I377" s="1308"/>
      <c r="J377" s="1308"/>
      <c r="K377" s="1308"/>
      <c r="L377" s="1308"/>
      <c r="M377" s="1308"/>
      <c r="N377" s="1308"/>
      <c r="O377" s="1308"/>
      <c r="P377" s="1308"/>
      <c r="Q377" s="1308"/>
      <c r="R377" s="1308"/>
      <c r="S377" s="1308"/>
    </row>
    <row r="378" spans="1:19" ht="19.5" customHeight="1" x14ac:dyDescent="0.25">
      <c r="A378" s="1308"/>
      <c r="B378" s="1308"/>
      <c r="C378" s="1308"/>
      <c r="D378" s="1308"/>
      <c r="E378" s="1322"/>
      <c r="F378" s="1322"/>
      <c r="G378" s="1308"/>
      <c r="H378" s="1308"/>
      <c r="I378" s="1308"/>
      <c r="J378" s="1308"/>
      <c r="K378" s="1308"/>
      <c r="L378" s="1308"/>
      <c r="M378" s="1308"/>
      <c r="N378" s="1308"/>
      <c r="O378" s="1308"/>
      <c r="P378" s="1308"/>
      <c r="Q378" s="1308"/>
      <c r="R378" s="1308"/>
      <c r="S378" s="1308"/>
    </row>
    <row r="379" spans="1:19" ht="19.5" customHeight="1" x14ac:dyDescent="0.25">
      <c r="A379" s="1308"/>
      <c r="B379" s="1308"/>
      <c r="C379" s="1308"/>
      <c r="D379" s="1308"/>
      <c r="E379" s="1322"/>
      <c r="F379" s="1322"/>
      <c r="G379" s="1308"/>
      <c r="H379" s="1308"/>
      <c r="I379" s="1308"/>
      <c r="J379" s="1308"/>
      <c r="K379" s="1308"/>
      <c r="L379" s="1308"/>
      <c r="M379" s="1308"/>
      <c r="N379" s="1308"/>
      <c r="O379" s="1308"/>
      <c r="P379" s="1308"/>
      <c r="Q379" s="1308"/>
      <c r="R379" s="1308"/>
      <c r="S379" s="1308"/>
    </row>
    <row r="380" spans="1:19" ht="19.5" customHeight="1" x14ac:dyDescent="0.25">
      <c r="A380" s="1308"/>
      <c r="B380" s="1308"/>
      <c r="C380" s="1308"/>
      <c r="D380" s="1308"/>
      <c r="E380" s="1322"/>
      <c r="F380" s="1322"/>
      <c r="G380" s="1308"/>
      <c r="H380" s="1308"/>
      <c r="I380" s="1308"/>
      <c r="J380" s="1308"/>
      <c r="K380" s="1308"/>
      <c r="L380" s="1308"/>
      <c r="M380" s="1308"/>
      <c r="N380" s="1308"/>
      <c r="O380" s="1308"/>
      <c r="P380" s="1308"/>
      <c r="Q380" s="1308"/>
      <c r="R380" s="1308"/>
      <c r="S380" s="1308"/>
    </row>
    <row r="381" spans="1:19" ht="19.5" customHeight="1" x14ac:dyDescent="0.25">
      <c r="A381" s="1308"/>
      <c r="B381" s="1308"/>
      <c r="C381" s="1308"/>
      <c r="D381" s="1308"/>
      <c r="E381" s="1322"/>
      <c r="F381" s="1322"/>
      <c r="G381" s="1308"/>
      <c r="H381" s="1308"/>
      <c r="I381" s="1308"/>
      <c r="J381" s="1308"/>
      <c r="K381" s="1308"/>
      <c r="L381" s="1308"/>
      <c r="M381" s="1308"/>
      <c r="N381" s="1308"/>
      <c r="O381" s="1308"/>
      <c r="P381" s="1308"/>
      <c r="Q381" s="1308"/>
      <c r="R381" s="1308"/>
      <c r="S381" s="1308"/>
    </row>
    <row r="382" spans="1:19" ht="19.5" customHeight="1" x14ac:dyDescent="0.25">
      <c r="A382" s="1308"/>
      <c r="B382" s="1308"/>
      <c r="C382" s="1308"/>
      <c r="D382" s="1308"/>
      <c r="E382" s="1322"/>
      <c r="F382" s="1322"/>
      <c r="G382" s="1308"/>
      <c r="H382" s="1308"/>
      <c r="I382" s="1308"/>
      <c r="J382" s="1308"/>
      <c r="K382" s="1308"/>
      <c r="L382" s="1308"/>
      <c r="M382" s="1308"/>
      <c r="N382" s="1308"/>
      <c r="O382" s="1308"/>
      <c r="P382" s="1308"/>
      <c r="Q382" s="1308"/>
      <c r="R382" s="1308"/>
      <c r="S382" s="1308"/>
    </row>
    <row r="383" spans="1:19" ht="19.5" customHeight="1" x14ac:dyDescent="0.25">
      <c r="A383" s="1308"/>
      <c r="B383" s="1308"/>
      <c r="C383" s="1308"/>
      <c r="D383" s="1308"/>
      <c r="E383" s="1322"/>
      <c r="F383" s="1322"/>
      <c r="G383" s="1308"/>
      <c r="H383" s="1308"/>
      <c r="I383" s="1308"/>
      <c r="J383" s="1308"/>
      <c r="K383" s="1308"/>
      <c r="L383" s="1308"/>
      <c r="M383" s="1308"/>
      <c r="N383" s="1308"/>
      <c r="O383" s="1308"/>
      <c r="P383" s="1308"/>
      <c r="Q383" s="1308"/>
      <c r="R383" s="1308"/>
      <c r="S383" s="1308"/>
    </row>
    <row r="384" spans="1:19" ht="19.5" customHeight="1" x14ac:dyDescent="0.25">
      <c r="A384" s="1308"/>
      <c r="B384" s="1308"/>
      <c r="C384" s="1308"/>
      <c r="D384" s="1308"/>
      <c r="E384" s="1322"/>
      <c r="F384" s="1322"/>
      <c r="G384" s="1308"/>
      <c r="H384" s="1308"/>
      <c r="I384" s="1308"/>
      <c r="J384" s="1308"/>
      <c r="K384" s="1308"/>
      <c r="L384" s="1308"/>
      <c r="M384" s="1308"/>
      <c r="N384" s="1308"/>
      <c r="O384" s="1308"/>
      <c r="P384" s="1308"/>
      <c r="Q384" s="1308"/>
      <c r="R384" s="1308"/>
      <c r="S384" s="1308"/>
    </row>
    <row r="385" spans="1:19" ht="19.5" customHeight="1" x14ac:dyDescent="0.25">
      <c r="A385" s="1308"/>
      <c r="B385" s="1308"/>
      <c r="C385" s="1308"/>
      <c r="D385" s="1308"/>
      <c r="E385" s="1322"/>
      <c r="F385" s="1322"/>
      <c r="G385" s="1308"/>
      <c r="H385" s="1308"/>
      <c r="I385" s="1308"/>
      <c r="J385" s="1308"/>
      <c r="K385" s="1308"/>
      <c r="L385" s="1308"/>
      <c r="M385" s="1308"/>
      <c r="N385" s="1308"/>
      <c r="O385" s="1308"/>
      <c r="P385" s="1308"/>
      <c r="Q385" s="1308"/>
      <c r="R385" s="1308"/>
      <c r="S385" s="1308"/>
    </row>
    <row r="386" spans="1:19" ht="19.5" customHeight="1" x14ac:dyDescent="0.25">
      <c r="A386" s="1308"/>
      <c r="B386" s="1308"/>
      <c r="C386" s="1308"/>
      <c r="D386" s="1308"/>
      <c r="E386" s="1322"/>
      <c r="F386" s="1322"/>
      <c r="G386" s="1308"/>
      <c r="H386" s="1308"/>
      <c r="I386" s="1308"/>
      <c r="J386" s="1308"/>
      <c r="K386" s="1308"/>
      <c r="L386" s="1308"/>
      <c r="M386" s="1308"/>
      <c r="N386" s="1308"/>
      <c r="O386" s="1308"/>
      <c r="P386" s="1308"/>
      <c r="Q386" s="1308"/>
      <c r="R386" s="1308"/>
      <c r="S386" s="1308"/>
    </row>
    <row r="387" spans="1:19" ht="19.5" customHeight="1" x14ac:dyDescent="0.25">
      <c r="A387" s="1308"/>
      <c r="B387" s="1308"/>
      <c r="C387" s="1308"/>
      <c r="D387" s="1308"/>
      <c r="E387" s="1322"/>
      <c r="F387" s="1322"/>
      <c r="G387" s="1308"/>
      <c r="H387" s="1308"/>
      <c r="I387" s="1308"/>
      <c r="J387" s="1308"/>
      <c r="K387" s="1308"/>
      <c r="L387" s="1308"/>
      <c r="M387" s="1308"/>
      <c r="N387" s="1308"/>
      <c r="O387" s="1308"/>
      <c r="P387" s="1308"/>
      <c r="Q387" s="1308"/>
      <c r="R387" s="1308"/>
      <c r="S387" s="1308"/>
    </row>
    <row r="388" spans="1:19" ht="19.5" customHeight="1" x14ac:dyDescent="0.25">
      <c r="A388" s="1308"/>
      <c r="B388" s="1308"/>
      <c r="C388" s="1308"/>
      <c r="D388" s="1308"/>
      <c r="E388" s="1322"/>
      <c r="F388" s="1322"/>
      <c r="G388" s="1308"/>
      <c r="H388" s="1308"/>
      <c r="I388" s="1308"/>
      <c r="J388" s="1308"/>
      <c r="K388" s="1308"/>
      <c r="L388" s="1308"/>
      <c r="M388" s="1308"/>
      <c r="N388" s="1308"/>
      <c r="O388" s="1308"/>
      <c r="P388" s="1308"/>
      <c r="Q388" s="1308"/>
      <c r="R388" s="1308"/>
      <c r="S388" s="1308"/>
    </row>
    <row r="389" spans="1:19" ht="19.5" customHeight="1" x14ac:dyDescent="0.25">
      <c r="A389" s="1308"/>
      <c r="B389" s="1308"/>
      <c r="C389" s="1308"/>
      <c r="D389" s="1308"/>
      <c r="E389" s="1322"/>
      <c r="F389" s="1322"/>
      <c r="G389" s="1308"/>
      <c r="H389" s="1308"/>
      <c r="I389" s="1308"/>
      <c r="J389" s="1308"/>
      <c r="K389" s="1308"/>
      <c r="L389" s="1308"/>
      <c r="M389" s="1308"/>
      <c r="N389" s="1308"/>
      <c r="O389" s="1308"/>
      <c r="P389" s="1308"/>
      <c r="Q389" s="1308"/>
      <c r="R389" s="1308"/>
      <c r="S389" s="1308"/>
    </row>
    <row r="390" spans="1:19" ht="19.5" customHeight="1" x14ac:dyDescent="0.25">
      <c r="A390" s="1308"/>
      <c r="B390" s="1308"/>
      <c r="C390" s="1308"/>
      <c r="D390" s="1308"/>
      <c r="E390" s="1322"/>
      <c r="F390" s="1322"/>
      <c r="G390" s="1308"/>
      <c r="H390" s="1308"/>
      <c r="I390" s="1308"/>
      <c r="J390" s="1308"/>
      <c r="K390" s="1308"/>
      <c r="L390" s="1308"/>
      <c r="M390" s="1308"/>
      <c r="N390" s="1308"/>
      <c r="O390" s="1308"/>
      <c r="P390" s="1308"/>
      <c r="Q390" s="1308"/>
      <c r="R390" s="1308"/>
      <c r="S390" s="1308"/>
    </row>
    <row r="391" spans="1:19" ht="19.5" customHeight="1" x14ac:dyDescent="0.25">
      <c r="A391" s="1308"/>
      <c r="B391" s="1308"/>
      <c r="C391" s="1308"/>
      <c r="D391" s="1308"/>
      <c r="E391" s="1322"/>
      <c r="F391" s="1322"/>
      <c r="G391" s="1308"/>
      <c r="H391" s="1308"/>
      <c r="I391" s="1308"/>
      <c r="J391" s="1308"/>
      <c r="K391" s="1308"/>
      <c r="L391" s="1308"/>
      <c r="M391" s="1308"/>
      <c r="N391" s="1308"/>
      <c r="O391" s="1308"/>
      <c r="P391" s="1308"/>
      <c r="Q391" s="1308"/>
      <c r="R391" s="1308"/>
      <c r="S391" s="1308"/>
    </row>
    <row r="392" spans="1:19" ht="19.5" customHeight="1" x14ac:dyDescent="0.25">
      <c r="A392" s="1308"/>
      <c r="B392" s="1308"/>
      <c r="C392" s="1308"/>
      <c r="D392" s="1308"/>
      <c r="E392" s="1322"/>
      <c r="F392" s="1322"/>
      <c r="G392" s="1308"/>
      <c r="H392" s="1308"/>
      <c r="I392" s="1308"/>
      <c r="J392" s="1308"/>
      <c r="K392" s="1308"/>
      <c r="L392" s="1308"/>
      <c r="M392" s="1308"/>
      <c r="N392" s="1308"/>
      <c r="O392" s="1308"/>
      <c r="P392" s="1308"/>
      <c r="Q392" s="1308"/>
      <c r="R392" s="1308"/>
      <c r="S392" s="1308"/>
    </row>
    <row r="393" spans="1:19" ht="19.5" customHeight="1" x14ac:dyDescent="0.25">
      <c r="A393" s="1308"/>
      <c r="B393" s="1308"/>
      <c r="C393" s="1308"/>
      <c r="D393" s="1308"/>
      <c r="E393" s="1322"/>
      <c r="F393" s="1322"/>
      <c r="G393" s="1308"/>
      <c r="H393" s="1308"/>
      <c r="I393" s="1308"/>
      <c r="J393" s="1308"/>
      <c r="K393" s="1308"/>
      <c r="L393" s="1308"/>
      <c r="M393" s="1308"/>
      <c r="N393" s="1308"/>
      <c r="O393" s="1308"/>
      <c r="P393" s="1308"/>
      <c r="Q393" s="1308"/>
      <c r="R393" s="1308"/>
      <c r="S393" s="1308"/>
    </row>
    <row r="394" spans="1:19" ht="19.5" customHeight="1" x14ac:dyDescent="0.25">
      <c r="A394" s="1308"/>
      <c r="B394" s="1308"/>
      <c r="C394" s="1308"/>
      <c r="D394" s="1308"/>
      <c r="E394" s="1322"/>
      <c r="F394" s="1322"/>
      <c r="G394" s="1308"/>
      <c r="H394" s="1308"/>
      <c r="I394" s="1308"/>
      <c r="J394" s="1308"/>
      <c r="K394" s="1308"/>
      <c r="L394" s="1308"/>
      <c r="M394" s="1308"/>
      <c r="N394" s="1308"/>
      <c r="O394" s="1308"/>
      <c r="P394" s="1308"/>
      <c r="Q394" s="1308"/>
      <c r="R394" s="1308"/>
      <c r="S394" s="1308"/>
    </row>
    <row r="395" spans="1:19" ht="19.5" customHeight="1" x14ac:dyDescent="0.25">
      <c r="A395" s="1308"/>
      <c r="B395" s="1308"/>
      <c r="C395" s="1308"/>
      <c r="D395" s="1308"/>
      <c r="E395" s="1322"/>
      <c r="F395" s="1322"/>
      <c r="G395" s="1308"/>
      <c r="H395" s="1308"/>
      <c r="I395" s="1308"/>
      <c r="J395" s="1308"/>
      <c r="K395" s="1308"/>
      <c r="L395" s="1308"/>
      <c r="M395" s="1308"/>
      <c r="N395" s="1308"/>
      <c r="O395" s="1308"/>
      <c r="P395" s="1308"/>
      <c r="Q395" s="1308"/>
      <c r="R395" s="1308"/>
      <c r="S395" s="1308"/>
    </row>
    <row r="396" spans="1:19" ht="19.5" customHeight="1" x14ac:dyDescent="0.25">
      <c r="A396" s="1308"/>
      <c r="B396" s="1308"/>
      <c r="C396" s="1308"/>
      <c r="D396" s="1308"/>
      <c r="E396" s="1322"/>
      <c r="F396" s="1322"/>
      <c r="G396" s="1308"/>
      <c r="H396" s="1308"/>
      <c r="I396" s="1308"/>
      <c r="J396" s="1308"/>
      <c r="K396" s="1308"/>
      <c r="L396" s="1308"/>
      <c r="M396" s="1308"/>
      <c r="N396" s="1308"/>
      <c r="O396" s="1308"/>
      <c r="P396" s="1308"/>
      <c r="Q396" s="1308"/>
      <c r="R396" s="1308"/>
      <c r="S396" s="1308"/>
    </row>
    <row r="397" spans="1:19" ht="19.5" customHeight="1" x14ac:dyDescent="0.25">
      <c r="A397" s="1308"/>
      <c r="B397" s="1308"/>
      <c r="C397" s="1308"/>
      <c r="D397" s="1308"/>
      <c r="E397" s="1322"/>
      <c r="F397" s="1322"/>
      <c r="G397" s="1308"/>
      <c r="H397" s="1308"/>
      <c r="I397" s="1308"/>
      <c r="J397" s="1308"/>
      <c r="K397" s="1308"/>
      <c r="L397" s="1308"/>
      <c r="M397" s="1308"/>
      <c r="N397" s="1308"/>
      <c r="O397" s="1308"/>
      <c r="P397" s="1308"/>
      <c r="Q397" s="1308"/>
      <c r="R397" s="1308"/>
      <c r="S397" s="1308"/>
    </row>
    <row r="398" spans="1:19" ht="19.5" customHeight="1" x14ac:dyDescent="0.25">
      <c r="A398" s="1308"/>
      <c r="B398" s="1308"/>
      <c r="C398" s="1308"/>
      <c r="D398" s="1308"/>
      <c r="E398" s="1322"/>
      <c r="F398" s="1322"/>
      <c r="G398" s="1308"/>
      <c r="H398" s="1308"/>
      <c r="I398" s="1308"/>
      <c r="J398" s="1308"/>
      <c r="K398" s="1308"/>
      <c r="L398" s="1308"/>
      <c r="M398" s="1308"/>
      <c r="N398" s="1308"/>
      <c r="O398" s="1308"/>
      <c r="P398" s="1308"/>
      <c r="Q398" s="1308"/>
      <c r="R398" s="1308"/>
      <c r="S398" s="1308"/>
    </row>
    <row r="399" spans="1:19" ht="19.5" customHeight="1" x14ac:dyDescent="0.25">
      <c r="A399" s="1308"/>
      <c r="B399" s="1308"/>
      <c r="C399" s="1308"/>
      <c r="D399" s="1308"/>
      <c r="E399" s="1322"/>
      <c r="F399" s="1322"/>
      <c r="G399" s="1308"/>
      <c r="H399" s="1308"/>
      <c r="I399" s="1308"/>
      <c r="J399" s="1308"/>
      <c r="K399" s="1308"/>
      <c r="L399" s="1308"/>
      <c r="M399" s="1308"/>
      <c r="N399" s="1308"/>
      <c r="O399" s="1308"/>
      <c r="P399" s="1308"/>
      <c r="Q399" s="1308"/>
      <c r="R399" s="1308"/>
      <c r="S399" s="1308"/>
    </row>
    <row r="400" spans="1:19" ht="19.5" customHeight="1" x14ac:dyDescent="0.25">
      <c r="A400" s="1308"/>
      <c r="B400" s="1308"/>
      <c r="C400" s="1308"/>
      <c r="D400" s="1308"/>
      <c r="E400" s="1322"/>
      <c r="F400" s="1322"/>
      <c r="G400" s="1308"/>
      <c r="H400" s="1308"/>
      <c r="I400" s="1308"/>
      <c r="J400" s="1308"/>
      <c r="K400" s="1308"/>
      <c r="L400" s="1308"/>
      <c r="M400" s="1308"/>
      <c r="N400" s="1308"/>
      <c r="O400" s="1308"/>
      <c r="P400" s="1308"/>
      <c r="Q400" s="1308"/>
      <c r="R400" s="1308"/>
      <c r="S400" s="1308"/>
    </row>
    <row r="401" spans="1:19" ht="19.5" customHeight="1" x14ac:dyDescent="0.25">
      <c r="A401" s="1308"/>
      <c r="B401" s="1308"/>
      <c r="C401" s="1308"/>
      <c r="D401" s="1308"/>
      <c r="E401" s="1322"/>
      <c r="F401" s="1322"/>
      <c r="G401" s="1308"/>
      <c r="H401" s="1308"/>
      <c r="I401" s="1308"/>
      <c r="J401" s="1308"/>
      <c r="K401" s="1308"/>
      <c r="L401" s="1308"/>
      <c r="M401" s="1308"/>
      <c r="N401" s="1308"/>
      <c r="O401" s="1308"/>
      <c r="P401" s="1308"/>
      <c r="Q401" s="1308"/>
      <c r="R401" s="1308"/>
      <c r="S401" s="1308"/>
    </row>
    <row r="402" spans="1:19" ht="19.5" customHeight="1" x14ac:dyDescent="0.25">
      <c r="A402" s="1308"/>
      <c r="B402" s="1308"/>
      <c r="C402" s="1308"/>
      <c r="D402" s="1308"/>
      <c r="E402" s="1322"/>
      <c r="F402" s="1322"/>
      <c r="G402" s="1308"/>
      <c r="H402" s="1308"/>
      <c r="I402" s="1308"/>
      <c r="J402" s="1308"/>
      <c r="K402" s="1308"/>
      <c r="L402" s="1308"/>
      <c r="M402" s="1308"/>
      <c r="N402" s="1308"/>
      <c r="O402" s="1308"/>
      <c r="P402" s="1308"/>
      <c r="Q402" s="1308"/>
      <c r="R402" s="1308"/>
      <c r="S402" s="1308"/>
    </row>
    <row r="403" spans="1:19" ht="19.5" customHeight="1" x14ac:dyDescent="0.25">
      <c r="A403" s="1308"/>
      <c r="B403" s="1308"/>
      <c r="C403" s="1308"/>
      <c r="D403" s="1308"/>
      <c r="E403" s="1322"/>
      <c r="F403" s="1322"/>
      <c r="G403" s="1308"/>
      <c r="H403" s="1308"/>
      <c r="I403" s="1308"/>
      <c r="J403" s="1308"/>
      <c r="K403" s="1308"/>
      <c r="L403" s="1308"/>
      <c r="M403" s="1308"/>
      <c r="N403" s="1308"/>
      <c r="O403" s="1308"/>
      <c r="P403" s="1308"/>
      <c r="Q403" s="1308"/>
      <c r="R403" s="1308"/>
      <c r="S403" s="1308"/>
    </row>
    <row r="404" spans="1:19" ht="19.5" customHeight="1" x14ac:dyDescent="0.25">
      <c r="A404" s="1308"/>
      <c r="B404" s="1308"/>
      <c r="C404" s="1308"/>
      <c r="D404" s="1308"/>
      <c r="E404" s="1322"/>
      <c r="F404" s="1322"/>
      <c r="G404" s="1308"/>
      <c r="H404" s="1308"/>
      <c r="I404" s="1308"/>
      <c r="J404" s="1308"/>
      <c r="K404" s="1308"/>
      <c r="L404" s="1308"/>
      <c r="M404" s="1308"/>
      <c r="N404" s="1308"/>
      <c r="O404" s="1308"/>
      <c r="P404" s="1308"/>
      <c r="Q404" s="1308"/>
      <c r="R404" s="1308"/>
      <c r="S404" s="1308"/>
    </row>
    <row r="405" spans="1:19" ht="19.5" customHeight="1" x14ac:dyDescent="0.25">
      <c r="A405" s="1308"/>
      <c r="B405" s="1308"/>
      <c r="C405" s="1308"/>
      <c r="D405" s="1308"/>
      <c r="E405" s="1322"/>
      <c r="F405" s="1322"/>
      <c r="G405" s="1308"/>
      <c r="H405" s="1308"/>
      <c r="I405" s="1308"/>
      <c r="J405" s="1308"/>
      <c r="K405" s="1308"/>
      <c r="L405" s="1308"/>
      <c r="M405" s="1308"/>
      <c r="N405" s="1308"/>
      <c r="O405" s="1308"/>
      <c r="P405" s="1308"/>
      <c r="Q405" s="1308"/>
      <c r="R405" s="1308"/>
      <c r="S405" s="1308"/>
    </row>
    <row r="406" spans="1:19" ht="19.5" customHeight="1" x14ac:dyDescent="0.25">
      <c r="A406" s="1308"/>
      <c r="B406" s="1308"/>
      <c r="C406" s="1308"/>
      <c r="D406" s="1308"/>
      <c r="E406" s="1322"/>
      <c r="F406" s="1322"/>
      <c r="G406" s="1308"/>
      <c r="H406" s="1308"/>
      <c r="I406" s="1308"/>
      <c r="J406" s="1308"/>
      <c r="K406" s="1308"/>
      <c r="L406" s="1308"/>
      <c r="M406" s="1308"/>
      <c r="N406" s="1308"/>
      <c r="O406" s="1308"/>
      <c r="P406" s="1308"/>
      <c r="Q406" s="1308"/>
      <c r="R406" s="1308"/>
      <c r="S406" s="1308"/>
    </row>
    <row r="407" spans="1:19" ht="19.5" customHeight="1" x14ac:dyDescent="0.25">
      <c r="A407" s="1308"/>
      <c r="B407" s="1308"/>
      <c r="C407" s="1308"/>
      <c r="D407" s="1308"/>
      <c r="E407" s="1322"/>
      <c r="F407" s="1322"/>
      <c r="G407" s="1308"/>
      <c r="H407" s="1308"/>
      <c r="I407" s="1308"/>
      <c r="J407" s="1308"/>
      <c r="K407" s="1308"/>
      <c r="L407" s="1308"/>
      <c r="M407" s="1308"/>
      <c r="N407" s="1308"/>
      <c r="O407" s="1308"/>
      <c r="P407" s="1308"/>
      <c r="Q407" s="1308"/>
      <c r="R407" s="1308"/>
      <c r="S407" s="1308"/>
    </row>
    <row r="408" spans="1:19" ht="19.5" customHeight="1" x14ac:dyDescent="0.25">
      <c r="A408" s="1308"/>
      <c r="B408" s="1308"/>
      <c r="C408" s="1308"/>
      <c r="D408" s="1308"/>
      <c r="E408" s="1322"/>
      <c r="F408" s="1322"/>
      <c r="G408" s="1308"/>
      <c r="H408" s="1308"/>
      <c r="I408" s="1308"/>
      <c r="J408" s="1308"/>
      <c r="K408" s="1308"/>
      <c r="L408" s="1308"/>
      <c r="M408" s="1308"/>
      <c r="N408" s="1308"/>
      <c r="O408" s="1308"/>
      <c r="P408" s="1308"/>
      <c r="Q408" s="1308"/>
      <c r="R408" s="1308"/>
      <c r="S408" s="1308"/>
    </row>
    <row r="409" spans="1:19" ht="19.5" customHeight="1" x14ac:dyDescent="0.25">
      <c r="A409" s="1308"/>
      <c r="B409" s="1308"/>
      <c r="C409" s="1308"/>
      <c r="D409" s="1308"/>
      <c r="E409" s="1322"/>
      <c r="F409" s="1322"/>
      <c r="G409" s="1308"/>
      <c r="H409" s="1308"/>
      <c r="I409" s="1308"/>
      <c r="J409" s="1308"/>
      <c r="K409" s="1308"/>
      <c r="L409" s="1308"/>
      <c r="M409" s="1308"/>
      <c r="N409" s="1308"/>
      <c r="O409" s="1308"/>
      <c r="P409" s="1308"/>
      <c r="Q409" s="1308"/>
      <c r="R409" s="1308"/>
      <c r="S409" s="1308"/>
    </row>
    <row r="410" spans="1:19" ht="19.5" customHeight="1" x14ac:dyDescent="0.25">
      <c r="A410" s="1308"/>
      <c r="B410" s="1308"/>
      <c r="C410" s="1308"/>
      <c r="D410" s="1308"/>
      <c r="E410" s="1322"/>
      <c r="F410" s="1322"/>
      <c r="G410" s="1308"/>
      <c r="H410" s="1308"/>
      <c r="I410" s="1308"/>
      <c r="J410" s="1308"/>
      <c r="K410" s="1308"/>
      <c r="L410" s="1308"/>
      <c r="M410" s="1308"/>
      <c r="N410" s="1308"/>
      <c r="O410" s="1308"/>
      <c r="P410" s="1308"/>
      <c r="Q410" s="1308"/>
      <c r="R410" s="1308"/>
      <c r="S410" s="1308"/>
    </row>
    <row r="411" spans="1:19" ht="19.5" customHeight="1" x14ac:dyDescent="0.25">
      <c r="A411" s="1308"/>
      <c r="B411" s="1308"/>
      <c r="C411" s="1308"/>
      <c r="D411" s="1308"/>
      <c r="E411" s="1322"/>
      <c r="F411" s="1322"/>
      <c r="G411" s="1308"/>
      <c r="H411" s="1308"/>
      <c r="I411" s="1308"/>
      <c r="J411" s="1308"/>
      <c r="K411" s="1308"/>
      <c r="L411" s="1308"/>
      <c r="M411" s="1308"/>
      <c r="N411" s="1308"/>
      <c r="O411" s="1308"/>
      <c r="P411" s="1308"/>
      <c r="Q411" s="1308"/>
      <c r="R411" s="1308"/>
      <c r="S411" s="1308"/>
    </row>
    <row r="412" spans="1:19" ht="19.5" customHeight="1" x14ac:dyDescent="0.25">
      <c r="A412" s="1308"/>
      <c r="B412" s="1308"/>
      <c r="C412" s="1308"/>
      <c r="D412" s="1308"/>
      <c r="E412" s="1322"/>
      <c r="F412" s="1322"/>
      <c r="G412" s="1308"/>
      <c r="H412" s="1308"/>
      <c r="I412" s="1308"/>
      <c r="J412" s="1308"/>
      <c r="K412" s="1308"/>
      <c r="L412" s="1308"/>
      <c r="M412" s="1308"/>
      <c r="N412" s="1308"/>
      <c r="O412" s="1308"/>
      <c r="P412" s="1308"/>
      <c r="Q412" s="1308"/>
      <c r="R412" s="1308"/>
      <c r="S412" s="1308"/>
    </row>
    <row r="413" spans="1:19" ht="19.5" customHeight="1" x14ac:dyDescent="0.25">
      <c r="A413" s="1308"/>
      <c r="B413" s="1308"/>
      <c r="C413" s="1308"/>
      <c r="D413" s="1308"/>
      <c r="E413" s="1322"/>
      <c r="F413" s="1322"/>
      <c r="G413" s="1308"/>
      <c r="H413" s="1308"/>
      <c r="I413" s="1308"/>
      <c r="J413" s="1308"/>
      <c r="K413" s="1308"/>
      <c r="L413" s="1308"/>
      <c r="M413" s="1308"/>
      <c r="N413" s="1308"/>
      <c r="O413" s="1308"/>
      <c r="P413" s="1308"/>
      <c r="Q413" s="1308"/>
      <c r="R413" s="1308"/>
      <c r="S413" s="1308"/>
    </row>
    <row r="414" spans="1:19" ht="19.5" customHeight="1" x14ac:dyDescent="0.25">
      <c r="A414" s="1308"/>
      <c r="B414" s="1308"/>
      <c r="C414" s="1308"/>
      <c r="D414" s="1308"/>
      <c r="E414" s="1322"/>
      <c r="F414" s="1322"/>
      <c r="G414" s="1308"/>
      <c r="H414" s="1308"/>
      <c r="I414" s="1308"/>
      <c r="J414" s="1308"/>
      <c r="K414" s="1308"/>
      <c r="L414" s="1308"/>
      <c r="M414" s="1308"/>
      <c r="N414" s="1308"/>
      <c r="O414" s="1308"/>
      <c r="P414" s="1308"/>
      <c r="Q414" s="1308"/>
      <c r="R414" s="1308"/>
      <c r="S414" s="1308"/>
    </row>
    <row r="415" spans="1:19" ht="19.5" customHeight="1" x14ac:dyDescent="0.25">
      <c r="A415" s="1308"/>
      <c r="B415" s="1308"/>
      <c r="C415" s="1308"/>
      <c r="D415" s="1308"/>
      <c r="E415" s="1322"/>
      <c r="F415" s="1322"/>
      <c r="G415" s="1308"/>
      <c r="H415" s="1308"/>
      <c r="I415" s="1308"/>
      <c r="J415" s="1308"/>
      <c r="K415" s="1308"/>
      <c r="L415" s="1308"/>
      <c r="M415" s="1308"/>
      <c r="N415" s="1308"/>
      <c r="O415" s="1308"/>
      <c r="P415" s="1308"/>
      <c r="Q415" s="1308"/>
      <c r="R415" s="1308"/>
      <c r="S415" s="1308"/>
    </row>
    <row r="416" spans="1:19" ht="19.5" customHeight="1" x14ac:dyDescent="0.25">
      <c r="A416" s="1308"/>
      <c r="B416" s="1308"/>
      <c r="C416" s="1308"/>
      <c r="D416" s="1308"/>
      <c r="E416" s="1322"/>
      <c r="F416" s="1322"/>
      <c r="G416" s="1308"/>
      <c r="H416" s="1308"/>
      <c r="I416" s="1308"/>
      <c r="J416" s="1308"/>
      <c r="K416" s="1308"/>
      <c r="L416" s="1308"/>
      <c r="M416" s="1308"/>
      <c r="N416" s="1308"/>
      <c r="O416" s="1308"/>
      <c r="P416" s="1308"/>
      <c r="Q416" s="1308"/>
      <c r="R416" s="1308"/>
      <c r="S416" s="1308"/>
    </row>
    <row r="417" spans="1:19" ht="19.5" customHeight="1" x14ac:dyDescent="0.25">
      <c r="A417" s="1308"/>
      <c r="B417" s="1308"/>
      <c r="C417" s="1308"/>
      <c r="D417" s="1308"/>
      <c r="E417" s="1322"/>
      <c r="F417" s="1322"/>
      <c r="G417" s="1308"/>
      <c r="H417" s="1308"/>
      <c r="I417" s="1308"/>
      <c r="J417" s="1308"/>
      <c r="K417" s="1308"/>
      <c r="L417" s="1308"/>
      <c r="M417" s="1308"/>
      <c r="N417" s="1308"/>
      <c r="O417" s="1308"/>
      <c r="P417" s="1308"/>
      <c r="Q417" s="1308"/>
      <c r="R417" s="1308"/>
      <c r="S417" s="1308"/>
    </row>
    <row r="418" spans="1:19" ht="19.5" customHeight="1" x14ac:dyDescent="0.25">
      <c r="A418" s="1308"/>
      <c r="B418" s="1308"/>
      <c r="C418" s="1308"/>
      <c r="D418" s="1308"/>
      <c r="E418" s="1322"/>
      <c r="F418" s="1322"/>
      <c r="G418" s="1308"/>
      <c r="H418" s="1308"/>
      <c r="I418" s="1308"/>
      <c r="J418" s="1308"/>
      <c r="K418" s="1308"/>
      <c r="L418" s="1308"/>
      <c r="M418" s="1308"/>
      <c r="N418" s="1308"/>
      <c r="O418" s="1308"/>
      <c r="P418" s="1308"/>
      <c r="Q418" s="1308"/>
      <c r="R418" s="1308"/>
      <c r="S418" s="1308"/>
    </row>
    <row r="419" spans="1:19" ht="19.5" customHeight="1" x14ac:dyDescent="0.25">
      <c r="A419" s="1308"/>
      <c r="B419" s="1308"/>
      <c r="C419" s="1308"/>
      <c r="D419" s="1308"/>
      <c r="E419" s="1322"/>
      <c r="F419" s="1322"/>
      <c r="G419" s="1308"/>
      <c r="H419" s="1308"/>
      <c r="I419" s="1308"/>
      <c r="J419" s="1308"/>
      <c r="K419" s="1308"/>
      <c r="L419" s="1308"/>
      <c r="M419" s="1308"/>
      <c r="N419" s="1308"/>
      <c r="O419" s="1308"/>
      <c r="P419" s="1308"/>
      <c r="Q419" s="1308"/>
      <c r="R419" s="1308"/>
      <c r="S419" s="1308"/>
    </row>
    <row r="420" spans="1:19" ht="19.5" customHeight="1" x14ac:dyDescent="0.25">
      <c r="A420" s="1308"/>
      <c r="B420" s="1308"/>
      <c r="C420" s="1308"/>
      <c r="D420" s="1308"/>
      <c r="E420" s="1322"/>
      <c r="F420" s="1322"/>
      <c r="G420" s="1308"/>
      <c r="H420" s="1308"/>
      <c r="I420" s="1308"/>
      <c r="J420" s="1308"/>
      <c r="K420" s="1308"/>
      <c r="L420" s="1308"/>
      <c r="M420" s="1308"/>
      <c r="N420" s="1308"/>
      <c r="O420" s="1308"/>
      <c r="P420" s="1308"/>
      <c r="Q420" s="1308"/>
      <c r="R420" s="1308"/>
      <c r="S420" s="1308"/>
    </row>
    <row r="421" spans="1:19" ht="19.5" customHeight="1" x14ac:dyDescent="0.25">
      <c r="A421" s="1308"/>
      <c r="B421" s="1308"/>
      <c r="C421" s="1308"/>
      <c r="D421" s="1308"/>
      <c r="E421" s="1322"/>
      <c r="F421" s="1322"/>
      <c r="G421" s="1308"/>
      <c r="H421" s="1308"/>
      <c r="I421" s="1308"/>
      <c r="J421" s="1308"/>
      <c r="K421" s="1308"/>
      <c r="L421" s="1308"/>
      <c r="M421" s="1308"/>
      <c r="N421" s="1308"/>
      <c r="O421" s="1308"/>
      <c r="P421" s="1308"/>
      <c r="Q421" s="1308"/>
      <c r="R421" s="1308"/>
      <c r="S421" s="1308"/>
    </row>
    <row r="422" spans="1:19" ht="19.5" customHeight="1" x14ac:dyDescent="0.25">
      <c r="A422" s="1308"/>
      <c r="B422" s="1308"/>
      <c r="C422" s="1308"/>
      <c r="D422" s="1308"/>
      <c r="E422" s="1322"/>
      <c r="F422" s="1322"/>
      <c r="G422" s="1308"/>
      <c r="H422" s="1308"/>
      <c r="I422" s="1308"/>
      <c r="J422" s="1308"/>
      <c r="K422" s="1308"/>
      <c r="L422" s="1308"/>
      <c r="M422" s="1308"/>
      <c r="N422" s="1308"/>
      <c r="O422" s="1308"/>
      <c r="P422" s="1308"/>
      <c r="Q422" s="1308"/>
      <c r="R422" s="1308"/>
      <c r="S422" s="1308"/>
    </row>
    <row r="423" spans="1:19" ht="19.5" customHeight="1" x14ac:dyDescent="0.25">
      <c r="A423" s="1308"/>
      <c r="B423" s="1308"/>
      <c r="C423" s="1308"/>
      <c r="D423" s="1308"/>
      <c r="E423" s="1322"/>
      <c r="F423" s="1322"/>
      <c r="G423" s="1308"/>
      <c r="H423" s="1308"/>
      <c r="I423" s="1308"/>
      <c r="J423" s="1308"/>
      <c r="K423" s="1308"/>
      <c r="L423" s="1308"/>
      <c r="M423" s="1308"/>
      <c r="N423" s="1308"/>
      <c r="O423" s="1308"/>
      <c r="P423" s="1308"/>
      <c r="Q423" s="1308"/>
      <c r="R423" s="1308"/>
      <c r="S423" s="1308"/>
    </row>
    <row r="424" spans="1:19" ht="19.5" customHeight="1" x14ac:dyDescent="0.25">
      <c r="A424" s="1308"/>
      <c r="B424" s="1308"/>
      <c r="C424" s="1308"/>
      <c r="D424" s="1308"/>
      <c r="E424" s="1322"/>
      <c r="F424" s="1322"/>
      <c r="G424" s="1308"/>
      <c r="H424" s="1308"/>
      <c r="I424" s="1308"/>
      <c r="J424" s="1308"/>
      <c r="K424" s="1308"/>
      <c r="L424" s="1308"/>
      <c r="M424" s="1308"/>
      <c r="N424" s="1308"/>
      <c r="O424" s="1308"/>
      <c r="P424" s="1308"/>
      <c r="Q424" s="1308"/>
      <c r="R424" s="1308"/>
      <c r="S424" s="1308"/>
    </row>
    <row r="425" spans="1:19" ht="19.5" customHeight="1" x14ac:dyDescent="0.25">
      <c r="A425" s="1308"/>
      <c r="B425" s="1308"/>
      <c r="C425" s="1308"/>
      <c r="D425" s="1308"/>
      <c r="E425" s="1322"/>
      <c r="F425" s="1322"/>
      <c r="G425" s="1308"/>
      <c r="H425" s="1308"/>
      <c r="I425" s="1308"/>
      <c r="J425" s="1308"/>
      <c r="K425" s="1308"/>
      <c r="L425" s="1308"/>
      <c r="M425" s="1308"/>
      <c r="N425" s="1308"/>
      <c r="O425" s="1308"/>
      <c r="P425" s="1308"/>
      <c r="Q425" s="1308"/>
      <c r="R425" s="1308"/>
      <c r="S425" s="1308"/>
    </row>
    <row r="426" spans="1:19" ht="19.5" customHeight="1" x14ac:dyDescent="0.25">
      <c r="A426" s="1308"/>
      <c r="B426" s="1308"/>
      <c r="C426" s="1308"/>
      <c r="D426" s="1308"/>
      <c r="E426" s="1322"/>
      <c r="F426" s="1322"/>
      <c r="G426" s="1308"/>
      <c r="H426" s="1308"/>
      <c r="I426" s="1308"/>
      <c r="J426" s="1308"/>
      <c r="K426" s="1308"/>
      <c r="L426" s="1308"/>
      <c r="M426" s="1308"/>
      <c r="N426" s="1308"/>
      <c r="O426" s="1308"/>
      <c r="P426" s="1308"/>
      <c r="Q426" s="1308"/>
      <c r="R426" s="1308"/>
      <c r="S426" s="1308"/>
    </row>
    <row r="427" spans="1:19" ht="19.5" customHeight="1" x14ac:dyDescent="0.25">
      <c r="A427" s="1308"/>
      <c r="B427" s="1308"/>
      <c r="C427" s="1308"/>
      <c r="D427" s="1308"/>
      <c r="E427" s="1322"/>
      <c r="F427" s="1322"/>
      <c r="G427" s="1308"/>
      <c r="H427" s="1308"/>
      <c r="I427" s="1308"/>
      <c r="J427" s="1308"/>
      <c r="K427" s="1308"/>
      <c r="L427" s="1308"/>
      <c r="M427" s="1308"/>
      <c r="N427" s="1308"/>
      <c r="O427" s="1308"/>
      <c r="P427" s="1308"/>
      <c r="Q427" s="1308"/>
      <c r="R427" s="1308"/>
      <c r="S427" s="1308"/>
    </row>
    <row r="428" spans="1:19" ht="19.5" customHeight="1" x14ac:dyDescent="0.25">
      <c r="A428" s="1308"/>
      <c r="B428" s="1308"/>
      <c r="C428" s="1308"/>
      <c r="D428" s="1308"/>
      <c r="E428" s="1322"/>
      <c r="F428" s="1322"/>
      <c r="G428" s="1308"/>
      <c r="H428" s="1308"/>
      <c r="I428" s="1308"/>
      <c r="J428" s="1308"/>
      <c r="K428" s="1308"/>
      <c r="L428" s="1308"/>
      <c r="M428" s="1308"/>
      <c r="N428" s="1308"/>
      <c r="O428" s="1308"/>
      <c r="P428" s="1308"/>
      <c r="Q428" s="1308"/>
      <c r="R428" s="1308"/>
      <c r="S428" s="1308"/>
    </row>
    <row r="429" spans="1:19" ht="19.5" customHeight="1" x14ac:dyDescent="0.25">
      <c r="A429" s="1308"/>
      <c r="B429" s="1308"/>
      <c r="C429" s="1308"/>
      <c r="D429" s="1308"/>
      <c r="E429" s="1322"/>
      <c r="F429" s="1322"/>
      <c r="G429" s="1308"/>
      <c r="H429" s="1308"/>
      <c r="I429" s="1308"/>
      <c r="J429" s="1308"/>
      <c r="K429" s="1308"/>
      <c r="L429" s="1308"/>
      <c r="M429" s="1308"/>
      <c r="N429" s="1308"/>
      <c r="O429" s="1308"/>
      <c r="P429" s="1308"/>
      <c r="Q429" s="1308"/>
      <c r="R429" s="1308"/>
      <c r="S429" s="1308"/>
    </row>
    <row r="430" spans="1:19" ht="19.5" customHeight="1" x14ac:dyDescent="0.25">
      <c r="A430" s="1308"/>
      <c r="B430" s="1308"/>
      <c r="C430" s="1308"/>
      <c r="D430" s="1308"/>
      <c r="E430" s="1322"/>
      <c r="F430" s="1322"/>
      <c r="G430" s="1308"/>
      <c r="H430" s="1308"/>
      <c r="I430" s="1308"/>
      <c r="J430" s="1308"/>
      <c r="K430" s="1308"/>
      <c r="L430" s="1308"/>
      <c r="M430" s="1308"/>
      <c r="N430" s="1308"/>
      <c r="O430" s="1308"/>
      <c r="P430" s="1308"/>
      <c r="Q430" s="1308"/>
      <c r="R430" s="1308"/>
      <c r="S430" s="1308"/>
    </row>
    <row r="431" spans="1:19" ht="19.5" customHeight="1" x14ac:dyDescent="0.25">
      <c r="A431" s="1308"/>
      <c r="B431" s="1308"/>
      <c r="C431" s="1308"/>
      <c r="D431" s="1308"/>
      <c r="E431" s="1322"/>
      <c r="F431" s="1322"/>
      <c r="G431" s="1308"/>
      <c r="H431" s="1308"/>
      <c r="I431" s="1308"/>
      <c r="J431" s="1308"/>
      <c r="K431" s="1308"/>
      <c r="L431" s="1308"/>
      <c r="M431" s="1308"/>
      <c r="N431" s="1308"/>
      <c r="O431" s="1308"/>
      <c r="P431" s="1308"/>
      <c r="Q431" s="1308"/>
      <c r="R431" s="1308"/>
      <c r="S431" s="1308"/>
    </row>
    <row r="432" spans="1:19" ht="19.5" customHeight="1" x14ac:dyDescent="0.25">
      <c r="A432" s="1308"/>
      <c r="B432" s="1308"/>
      <c r="C432" s="1308"/>
      <c r="D432" s="1308"/>
      <c r="E432" s="1322"/>
      <c r="F432" s="1322"/>
      <c r="G432" s="1308"/>
      <c r="H432" s="1308"/>
      <c r="I432" s="1308"/>
      <c r="J432" s="1308"/>
      <c r="K432" s="1308"/>
      <c r="L432" s="1308"/>
      <c r="M432" s="1308"/>
      <c r="N432" s="1308"/>
      <c r="O432" s="1308"/>
      <c r="P432" s="1308"/>
      <c r="Q432" s="1308"/>
      <c r="R432" s="1308"/>
      <c r="S432" s="1308"/>
    </row>
    <row r="433" spans="1:19" ht="19.5" customHeight="1" x14ac:dyDescent="0.25">
      <c r="A433" s="1308"/>
      <c r="B433" s="1308"/>
      <c r="C433" s="1308"/>
      <c r="D433" s="1308"/>
      <c r="E433" s="1322"/>
      <c r="F433" s="1322"/>
      <c r="G433" s="1308"/>
      <c r="H433" s="1308"/>
      <c r="I433" s="1308"/>
      <c r="J433" s="1308"/>
      <c r="K433" s="1308"/>
      <c r="L433" s="1308"/>
      <c r="M433" s="1308"/>
      <c r="N433" s="1308"/>
      <c r="O433" s="1308"/>
      <c r="P433" s="1308"/>
      <c r="Q433" s="1308"/>
      <c r="R433" s="1308"/>
      <c r="S433" s="1308"/>
    </row>
    <row r="434" spans="1:19" ht="19.5" customHeight="1" x14ac:dyDescent="0.25">
      <c r="A434" s="1308"/>
      <c r="B434" s="1308"/>
      <c r="C434" s="1308"/>
      <c r="D434" s="1308"/>
      <c r="E434" s="1322"/>
      <c r="F434" s="1322"/>
      <c r="G434" s="1308"/>
      <c r="H434" s="1308"/>
      <c r="I434" s="1308"/>
      <c r="J434" s="1308"/>
      <c r="K434" s="1308"/>
      <c r="L434" s="1308"/>
      <c r="M434" s="1308"/>
      <c r="N434" s="1308"/>
      <c r="O434" s="1308"/>
      <c r="P434" s="1308"/>
      <c r="Q434" s="1308"/>
      <c r="R434" s="1308"/>
      <c r="S434" s="1308"/>
    </row>
    <row r="435" spans="1:19" ht="19.5" customHeight="1" x14ac:dyDescent="0.25">
      <c r="A435" s="1308"/>
      <c r="B435" s="1308"/>
      <c r="C435" s="1308"/>
      <c r="D435" s="1308"/>
      <c r="E435" s="1322"/>
      <c r="F435" s="1322"/>
      <c r="G435" s="1308"/>
      <c r="H435" s="1308"/>
      <c r="I435" s="1308"/>
      <c r="J435" s="1308"/>
      <c r="K435" s="1308"/>
      <c r="L435" s="1308"/>
      <c r="M435" s="1308"/>
      <c r="N435" s="1308"/>
      <c r="O435" s="1308"/>
      <c r="P435" s="1308"/>
      <c r="Q435" s="1308"/>
      <c r="R435" s="1308"/>
      <c r="S435" s="1308"/>
    </row>
    <row r="436" spans="1:19" ht="19.5" customHeight="1" x14ac:dyDescent="0.25">
      <c r="A436" s="1308"/>
      <c r="B436" s="1308"/>
      <c r="C436" s="1308"/>
      <c r="D436" s="1308"/>
      <c r="E436" s="1322"/>
      <c r="F436" s="1322"/>
      <c r="G436" s="1308"/>
      <c r="H436" s="1308"/>
      <c r="I436" s="1308"/>
      <c r="J436" s="1308"/>
      <c r="K436" s="1308"/>
      <c r="L436" s="1308"/>
      <c r="M436" s="1308"/>
      <c r="N436" s="1308"/>
      <c r="O436" s="1308"/>
      <c r="P436" s="1308"/>
      <c r="Q436" s="1308"/>
      <c r="R436" s="1308"/>
      <c r="S436" s="1308"/>
    </row>
    <row r="437" spans="1:19" ht="19.5" customHeight="1" x14ac:dyDescent="0.25">
      <c r="A437" s="1308"/>
      <c r="B437" s="1308"/>
      <c r="C437" s="1308"/>
      <c r="D437" s="1308"/>
      <c r="E437" s="1322"/>
      <c r="F437" s="1322"/>
      <c r="G437" s="1308"/>
      <c r="H437" s="1308"/>
      <c r="I437" s="1308"/>
      <c r="J437" s="1308"/>
      <c r="K437" s="1308"/>
      <c r="L437" s="1308"/>
      <c r="M437" s="1308"/>
      <c r="N437" s="1308"/>
      <c r="O437" s="1308"/>
      <c r="P437" s="1308"/>
      <c r="Q437" s="1308"/>
      <c r="R437" s="1308"/>
      <c r="S437" s="1308"/>
    </row>
    <row r="438" spans="1:19" ht="19.5" customHeight="1" x14ac:dyDescent="0.25">
      <c r="A438" s="1308"/>
      <c r="B438" s="1308"/>
      <c r="C438" s="1308"/>
      <c r="D438" s="1308"/>
      <c r="E438" s="1322"/>
      <c r="F438" s="1322"/>
      <c r="G438" s="1308"/>
      <c r="H438" s="1308"/>
      <c r="I438" s="1308"/>
      <c r="J438" s="1308"/>
      <c r="K438" s="1308"/>
      <c r="L438" s="1308"/>
      <c r="M438" s="1308"/>
      <c r="N438" s="1308"/>
      <c r="O438" s="1308"/>
      <c r="P438" s="1308"/>
      <c r="Q438" s="1308"/>
      <c r="R438" s="1308"/>
      <c r="S438" s="1308"/>
    </row>
    <row r="439" spans="1:19" ht="19.5" customHeight="1" x14ac:dyDescent="0.25">
      <c r="A439" s="1308"/>
      <c r="B439" s="1308"/>
      <c r="C439" s="1308"/>
      <c r="D439" s="1308"/>
      <c r="E439" s="1322"/>
      <c r="F439" s="1322"/>
      <c r="G439" s="1308"/>
      <c r="H439" s="1308"/>
      <c r="I439" s="1308"/>
      <c r="J439" s="1308"/>
      <c r="K439" s="1308"/>
      <c r="L439" s="1308"/>
      <c r="M439" s="1308"/>
      <c r="N439" s="1308"/>
      <c r="O439" s="1308"/>
      <c r="P439" s="1308"/>
      <c r="Q439" s="1308"/>
      <c r="R439" s="1308"/>
      <c r="S439" s="1308"/>
    </row>
    <row r="440" spans="1:19" ht="19.5" customHeight="1" x14ac:dyDescent="0.25">
      <c r="A440" s="1308"/>
      <c r="B440" s="1308"/>
      <c r="C440" s="1308"/>
      <c r="D440" s="1308"/>
      <c r="E440" s="1322"/>
      <c r="F440" s="1322"/>
      <c r="G440" s="1308"/>
      <c r="H440" s="1308"/>
      <c r="I440" s="1308"/>
      <c r="J440" s="1308"/>
      <c r="K440" s="1308"/>
      <c r="L440" s="1308"/>
      <c r="M440" s="1308"/>
      <c r="N440" s="1308"/>
      <c r="O440" s="1308"/>
      <c r="P440" s="1308"/>
      <c r="Q440" s="1308"/>
      <c r="R440" s="1308"/>
      <c r="S440" s="1308"/>
    </row>
    <row r="441" spans="1:19" ht="19.5" customHeight="1" x14ac:dyDescent="0.25">
      <c r="A441" s="1308"/>
      <c r="B441" s="1308"/>
      <c r="C441" s="1308"/>
      <c r="D441" s="1308"/>
      <c r="E441" s="1322"/>
      <c r="F441" s="1322"/>
      <c r="G441" s="1308"/>
      <c r="H441" s="1308"/>
      <c r="I441" s="1308"/>
      <c r="J441" s="1308"/>
      <c r="K441" s="1308"/>
      <c r="L441" s="1308"/>
      <c r="M441" s="1308"/>
      <c r="N441" s="1308"/>
      <c r="O441" s="1308"/>
      <c r="P441" s="1308"/>
      <c r="Q441" s="1308"/>
      <c r="R441" s="1308"/>
      <c r="S441" s="1308"/>
    </row>
    <row r="442" spans="1:19" ht="19.5" customHeight="1" x14ac:dyDescent="0.25">
      <c r="A442" s="1308"/>
      <c r="B442" s="1308"/>
      <c r="C442" s="1308"/>
      <c r="D442" s="1308"/>
      <c r="E442" s="1322"/>
      <c r="F442" s="1322"/>
      <c r="G442" s="1308"/>
      <c r="H442" s="1308"/>
      <c r="I442" s="1308"/>
      <c r="J442" s="1308"/>
      <c r="K442" s="1308"/>
      <c r="L442" s="1308"/>
      <c r="M442" s="1308"/>
      <c r="N442" s="1308"/>
      <c r="O442" s="1308"/>
      <c r="P442" s="1308"/>
      <c r="Q442" s="1308"/>
      <c r="R442" s="1308"/>
      <c r="S442" s="1308"/>
    </row>
    <row r="443" spans="1:19" ht="19.5" customHeight="1" x14ac:dyDescent="0.25">
      <c r="A443" s="1308"/>
      <c r="B443" s="1308"/>
      <c r="C443" s="1308"/>
      <c r="D443" s="1308"/>
      <c r="E443" s="1322"/>
      <c r="F443" s="1322"/>
      <c r="G443" s="1308"/>
      <c r="H443" s="1308"/>
      <c r="I443" s="1308"/>
      <c r="J443" s="1308"/>
      <c r="K443" s="1308"/>
      <c r="L443" s="1308"/>
      <c r="M443" s="1308"/>
      <c r="N443" s="1308"/>
      <c r="O443" s="1308"/>
      <c r="P443" s="1308"/>
      <c r="Q443" s="1308"/>
      <c r="R443" s="1308"/>
      <c r="S443" s="1308"/>
    </row>
    <row r="444" spans="1:19" ht="19.5" customHeight="1" x14ac:dyDescent="0.25">
      <c r="A444" s="1308"/>
      <c r="B444" s="1308"/>
      <c r="C444" s="1308"/>
      <c r="D444" s="1308"/>
      <c r="E444" s="1322"/>
      <c r="F444" s="1322"/>
      <c r="G444" s="1308"/>
      <c r="H444" s="1308"/>
      <c r="I444" s="1308"/>
      <c r="J444" s="1308"/>
      <c r="K444" s="1308"/>
      <c r="L444" s="1308"/>
      <c r="M444" s="1308"/>
      <c r="N444" s="1308"/>
      <c r="O444" s="1308"/>
      <c r="P444" s="1308"/>
      <c r="Q444" s="1308"/>
      <c r="R444" s="1308"/>
      <c r="S444" s="1308"/>
    </row>
    <row r="445" spans="1:19" ht="19.5" customHeight="1" x14ac:dyDescent="0.25">
      <c r="A445" s="1308"/>
      <c r="B445" s="1308"/>
      <c r="C445" s="1308"/>
      <c r="D445" s="1308"/>
      <c r="E445" s="1322"/>
      <c r="F445" s="1322"/>
      <c r="G445" s="1308"/>
      <c r="H445" s="1308"/>
      <c r="I445" s="1308"/>
      <c r="J445" s="1308"/>
      <c r="K445" s="1308"/>
      <c r="L445" s="1308"/>
      <c r="M445" s="1308"/>
      <c r="N445" s="1308"/>
      <c r="O445" s="1308"/>
      <c r="P445" s="1308"/>
      <c r="Q445" s="1308"/>
      <c r="R445" s="1308"/>
      <c r="S445" s="1308"/>
    </row>
    <row r="446" spans="1:19" ht="19.5" customHeight="1" x14ac:dyDescent="0.25">
      <c r="A446" s="1308"/>
      <c r="B446" s="1308"/>
      <c r="C446" s="1308"/>
      <c r="D446" s="1308"/>
      <c r="E446" s="1322"/>
      <c r="F446" s="1322"/>
      <c r="G446" s="1308"/>
      <c r="H446" s="1308"/>
      <c r="I446" s="1308"/>
      <c r="J446" s="1308"/>
      <c r="K446" s="1308"/>
      <c r="L446" s="1308"/>
      <c r="M446" s="1308"/>
      <c r="N446" s="1308"/>
      <c r="O446" s="1308"/>
      <c r="P446" s="1308"/>
      <c r="Q446" s="1308"/>
      <c r="R446" s="1308"/>
      <c r="S446" s="1308"/>
    </row>
    <row r="447" spans="1:19" ht="19.5" customHeight="1" x14ac:dyDescent="0.25">
      <c r="A447" s="1308"/>
      <c r="B447" s="1308"/>
      <c r="C447" s="1308"/>
      <c r="D447" s="1308"/>
      <c r="E447" s="1322"/>
      <c r="F447" s="1322"/>
      <c r="G447" s="1308"/>
      <c r="H447" s="1308"/>
      <c r="I447" s="1308"/>
      <c r="J447" s="1308"/>
      <c r="K447" s="1308"/>
      <c r="L447" s="1308"/>
      <c r="M447" s="1308"/>
      <c r="N447" s="1308"/>
      <c r="O447" s="1308"/>
      <c r="P447" s="1308"/>
      <c r="Q447" s="1308"/>
      <c r="R447" s="1308"/>
      <c r="S447" s="1308"/>
    </row>
    <row r="448" spans="1:19" ht="19.5" customHeight="1" x14ac:dyDescent="0.25">
      <c r="A448" s="1308"/>
      <c r="B448" s="1308"/>
      <c r="C448" s="1308"/>
      <c r="D448" s="1308"/>
      <c r="E448" s="1322"/>
      <c r="F448" s="1322"/>
      <c r="G448" s="1308"/>
      <c r="H448" s="1308"/>
      <c r="I448" s="1308"/>
      <c r="J448" s="1308"/>
      <c r="K448" s="1308"/>
      <c r="L448" s="1308"/>
      <c r="M448" s="1308"/>
      <c r="N448" s="1308"/>
      <c r="O448" s="1308"/>
      <c r="P448" s="1308"/>
      <c r="Q448" s="1308"/>
      <c r="R448" s="1308"/>
      <c r="S448" s="1308"/>
    </row>
    <row r="449" spans="1:19" ht="19.5" customHeight="1" x14ac:dyDescent="0.25">
      <c r="A449" s="1308"/>
      <c r="B449" s="1308"/>
      <c r="C449" s="1308"/>
      <c r="D449" s="1308"/>
      <c r="E449" s="1322"/>
      <c r="F449" s="1322"/>
      <c r="G449" s="1308"/>
      <c r="H449" s="1308"/>
      <c r="I449" s="1308"/>
      <c r="J449" s="1308"/>
      <c r="K449" s="1308"/>
      <c r="L449" s="1308"/>
      <c r="M449" s="1308"/>
      <c r="N449" s="1308"/>
      <c r="O449" s="1308"/>
      <c r="P449" s="1308"/>
      <c r="Q449" s="1308"/>
      <c r="R449" s="1308"/>
      <c r="S449" s="1308"/>
    </row>
    <row r="450" spans="1:19" ht="19.5" customHeight="1" x14ac:dyDescent="0.25">
      <c r="A450" s="1308"/>
      <c r="B450" s="1308"/>
      <c r="C450" s="1308"/>
      <c r="D450" s="1308"/>
      <c r="E450" s="1322"/>
      <c r="F450" s="1322"/>
      <c r="G450" s="1308"/>
      <c r="H450" s="1308"/>
      <c r="I450" s="1308"/>
      <c r="J450" s="1308"/>
      <c r="K450" s="1308"/>
      <c r="L450" s="1308"/>
      <c r="M450" s="1308"/>
      <c r="N450" s="1308"/>
      <c r="O450" s="1308"/>
      <c r="P450" s="1308"/>
      <c r="Q450" s="1308"/>
      <c r="R450" s="1308"/>
      <c r="S450" s="1308"/>
    </row>
    <row r="451" spans="1:19" ht="19.5" customHeight="1" x14ac:dyDescent="0.25">
      <c r="A451" s="1308"/>
      <c r="B451" s="1308"/>
      <c r="C451" s="1308"/>
      <c r="D451" s="1308"/>
      <c r="E451" s="1322"/>
      <c r="F451" s="1322"/>
      <c r="G451" s="1308"/>
      <c r="H451" s="1308"/>
      <c r="I451" s="1308"/>
      <c r="J451" s="1308"/>
      <c r="K451" s="1308"/>
      <c r="L451" s="1308"/>
      <c r="M451" s="1308"/>
      <c r="N451" s="1308"/>
      <c r="O451" s="1308"/>
      <c r="P451" s="1308"/>
      <c r="Q451" s="1308"/>
      <c r="R451" s="1308"/>
      <c r="S451" s="1308"/>
    </row>
    <row r="452" spans="1:19" ht="19.5" customHeight="1" x14ac:dyDescent="0.25">
      <c r="A452" s="1308"/>
      <c r="B452" s="1308"/>
      <c r="C452" s="1308"/>
      <c r="D452" s="1308"/>
      <c r="E452" s="1322"/>
      <c r="F452" s="1322"/>
      <c r="G452" s="1308"/>
      <c r="H452" s="1308"/>
      <c r="I452" s="1308"/>
      <c r="J452" s="1308"/>
      <c r="K452" s="1308"/>
      <c r="L452" s="1308"/>
      <c r="M452" s="1308"/>
      <c r="N452" s="1308"/>
      <c r="O452" s="1308"/>
      <c r="P452" s="1308"/>
      <c r="Q452" s="1308"/>
      <c r="R452" s="1308"/>
      <c r="S452" s="1308"/>
    </row>
    <row r="453" spans="1:19" ht="19.5" customHeight="1" x14ac:dyDescent="0.25">
      <c r="A453" s="1308"/>
      <c r="B453" s="1308"/>
      <c r="C453" s="1308"/>
      <c r="D453" s="1308"/>
      <c r="E453" s="1322"/>
      <c r="F453" s="1322"/>
      <c r="G453" s="1308"/>
      <c r="H453" s="1308"/>
      <c r="I453" s="1308"/>
      <c r="J453" s="1308"/>
      <c r="K453" s="1308"/>
      <c r="L453" s="1308"/>
      <c r="M453" s="1308"/>
      <c r="N453" s="1308"/>
      <c r="O453" s="1308"/>
      <c r="P453" s="1308"/>
      <c r="Q453" s="1308"/>
      <c r="R453" s="1308"/>
      <c r="S453" s="1308"/>
    </row>
    <row r="454" spans="1:19" ht="19.5" customHeight="1" x14ac:dyDescent="0.25">
      <c r="A454" s="1308"/>
      <c r="B454" s="1308"/>
      <c r="C454" s="1308"/>
      <c r="D454" s="1308"/>
      <c r="E454" s="1322"/>
      <c r="F454" s="1322"/>
      <c r="G454" s="1308"/>
      <c r="H454" s="1308"/>
      <c r="I454" s="1308"/>
      <c r="J454" s="1308"/>
      <c r="K454" s="1308"/>
      <c r="L454" s="1308"/>
      <c r="M454" s="1308"/>
      <c r="N454" s="1308"/>
      <c r="O454" s="1308"/>
      <c r="P454" s="1308"/>
      <c r="Q454" s="1308"/>
      <c r="R454" s="1308"/>
      <c r="S454" s="1308"/>
    </row>
    <row r="455" spans="1:19" ht="19.5" customHeight="1" x14ac:dyDescent="0.25">
      <c r="A455" s="1308"/>
      <c r="B455" s="1308"/>
      <c r="C455" s="1308"/>
      <c r="D455" s="1308"/>
      <c r="E455" s="1322"/>
      <c r="F455" s="1322"/>
      <c r="G455" s="1308"/>
      <c r="H455" s="1308"/>
      <c r="I455" s="1308"/>
      <c r="J455" s="1308"/>
      <c r="K455" s="1308"/>
      <c r="L455" s="1308"/>
      <c r="M455" s="1308"/>
      <c r="N455" s="1308"/>
      <c r="O455" s="1308"/>
      <c r="P455" s="1308"/>
      <c r="Q455" s="1308"/>
      <c r="R455" s="1308"/>
      <c r="S455" s="1308"/>
    </row>
    <row r="456" spans="1:19" ht="19.5" customHeight="1" x14ac:dyDescent="0.25">
      <c r="A456" s="1308"/>
      <c r="B456" s="1308"/>
      <c r="C456" s="1308"/>
      <c r="D456" s="1308"/>
      <c r="E456" s="1322"/>
      <c r="F456" s="1322"/>
      <c r="G456" s="1308"/>
      <c r="H456" s="1308"/>
      <c r="I456" s="1308"/>
      <c r="J456" s="1308"/>
      <c r="K456" s="1308"/>
      <c r="L456" s="1308"/>
      <c r="M456" s="1308"/>
      <c r="N456" s="1308"/>
      <c r="O456" s="1308"/>
      <c r="P456" s="1308"/>
      <c r="Q456" s="1308"/>
      <c r="R456" s="1308"/>
      <c r="S456" s="1308"/>
    </row>
    <row r="457" spans="1:19" ht="19.5" customHeight="1" x14ac:dyDescent="0.25">
      <c r="A457" s="1308"/>
      <c r="B457" s="1308"/>
      <c r="C457" s="1308"/>
      <c r="D457" s="1308"/>
      <c r="E457" s="1322"/>
      <c r="F457" s="1322"/>
      <c r="G457" s="1308"/>
      <c r="H457" s="1308"/>
      <c r="I457" s="1308"/>
      <c r="J457" s="1308"/>
      <c r="K457" s="1308"/>
      <c r="L457" s="1308"/>
      <c r="M457" s="1308"/>
      <c r="N457" s="1308"/>
      <c r="O457" s="1308"/>
      <c r="P457" s="1308"/>
      <c r="Q457" s="1308"/>
      <c r="R457" s="1308"/>
      <c r="S457" s="1308"/>
    </row>
    <row r="458" spans="1:19" ht="19.5" customHeight="1" x14ac:dyDescent="0.25">
      <c r="A458" s="1308"/>
      <c r="B458" s="1308"/>
      <c r="C458" s="1308"/>
      <c r="D458" s="1308"/>
      <c r="E458" s="1322"/>
      <c r="F458" s="1322"/>
      <c r="G458" s="1308"/>
      <c r="H458" s="1308"/>
      <c r="I458" s="1308"/>
      <c r="J458" s="1308"/>
      <c r="K458" s="1308"/>
      <c r="L458" s="1308"/>
      <c r="M458" s="1308"/>
      <c r="N458" s="1308"/>
      <c r="O458" s="1308"/>
      <c r="P458" s="1308"/>
      <c r="Q458" s="1308"/>
      <c r="R458" s="1308"/>
      <c r="S458" s="1308"/>
    </row>
    <row r="459" spans="1:19" ht="19.5" customHeight="1" x14ac:dyDescent="0.25">
      <c r="A459" s="1308"/>
      <c r="B459" s="1308"/>
      <c r="C459" s="1308"/>
      <c r="D459" s="1308"/>
      <c r="E459" s="1322"/>
      <c r="F459" s="1322"/>
      <c r="G459" s="1308"/>
      <c r="H459" s="1308"/>
      <c r="I459" s="1308"/>
      <c r="J459" s="1308"/>
      <c r="K459" s="1308"/>
      <c r="L459" s="1308"/>
      <c r="M459" s="1308"/>
      <c r="N459" s="1308"/>
      <c r="O459" s="1308"/>
      <c r="P459" s="1308"/>
      <c r="Q459" s="1308"/>
      <c r="R459" s="1308"/>
      <c r="S459" s="1308"/>
    </row>
    <row r="460" spans="1:19" ht="19.5" customHeight="1" x14ac:dyDescent="0.25">
      <c r="A460" s="1308"/>
      <c r="B460" s="1308"/>
      <c r="C460" s="1308"/>
      <c r="D460" s="1308"/>
      <c r="E460" s="1322"/>
      <c r="F460" s="1322"/>
      <c r="G460" s="1308"/>
      <c r="H460" s="1308"/>
      <c r="I460" s="1308"/>
      <c r="J460" s="1308"/>
      <c r="K460" s="1308"/>
      <c r="L460" s="1308"/>
      <c r="M460" s="1308"/>
      <c r="N460" s="1308"/>
      <c r="O460" s="1308"/>
      <c r="P460" s="1308"/>
      <c r="Q460" s="1308"/>
      <c r="R460" s="1308"/>
      <c r="S460" s="1308"/>
    </row>
    <row r="461" spans="1:19" ht="19.5" customHeight="1" x14ac:dyDescent="0.25">
      <c r="A461" s="1308"/>
      <c r="B461" s="1308"/>
      <c r="C461" s="1308"/>
      <c r="D461" s="1308"/>
      <c r="E461" s="1322"/>
      <c r="F461" s="1322"/>
      <c r="G461" s="1308"/>
      <c r="H461" s="1308"/>
      <c r="I461" s="1308"/>
      <c r="J461" s="1308"/>
      <c r="K461" s="1308"/>
      <c r="L461" s="1308"/>
      <c r="M461" s="1308"/>
      <c r="N461" s="1308"/>
      <c r="O461" s="1308"/>
      <c r="P461" s="1308"/>
      <c r="Q461" s="1308"/>
      <c r="R461" s="1308"/>
      <c r="S461" s="1308"/>
    </row>
    <row r="462" spans="1:19" ht="19.5" customHeight="1" x14ac:dyDescent="0.25">
      <c r="A462" s="1308"/>
      <c r="B462" s="1308"/>
      <c r="C462" s="1308"/>
      <c r="D462" s="1308"/>
      <c r="E462" s="1322"/>
      <c r="F462" s="1322"/>
      <c r="G462" s="1308"/>
      <c r="H462" s="1308"/>
      <c r="I462" s="1308"/>
      <c r="J462" s="1308"/>
      <c r="K462" s="1308"/>
      <c r="L462" s="1308"/>
      <c r="M462" s="1308"/>
      <c r="N462" s="1308"/>
      <c r="O462" s="1308"/>
      <c r="P462" s="1308"/>
      <c r="Q462" s="1308"/>
      <c r="R462" s="1308"/>
      <c r="S462" s="1308"/>
    </row>
    <row r="463" spans="1:19" ht="19.5" customHeight="1" x14ac:dyDescent="0.25">
      <c r="A463" s="1308"/>
      <c r="B463" s="1308"/>
      <c r="C463" s="1308"/>
      <c r="D463" s="1308"/>
      <c r="E463" s="1322"/>
      <c r="F463" s="1322"/>
      <c r="G463" s="1308"/>
      <c r="H463" s="1308"/>
      <c r="I463" s="1308"/>
      <c r="J463" s="1308"/>
      <c r="K463" s="1308"/>
      <c r="L463" s="1308"/>
      <c r="M463" s="1308"/>
      <c r="N463" s="1308"/>
      <c r="O463" s="1308"/>
      <c r="P463" s="1308"/>
      <c r="Q463" s="1308"/>
      <c r="R463" s="1308"/>
      <c r="S463" s="1308"/>
    </row>
    <row r="464" spans="1:19" ht="19.5" customHeight="1" x14ac:dyDescent="0.25">
      <c r="A464" s="1308"/>
      <c r="B464" s="1308"/>
      <c r="C464" s="1308"/>
      <c r="D464" s="1308"/>
      <c r="E464" s="1322"/>
      <c r="F464" s="1322"/>
      <c r="G464" s="1308"/>
      <c r="H464" s="1308"/>
      <c r="I464" s="1308"/>
      <c r="J464" s="1308"/>
      <c r="K464" s="1308"/>
      <c r="L464" s="1308"/>
      <c r="M464" s="1308"/>
      <c r="N464" s="1308"/>
      <c r="O464" s="1308"/>
      <c r="P464" s="1308"/>
      <c r="Q464" s="1308"/>
      <c r="R464" s="1308"/>
      <c r="S464" s="1308"/>
    </row>
    <row r="465" spans="1:19" ht="19.5" customHeight="1" x14ac:dyDescent="0.25">
      <c r="A465" s="1308"/>
      <c r="B465" s="1308"/>
      <c r="C465" s="1308"/>
      <c r="D465" s="1308"/>
      <c r="E465" s="1322"/>
      <c r="F465" s="1322"/>
      <c r="G465" s="1308"/>
      <c r="H465" s="1308"/>
      <c r="I465" s="1308"/>
      <c r="J465" s="1308"/>
      <c r="K465" s="1308"/>
      <c r="L465" s="1308"/>
      <c r="M465" s="1308"/>
      <c r="N465" s="1308"/>
      <c r="O465" s="1308"/>
      <c r="P465" s="1308"/>
      <c r="Q465" s="1308"/>
      <c r="R465" s="1308"/>
      <c r="S465" s="1308"/>
    </row>
    <row r="466" spans="1:19" ht="19.5" customHeight="1" x14ac:dyDescent="0.25">
      <c r="A466" s="1308"/>
      <c r="B466" s="1308"/>
      <c r="C466" s="1308"/>
      <c r="D466" s="1308"/>
      <c r="E466" s="1322"/>
      <c r="F466" s="1322"/>
      <c r="G466" s="1308"/>
      <c r="H466" s="1308"/>
      <c r="I466" s="1308"/>
      <c r="J466" s="1308"/>
      <c r="K466" s="1308"/>
      <c r="L466" s="1308"/>
      <c r="M466" s="1308"/>
      <c r="N466" s="1308"/>
      <c r="O466" s="1308"/>
      <c r="P466" s="1308"/>
      <c r="Q466" s="1308"/>
      <c r="R466" s="1308"/>
      <c r="S466" s="1308"/>
    </row>
    <row r="467" spans="1:19" ht="19.5" customHeight="1" x14ac:dyDescent="0.25">
      <c r="A467" s="1308"/>
      <c r="B467" s="1308"/>
      <c r="C467" s="1308"/>
      <c r="D467" s="1308"/>
      <c r="E467" s="1322"/>
      <c r="F467" s="1322"/>
      <c r="G467" s="1308"/>
      <c r="H467" s="1308"/>
      <c r="I467" s="1308"/>
      <c r="J467" s="1308"/>
      <c r="K467" s="1308"/>
      <c r="L467" s="1308"/>
      <c r="M467" s="1308"/>
      <c r="N467" s="1308"/>
      <c r="O467" s="1308"/>
      <c r="P467" s="1308"/>
      <c r="Q467" s="1308"/>
      <c r="R467" s="1308"/>
      <c r="S467" s="1308"/>
    </row>
    <row r="468" spans="1:19" ht="19.5" customHeight="1" x14ac:dyDescent="0.25">
      <c r="A468" s="1308"/>
      <c r="B468" s="1308"/>
      <c r="C468" s="1308"/>
      <c r="D468" s="1308"/>
      <c r="E468" s="1322"/>
      <c r="F468" s="1322"/>
      <c r="G468" s="1308"/>
      <c r="H468" s="1308"/>
      <c r="I468" s="1308"/>
      <c r="J468" s="1308"/>
      <c r="K468" s="1308"/>
      <c r="L468" s="1308"/>
      <c r="M468" s="1308"/>
      <c r="N468" s="1308"/>
      <c r="O468" s="1308"/>
      <c r="P468" s="1308"/>
      <c r="Q468" s="1308"/>
      <c r="R468" s="1308"/>
      <c r="S468" s="1308"/>
    </row>
    <row r="469" spans="1:19" ht="19.5" customHeight="1" x14ac:dyDescent="0.25">
      <c r="A469" s="1308"/>
      <c r="B469" s="1308"/>
      <c r="C469" s="1308"/>
      <c r="D469" s="1308"/>
      <c r="E469" s="1322"/>
      <c r="F469" s="1322"/>
      <c r="G469" s="1308"/>
      <c r="H469" s="1308"/>
      <c r="I469" s="1308"/>
      <c r="J469" s="1308"/>
      <c r="K469" s="1308"/>
      <c r="L469" s="1308"/>
      <c r="M469" s="1308"/>
      <c r="N469" s="1308"/>
      <c r="O469" s="1308"/>
      <c r="P469" s="1308"/>
      <c r="Q469" s="1308"/>
      <c r="R469" s="1308"/>
      <c r="S469" s="1308"/>
    </row>
    <row r="470" spans="1:19" ht="19.5" customHeight="1" x14ac:dyDescent="0.25">
      <c r="A470" s="1308"/>
      <c r="B470" s="1308"/>
      <c r="C470" s="1308"/>
      <c r="D470" s="1308"/>
      <c r="E470" s="1322"/>
      <c r="F470" s="1322"/>
      <c r="G470" s="1308"/>
      <c r="H470" s="1308"/>
      <c r="I470" s="1308"/>
      <c r="J470" s="1308"/>
      <c r="K470" s="1308"/>
      <c r="L470" s="1308"/>
      <c r="M470" s="1308"/>
      <c r="N470" s="1308"/>
      <c r="O470" s="1308"/>
      <c r="P470" s="1308"/>
      <c r="Q470" s="1308"/>
      <c r="R470" s="1308"/>
      <c r="S470" s="1308"/>
    </row>
    <row r="471" spans="1:19" ht="19.5" customHeight="1" x14ac:dyDescent="0.25">
      <c r="A471" s="1308"/>
      <c r="B471" s="1308"/>
      <c r="C471" s="1308"/>
      <c r="D471" s="1308"/>
      <c r="E471" s="1322"/>
      <c r="F471" s="1322"/>
      <c r="G471" s="1308"/>
      <c r="H471" s="1308"/>
      <c r="I471" s="1308"/>
      <c r="J471" s="1308"/>
      <c r="K471" s="1308"/>
      <c r="L471" s="1308"/>
      <c r="M471" s="1308"/>
      <c r="N471" s="1308"/>
      <c r="O471" s="1308"/>
      <c r="P471" s="1308"/>
      <c r="Q471" s="1308"/>
      <c r="R471" s="1308"/>
      <c r="S471" s="1308"/>
    </row>
    <row r="472" spans="1:19" ht="19.5" customHeight="1" x14ac:dyDescent="0.25">
      <c r="A472" s="1308"/>
      <c r="B472" s="1308"/>
      <c r="C472" s="1308"/>
      <c r="D472" s="1308"/>
      <c r="E472" s="1322"/>
      <c r="F472" s="1322"/>
      <c r="G472" s="1308"/>
      <c r="H472" s="1308"/>
      <c r="I472" s="1308"/>
      <c r="J472" s="1308"/>
      <c r="K472" s="1308"/>
      <c r="L472" s="1308"/>
      <c r="M472" s="1308"/>
      <c r="N472" s="1308"/>
      <c r="O472" s="1308"/>
      <c r="P472" s="1308"/>
      <c r="Q472" s="1308"/>
      <c r="R472" s="1308"/>
      <c r="S472" s="1308"/>
    </row>
    <row r="473" spans="1:19" ht="19.5" customHeight="1" x14ac:dyDescent="0.25">
      <c r="A473" s="1308"/>
      <c r="B473" s="1308"/>
      <c r="C473" s="1308"/>
      <c r="D473" s="1308"/>
      <c r="E473" s="1322"/>
      <c r="F473" s="1322"/>
      <c r="G473" s="1308"/>
      <c r="H473" s="1308"/>
      <c r="I473" s="1308"/>
      <c r="J473" s="1308"/>
      <c r="K473" s="1308"/>
      <c r="L473" s="1308"/>
      <c r="M473" s="1308"/>
      <c r="N473" s="1308"/>
      <c r="O473" s="1308"/>
      <c r="P473" s="1308"/>
      <c r="Q473" s="1308"/>
      <c r="R473" s="1308"/>
      <c r="S473" s="1308"/>
    </row>
    <row r="474" spans="1:19" ht="19.5" customHeight="1" x14ac:dyDescent="0.25">
      <c r="A474" s="1308"/>
      <c r="B474" s="1308"/>
      <c r="C474" s="1308"/>
      <c r="D474" s="1308"/>
      <c r="E474" s="1322"/>
      <c r="F474" s="1322"/>
      <c r="G474" s="1308"/>
      <c r="H474" s="1308"/>
      <c r="I474" s="1308"/>
      <c r="J474" s="1308"/>
      <c r="K474" s="1308"/>
      <c r="L474" s="1308"/>
      <c r="M474" s="1308"/>
      <c r="N474" s="1308"/>
      <c r="O474" s="1308"/>
      <c r="P474" s="1308"/>
      <c r="Q474" s="1308"/>
      <c r="R474" s="1308"/>
      <c r="S474" s="1308"/>
    </row>
    <row r="475" spans="1:19" ht="19.5" customHeight="1" x14ac:dyDescent="0.25">
      <c r="A475" s="1308"/>
      <c r="B475" s="1308"/>
      <c r="C475" s="1308"/>
      <c r="D475" s="1308"/>
      <c r="E475" s="1322"/>
      <c r="F475" s="1322"/>
      <c r="G475" s="1308"/>
      <c r="H475" s="1308"/>
      <c r="I475" s="1308"/>
      <c r="J475" s="1308"/>
      <c r="K475" s="1308"/>
      <c r="L475" s="1308"/>
      <c r="M475" s="1308"/>
      <c r="N475" s="1308"/>
      <c r="O475" s="1308"/>
      <c r="P475" s="1308"/>
      <c r="Q475" s="1308"/>
      <c r="R475" s="1308"/>
      <c r="S475" s="1308"/>
    </row>
    <row r="476" spans="1:19" ht="19.5" customHeight="1" x14ac:dyDescent="0.25">
      <c r="A476" s="1308"/>
      <c r="B476" s="1308"/>
      <c r="C476" s="1308"/>
      <c r="D476" s="1308"/>
      <c r="E476" s="1322"/>
      <c r="F476" s="1322"/>
      <c r="G476" s="1308"/>
      <c r="H476" s="1308"/>
      <c r="I476" s="1308"/>
      <c r="J476" s="1308"/>
      <c r="K476" s="1308"/>
      <c r="L476" s="1308"/>
      <c r="M476" s="1308"/>
      <c r="N476" s="1308"/>
      <c r="O476" s="1308"/>
      <c r="P476" s="1308"/>
      <c r="Q476" s="1308"/>
      <c r="R476" s="1308"/>
      <c r="S476" s="1308"/>
    </row>
    <row r="477" spans="1:19" ht="19.5" customHeight="1" x14ac:dyDescent="0.25">
      <c r="A477" s="1308"/>
      <c r="B477" s="1308"/>
      <c r="C477" s="1308"/>
      <c r="D477" s="1308"/>
      <c r="E477" s="1322"/>
      <c r="F477" s="1322"/>
      <c r="G477" s="1308"/>
      <c r="H477" s="1308"/>
      <c r="I477" s="1308"/>
      <c r="J477" s="1308"/>
      <c r="K477" s="1308"/>
      <c r="L477" s="1308"/>
      <c r="M477" s="1308"/>
      <c r="N477" s="1308"/>
      <c r="O477" s="1308"/>
      <c r="P477" s="1308"/>
      <c r="Q477" s="1308"/>
      <c r="R477" s="1308"/>
      <c r="S477" s="1308"/>
    </row>
    <row r="478" spans="1:19" ht="19.5" customHeight="1" x14ac:dyDescent="0.25">
      <c r="A478" s="1308"/>
      <c r="B478" s="1308"/>
      <c r="C478" s="1308"/>
      <c r="D478" s="1308"/>
      <c r="E478" s="1322"/>
      <c r="F478" s="1322"/>
      <c r="G478" s="1308"/>
      <c r="H478" s="1308"/>
      <c r="I478" s="1308"/>
      <c r="J478" s="1308"/>
      <c r="K478" s="1308"/>
      <c r="L478" s="1308"/>
      <c r="M478" s="1308"/>
      <c r="N478" s="1308"/>
      <c r="O478" s="1308"/>
      <c r="P478" s="1308"/>
      <c r="Q478" s="1308"/>
      <c r="R478" s="1308"/>
      <c r="S478" s="1308"/>
    </row>
    <row r="479" spans="1:19" ht="19.5" customHeight="1" x14ac:dyDescent="0.25">
      <c r="A479" s="1308"/>
      <c r="B479" s="1308"/>
      <c r="C479" s="1308"/>
      <c r="D479" s="1308"/>
      <c r="E479" s="1322"/>
      <c r="F479" s="1322"/>
      <c r="G479" s="1308"/>
      <c r="H479" s="1308"/>
      <c r="I479" s="1308"/>
      <c r="J479" s="1308"/>
      <c r="K479" s="1308"/>
      <c r="L479" s="1308"/>
      <c r="M479" s="1308"/>
      <c r="N479" s="1308"/>
      <c r="O479" s="1308"/>
      <c r="P479" s="1308"/>
      <c r="Q479" s="1308"/>
      <c r="R479" s="1308"/>
      <c r="S479" s="1308"/>
    </row>
    <row r="480" spans="1:19" ht="19.5" customHeight="1" x14ac:dyDescent="0.25">
      <c r="A480" s="1308"/>
      <c r="B480" s="1308"/>
      <c r="C480" s="1308"/>
      <c r="D480" s="1308"/>
      <c r="E480" s="1322"/>
      <c r="F480" s="1322"/>
      <c r="G480" s="1308"/>
      <c r="H480" s="1308"/>
      <c r="I480" s="1308"/>
      <c r="J480" s="1308"/>
      <c r="K480" s="1308"/>
      <c r="L480" s="1308"/>
      <c r="M480" s="1308"/>
      <c r="N480" s="1308"/>
      <c r="O480" s="1308"/>
      <c r="P480" s="1308"/>
      <c r="Q480" s="1308"/>
      <c r="R480" s="1308"/>
      <c r="S480" s="1308"/>
    </row>
    <row r="481" spans="1:19" ht="19.5" customHeight="1" x14ac:dyDescent="0.25">
      <c r="A481" s="1308"/>
      <c r="B481" s="1308"/>
      <c r="C481" s="1308"/>
      <c r="D481" s="1308"/>
      <c r="E481" s="1322"/>
      <c r="F481" s="1322"/>
      <c r="G481" s="1308"/>
      <c r="H481" s="1308"/>
      <c r="I481" s="1308"/>
      <c r="J481" s="1308"/>
      <c r="K481" s="1308"/>
      <c r="L481" s="1308"/>
      <c r="M481" s="1308"/>
      <c r="N481" s="1308"/>
      <c r="O481" s="1308"/>
      <c r="P481" s="1308"/>
      <c r="Q481" s="1308"/>
      <c r="R481" s="1308"/>
      <c r="S481" s="1308"/>
    </row>
    <row r="482" spans="1:19" ht="19.5" customHeight="1" x14ac:dyDescent="0.25">
      <c r="A482" s="1308"/>
      <c r="B482" s="1308"/>
      <c r="C482" s="1308"/>
      <c r="D482" s="1308"/>
      <c r="E482" s="1322"/>
      <c r="F482" s="1322"/>
      <c r="G482" s="1308"/>
      <c r="H482" s="1308"/>
      <c r="I482" s="1308"/>
      <c r="J482" s="1308"/>
      <c r="K482" s="1308"/>
      <c r="L482" s="1308"/>
      <c r="M482" s="1308"/>
      <c r="N482" s="1308"/>
      <c r="O482" s="1308"/>
      <c r="P482" s="1308"/>
      <c r="Q482" s="1308"/>
      <c r="R482" s="1308"/>
      <c r="S482" s="1308"/>
    </row>
    <row r="483" spans="1:19" ht="19.5" customHeight="1" x14ac:dyDescent="0.25">
      <c r="A483" s="1308"/>
      <c r="B483" s="1308"/>
      <c r="C483" s="1308"/>
      <c r="D483" s="1308"/>
      <c r="E483" s="1322"/>
      <c r="F483" s="1322"/>
      <c r="G483" s="1308"/>
      <c r="H483" s="1308"/>
      <c r="I483" s="1308"/>
      <c r="J483" s="1308"/>
      <c r="K483" s="1308"/>
      <c r="L483" s="1308"/>
      <c r="M483" s="1308"/>
      <c r="N483" s="1308"/>
      <c r="O483" s="1308"/>
      <c r="P483" s="1308"/>
      <c r="Q483" s="1308"/>
      <c r="R483" s="1308"/>
      <c r="S483" s="1308"/>
    </row>
    <row r="484" spans="1:19" ht="19.5" customHeight="1" x14ac:dyDescent="0.25">
      <c r="A484" s="1308"/>
      <c r="B484" s="1308"/>
      <c r="C484" s="1308"/>
      <c r="D484" s="1308"/>
      <c r="E484" s="1322"/>
      <c r="F484" s="1322"/>
      <c r="G484" s="1308"/>
      <c r="H484" s="1308"/>
      <c r="I484" s="1308"/>
      <c r="J484" s="1308"/>
      <c r="K484" s="1308"/>
      <c r="L484" s="1308"/>
      <c r="M484" s="1308"/>
      <c r="N484" s="1308"/>
      <c r="O484" s="1308"/>
      <c r="P484" s="1308"/>
      <c r="Q484" s="1308"/>
      <c r="R484" s="1308"/>
      <c r="S484" s="1308"/>
    </row>
    <row r="485" spans="1:19" ht="19.5" customHeight="1" x14ac:dyDescent="0.25">
      <c r="A485" s="1308"/>
      <c r="B485" s="1308"/>
      <c r="C485" s="1308"/>
      <c r="D485" s="1308"/>
      <c r="E485" s="1322"/>
      <c r="F485" s="1322"/>
      <c r="G485" s="1308"/>
      <c r="H485" s="1308"/>
      <c r="I485" s="1308"/>
      <c r="J485" s="1308"/>
      <c r="K485" s="1308"/>
      <c r="L485" s="1308"/>
      <c r="M485" s="1308"/>
      <c r="N485" s="1308"/>
      <c r="O485" s="1308"/>
      <c r="P485" s="1308"/>
      <c r="Q485" s="1308"/>
      <c r="R485" s="1308"/>
      <c r="S485" s="1308"/>
    </row>
    <row r="486" spans="1:19" ht="19.5" customHeight="1" x14ac:dyDescent="0.25">
      <c r="A486" s="1308"/>
      <c r="B486" s="1308"/>
      <c r="C486" s="1308"/>
      <c r="D486" s="1308"/>
      <c r="E486" s="1322"/>
      <c r="F486" s="1322"/>
      <c r="G486" s="1308"/>
      <c r="H486" s="1308"/>
      <c r="I486" s="1308"/>
      <c r="J486" s="1308"/>
      <c r="K486" s="1308"/>
      <c r="L486" s="1308"/>
      <c r="M486" s="1308"/>
      <c r="N486" s="1308"/>
      <c r="O486" s="1308"/>
      <c r="P486" s="1308"/>
      <c r="Q486" s="1308"/>
      <c r="R486" s="1308"/>
      <c r="S486" s="1308"/>
    </row>
    <row r="487" spans="1:19" ht="19.5" customHeight="1" x14ac:dyDescent="0.25">
      <c r="A487" s="1308"/>
      <c r="B487" s="1308"/>
      <c r="C487" s="1308"/>
      <c r="D487" s="1308"/>
      <c r="E487" s="1322"/>
      <c r="F487" s="1322"/>
      <c r="G487" s="1308"/>
      <c r="H487" s="1308"/>
      <c r="I487" s="1308"/>
      <c r="J487" s="1308"/>
      <c r="K487" s="1308"/>
      <c r="L487" s="1308"/>
      <c r="M487" s="1308"/>
      <c r="N487" s="1308"/>
      <c r="O487" s="1308"/>
      <c r="P487" s="1308"/>
      <c r="Q487" s="1308"/>
      <c r="R487" s="1308"/>
      <c r="S487" s="1308"/>
    </row>
    <row r="488" spans="1:19" ht="19.5" customHeight="1" x14ac:dyDescent="0.25">
      <c r="A488" s="1308"/>
      <c r="B488" s="1308"/>
      <c r="C488" s="1308"/>
      <c r="D488" s="1308"/>
      <c r="E488" s="1322"/>
      <c r="F488" s="1322"/>
      <c r="G488" s="1308"/>
      <c r="H488" s="1308"/>
      <c r="I488" s="1308"/>
      <c r="J488" s="1308"/>
      <c r="K488" s="1308"/>
      <c r="L488" s="1308"/>
      <c r="M488" s="1308"/>
      <c r="N488" s="1308"/>
      <c r="O488" s="1308"/>
      <c r="P488" s="1308"/>
      <c r="Q488" s="1308"/>
      <c r="R488" s="1308"/>
      <c r="S488" s="1308"/>
    </row>
    <row r="489" spans="1:19" ht="19.5" customHeight="1" x14ac:dyDescent="0.25">
      <c r="A489" s="1308"/>
      <c r="B489" s="1308"/>
      <c r="C489" s="1308"/>
      <c r="D489" s="1308"/>
      <c r="E489" s="1322"/>
      <c r="F489" s="1322"/>
      <c r="G489" s="1308"/>
      <c r="H489" s="1308"/>
      <c r="I489" s="1308"/>
      <c r="J489" s="1308"/>
      <c r="K489" s="1308"/>
      <c r="L489" s="1308"/>
      <c r="M489" s="1308"/>
      <c r="N489" s="1308"/>
      <c r="O489" s="1308"/>
      <c r="P489" s="1308"/>
      <c r="Q489" s="1308"/>
      <c r="R489" s="1308"/>
      <c r="S489" s="1308"/>
    </row>
    <row r="490" spans="1:19" ht="19.5" customHeight="1" x14ac:dyDescent="0.25">
      <c r="A490" s="1308"/>
      <c r="B490" s="1308"/>
      <c r="C490" s="1308"/>
      <c r="D490" s="1308"/>
      <c r="E490" s="1322"/>
      <c r="F490" s="1322"/>
      <c r="G490" s="1308"/>
      <c r="H490" s="1308"/>
      <c r="I490" s="1308"/>
      <c r="J490" s="1308"/>
      <c r="K490" s="1308"/>
      <c r="L490" s="1308"/>
      <c r="M490" s="1308"/>
      <c r="N490" s="1308"/>
      <c r="O490" s="1308"/>
      <c r="P490" s="1308"/>
      <c r="Q490" s="1308"/>
      <c r="R490" s="1308"/>
      <c r="S490" s="1308"/>
    </row>
    <row r="491" spans="1:19" ht="19.5" customHeight="1" x14ac:dyDescent="0.25">
      <c r="A491" s="1308"/>
      <c r="B491" s="1308"/>
      <c r="C491" s="1308"/>
      <c r="D491" s="1308"/>
      <c r="E491" s="1322"/>
      <c r="F491" s="1322"/>
      <c r="G491" s="1308"/>
      <c r="H491" s="1308"/>
      <c r="I491" s="1308"/>
      <c r="J491" s="1308"/>
      <c r="K491" s="1308"/>
      <c r="L491" s="1308"/>
      <c r="M491" s="1308"/>
      <c r="N491" s="1308"/>
      <c r="O491" s="1308"/>
      <c r="P491" s="1308"/>
      <c r="Q491" s="1308"/>
      <c r="R491" s="1308"/>
      <c r="S491" s="1308"/>
    </row>
    <row r="492" spans="1:19" ht="19.5" customHeight="1" x14ac:dyDescent="0.25">
      <c r="A492" s="1308"/>
      <c r="B492" s="1308"/>
      <c r="C492" s="1308"/>
      <c r="D492" s="1308"/>
      <c r="E492" s="1322"/>
      <c r="F492" s="1322"/>
      <c r="G492" s="1308"/>
      <c r="H492" s="1308"/>
      <c r="I492" s="1308"/>
      <c r="J492" s="1308"/>
      <c r="K492" s="1308"/>
      <c r="L492" s="1308"/>
      <c r="M492" s="1308"/>
      <c r="N492" s="1308"/>
      <c r="O492" s="1308"/>
      <c r="P492" s="1308"/>
      <c r="Q492" s="1308"/>
      <c r="R492" s="1308"/>
      <c r="S492" s="1308"/>
    </row>
    <row r="493" spans="1:19" ht="19.5" customHeight="1" x14ac:dyDescent="0.25">
      <c r="A493" s="1308"/>
      <c r="B493" s="1308"/>
      <c r="C493" s="1308"/>
      <c r="D493" s="1308"/>
      <c r="E493" s="1322"/>
      <c r="F493" s="1322"/>
      <c r="G493" s="1308"/>
      <c r="H493" s="1308"/>
      <c r="I493" s="1308"/>
      <c r="J493" s="1308"/>
      <c r="K493" s="1308"/>
      <c r="L493" s="1308"/>
      <c r="M493" s="1308"/>
      <c r="N493" s="1308"/>
      <c r="O493" s="1308"/>
      <c r="P493" s="1308"/>
      <c r="Q493" s="1308"/>
      <c r="R493" s="1308"/>
      <c r="S493" s="1308"/>
    </row>
    <row r="494" spans="1:19" ht="19.5" customHeight="1" x14ac:dyDescent="0.25">
      <c r="A494" s="1308"/>
      <c r="B494" s="1308"/>
      <c r="C494" s="1308"/>
      <c r="D494" s="1308"/>
      <c r="E494" s="1322"/>
      <c r="F494" s="1322"/>
      <c r="G494" s="1308"/>
      <c r="H494" s="1308"/>
      <c r="I494" s="1308"/>
      <c r="J494" s="1308"/>
      <c r="K494" s="1308"/>
      <c r="L494" s="1308"/>
      <c r="M494" s="1308"/>
      <c r="N494" s="1308"/>
      <c r="O494" s="1308"/>
      <c r="P494" s="1308"/>
      <c r="Q494" s="1308"/>
      <c r="R494" s="1308"/>
      <c r="S494" s="1308"/>
    </row>
    <row r="495" spans="1:19" ht="19.5" customHeight="1" x14ac:dyDescent="0.25">
      <c r="A495" s="1308"/>
      <c r="B495" s="1308"/>
      <c r="C495" s="1308"/>
      <c r="D495" s="1308"/>
      <c r="E495" s="1322"/>
      <c r="F495" s="1322"/>
      <c r="G495" s="1308"/>
      <c r="H495" s="1308"/>
      <c r="I495" s="1308"/>
      <c r="J495" s="1308"/>
      <c r="K495" s="1308"/>
      <c r="L495" s="1308"/>
      <c r="M495" s="1308"/>
      <c r="N495" s="1308"/>
      <c r="O495" s="1308"/>
      <c r="P495" s="1308"/>
      <c r="Q495" s="1308"/>
      <c r="R495" s="1308"/>
      <c r="S495" s="1308"/>
    </row>
    <row r="496" spans="1:19" ht="19.5" customHeight="1" x14ac:dyDescent="0.25">
      <c r="A496" s="1308"/>
      <c r="B496" s="1308"/>
      <c r="C496" s="1308"/>
      <c r="D496" s="1308"/>
      <c r="E496" s="1322"/>
      <c r="F496" s="1322"/>
      <c r="G496" s="1308"/>
      <c r="H496" s="1308"/>
      <c r="I496" s="1308"/>
      <c r="J496" s="1308"/>
      <c r="K496" s="1308"/>
      <c r="L496" s="1308"/>
      <c r="M496" s="1308"/>
      <c r="N496" s="1308"/>
      <c r="O496" s="1308"/>
      <c r="P496" s="1308"/>
      <c r="Q496" s="1308"/>
      <c r="R496" s="1308"/>
      <c r="S496" s="1308"/>
    </row>
    <row r="497" spans="1:19" ht="19.5" customHeight="1" x14ac:dyDescent="0.25">
      <c r="A497" s="1308"/>
      <c r="B497" s="1308"/>
      <c r="C497" s="1308"/>
      <c r="D497" s="1308"/>
      <c r="E497" s="1322"/>
      <c r="F497" s="1322"/>
      <c r="G497" s="1308"/>
      <c r="H497" s="1308"/>
      <c r="I497" s="1308"/>
      <c r="J497" s="1308"/>
      <c r="K497" s="1308"/>
      <c r="L497" s="1308"/>
      <c r="M497" s="1308"/>
      <c r="N497" s="1308"/>
      <c r="O497" s="1308"/>
      <c r="P497" s="1308"/>
      <c r="Q497" s="1308"/>
      <c r="R497" s="1308"/>
      <c r="S497" s="1308"/>
    </row>
    <row r="498" spans="1:19" ht="19.5" customHeight="1" x14ac:dyDescent="0.25">
      <c r="A498" s="1308"/>
      <c r="B498" s="1308"/>
      <c r="C498" s="1308"/>
      <c r="D498" s="1308"/>
      <c r="E498" s="1322"/>
      <c r="F498" s="1322"/>
      <c r="G498" s="1308"/>
      <c r="H498" s="1308"/>
      <c r="I498" s="1308"/>
      <c r="J498" s="1308"/>
      <c r="K498" s="1308"/>
      <c r="L498" s="1308"/>
      <c r="M498" s="1308"/>
      <c r="N498" s="1308"/>
      <c r="O498" s="1308"/>
      <c r="P498" s="1308"/>
      <c r="Q498" s="1308"/>
      <c r="R498" s="1308"/>
      <c r="S498" s="1308"/>
    </row>
    <row r="499" spans="1:19" ht="19.5" customHeight="1" x14ac:dyDescent="0.25">
      <c r="A499" s="1308"/>
      <c r="B499" s="1308"/>
      <c r="C499" s="1308"/>
      <c r="D499" s="1308"/>
      <c r="E499" s="1322"/>
      <c r="F499" s="1322"/>
      <c r="G499" s="1308"/>
      <c r="H499" s="1308"/>
      <c r="I499" s="1308"/>
      <c r="J499" s="1308"/>
      <c r="K499" s="1308"/>
      <c r="L499" s="1308"/>
      <c r="M499" s="1308"/>
      <c r="N499" s="1308"/>
      <c r="O499" s="1308"/>
      <c r="P499" s="1308"/>
      <c r="Q499" s="1308"/>
      <c r="R499" s="1308"/>
      <c r="S499" s="1308"/>
    </row>
    <row r="500" spans="1:19" ht="19.5" customHeight="1" x14ac:dyDescent="0.25">
      <c r="A500" s="1308"/>
      <c r="B500" s="1308"/>
      <c r="C500" s="1308"/>
      <c r="D500" s="1308"/>
      <c r="E500" s="1322"/>
      <c r="F500" s="1322"/>
      <c r="G500" s="1308"/>
      <c r="H500" s="1308"/>
      <c r="I500" s="1308"/>
      <c r="J500" s="1308"/>
      <c r="K500" s="1308"/>
      <c r="L500" s="1308"/>
      <c r="M500" s="1308"/>
      <c r="N500" s="1308"/>
      <c r="O500" s="1308"/>
      <c r="P500" s="1308"/>
      <c r="Q500" s="1308"/>
      <c r="R500" s="1308"/>
      <c r="S500" s="1308"/>
    </row>
    <row r="501" spans="1:19" ht="19.5" customHeight="1" x14ac:dyDescent="0.25">
      <c r="A501" s="1308"/>
      <c r="B501" s="1308"/>
      <c r="C501" s="1308"/>
      <c r="D501" s="1308"/>
      <c r="E501" s="1322"/>
      <c r="F501" s="1322"/>
      <c r="G501" s="1308"/>
      <c r="H501" s="1308"/>
      <c r="I501" s="1308"/>
      <c r="J501" s="1308"/>
      <c r="K501" s="1308"/>
      <c r="L501" s="1308"/>
      <c r="M501" s="1308"/>
      <c r="N501" s="1308"/>
      <c r="O501" s="1308"/>
      <c r="P501" s="1308"/>
      <c r="Q501" s="1308"/>
      <c r="R501" s="1308"/>
      <c r="S501" s="1308"/>
    </row>
    <row r="502" spans="1:19" ht="19.5" customHeight="1" x14ac:dyDescent="0.25">
      <c r="A502" s="1308"/>
      <c r="B502" s="1308"/>
      <c r="C502" s="1308"/>
      <c r="D502" s="1308"/>
      <c r="E502" s="1322"/>
      <c r="F502" s="1322"/>
      <c r="G502" s="1308"/>
      <c r="H502" s="1308"/>
      <c r="I502" s="1308"/>
      <c r="J502" s="1308"/>
      <c r="K502" s="1308"/>
      <c r="L502" s="1308"/>
      <c r="M502" s="1308"/>
      <c r="N502" s="1308"/>
      <c r="O502" s="1308"/>
      <c r="P502" s="1308"/>
      <c r="Q502" s="1308"/>
      <c r="R502" s="1308"/>
      <c r="S502" s="1308"/>
    </row>
    <row r="503" spans="1:19" ht="19.5" customHeight="1" x14ac:dyDescent="0.25">
      <c r="A503" s="1308"/>
      <c r="B503" s="1308"/>
      <c r="C503" s="1308"/>
      <c r="D503" s="1308"/>
      <c r="E503" s="1322"/>
      <c r="F503" s="1322"/>
      <c r="G503" s="1308"/>
      <c r="H503" s="1308"/>
      <c r="I503" s="1308"/>
      <c r="J503" s="1308"/>
      <c r="K503" s="1308"/>
      <c r="L503" s="1308"/>
      <c r="M503" s="1308"/>
      <c r="N503" s="1308"/>
      <c r="O503" s="1308"/>
      <c r="P503" s="1308"/>
      <c r="Q503" s="1308"/>
      <c r="R503" s="1308"/>
      <c r="S503" s="1308"/>
    </row>
    <row r="504" spans="1:19" ht="19.5" customHeight="1" x14ac:dyDescent="0.25">
      <c r="A504" s="1308"/>
      <c r="B504" s="1308"/>
      <c r="C504" s="1308"/>
      <c r="D504" s="1308"/>
      <c r="E504" s="1322"/>
      <c r="F504" s="1322"/>
      <c r="G504" s="1308"/>
      <c r="H504" s="1308"/>
      <c r="I504" s="1308"/>
      <c r="J504" s="1308"/>
      <c r="K504" s="1308"/>
      <c r="L504" s="1308"/>
      <c r="M504" s="1308"/>
      <c r="N504" s="1308"/>
      <c r="O504" s="1308"/>
      <c r="P504" s="1308"/>
      <c r="Q504" s="1308"/>
      <c r="R504" s="1308"/>
      <c r="S504" s="1308"/>
    </row>
    <row r="505" spans="1:19" ht="19.5" customHeight="1" x14ac:dyDescent="0.25">
      <c r="A505" s="1308"/>
      <c r="B505" s="1308"/>
      <c r="C505" s="1308"/>
      <c r="D505" s="1308"/>
      <c r="E505" s="1322"/>
      <c r="F505" s="1322"/>
      <c r="G505" s="1308"/>
      <c r="H505" s="1308"/>
      <c r="I505" s="1308"/>
      <c r="J505" s="1308"/>
      <c r="K505" s="1308"/>
      <c r="L505" s="1308"/>
      <c r="M505" s="1308"/>
      <c r="N505" s="1308"/>
      <c r="O505" s="1308"/>
      <c r="P505" s="1308"/>
      <c r="Q505" s="1308"/>
      <c r="R505" s="1308"/>
      <c r="S505" s="1308"/>
    </row>
    <row r="506" spans="1:19" ht="19.5" customHeight="1" x14ac:dyDescent="0.25">
      <c r="A506" s="1308"/>
      <c r="B506" s="1308"/>
      <c r="C506" s="1308"/>
      <c r="D506" s="1308"/>
      <c r="E506" s="1322"/>
      <c r="F506" s="1322"/>
      <c r="G506" s="1308"/>
      <c r="H506" s="1308"/>
      <c r="I506" s="1308"/>
      <c r="J506" s="1308"/>
      <c r="K506" s="1308"/>
      <c r="L506" s="1308"/>
      <c r="M506" s="1308"/>
      <c r="N506" s="1308"/>
      <c r="O506" s="1308"/>
      <c r="P506" s="1308"/>
      <c r="Q506" s="1308"/>
      <c r="R506" s="1308"/>
      <c r="S506" s="1308"/>
    </row>
    <row r="507" spans="1:19" ht="19.5" customHeight="1" x14ac:dyDescent="0.25">
      <c r="A507" s="1308"/>
      <c r="B507" s="1308"/>
      <c r="C507" s="1308"/>
      <c r="D507" s="1308"/>
      <c r="E507" s="1322"/>
      <c r="F507" s="1322"/>
      <c r="G507" s="1308"/>
      <c r="H507" s="1308"/>
      <c r="I507" s="1308"/>
      <c r="J507" s="1308"/>
      <c r="K507" s="1308"/>
      <c r="L507" s="1308"/>
      <c r="M507" s="1308"/>
      <c r="N507" s="1308"/>
      <c r="O507" s="1308"/>
      <c r="P507" s="1308"/>
      <c r="Q507" s="1308"/>
      <c r="R507" s="1308"/>
      <c r="S507" s="1308"/>
    </row>
    <row r="508" spans="1:19" ht="19.5" customHeight="1" x14ac:dyDescent="0.25">
      <c r="A508" s="1308"/>
      <c r="B508" s="1308"/>
      <c r="C508" s="1308"/>
      <c r="D508" s="1308"/>
      <c r="E508" s="1322"/>
      <c r="F508" s="1322"/>
      <c r="G508" s="1308"/>
      <c r="H508" s="1308"/>
      <c r="I508" s="1308"/>
      <c r="J508" s="1308"/>
      <c r="K508" s="1308"/>
      <c r="L508" s="1308"/>
      <c r="M508" s="1308"/>
      <c r="N508" s="1308"/>
      <c r="O508" s="1308"/>
      <c r="P508" s="1308"/>
      <c r="Q508" s="1308"/>
      <c r="R508" s="1308"/>
      <c r="S508" s="1308"/>
    </row>
    <row r="509" spans="1:19" ht="19.5" customHeight="1" x14ac:dyDescent="0.25">
      <c r="A509" s="1308"/>
      <c r="B509" s="1308"/>
      <c r="C509" s="1308"/>
      <c r="D509" s="1308"/>
      <c r="E509" s="1322"/>
      <c r="F509" s="1322"/>
      <c r="G509" s="1308"/>
      <c r="H509" s="1308"/>
      <c r="I509" s="1308"/>
      <c r="J509" s="1308"/>
      <c r="K509" s="1308"/>
      <c r="L509" s="1308"/>
      <c r="M509" s="1308"/>
      <c r="N509" s="1308"/>
      <c r="O509" s="1308"/>
      <c r="P509" s="1308"/>
      <c r="Q509" s="1308"/>
      <c r="R509" s="1308"/>
      <c r="S509" s="1308"/>
    </row>
    <row r="510" spans="1:19" ht="19.5" customHeight="1" x14ac:dyDescent="0.25">
      <c r="A510" s="1308"/>
      <c r="B510" s="1308"/>
      <c r="C510" s="1308"/>
      <c r="D510" s="1308"/>
      <c r="E510" s="1322"/>
      <c r="F510" s="1322"/>
      <c r="G510" s="1308"/>
      <c r="H510" s="1308"/>
      <c r="I510" s="1308"/>
      <c r="J510" s="1308"/>
      <c r="K510" s="1308"/>
      <c r="L510" s="1308"/>
      <c r="M510" s="1308"/>
      <c r="N510" s="1308"/>
      <c r="O510" s="1308"/>
      <c r="P510" s="1308"/>
      <c r="Q510" s="1308"/>
      <c r="R510" s="1308"/>
      <c r="S510" s="1308"/>
    </row>
    <row r="511" spans="1:19" ht="19.5" customHeight="1" x14ac:dyDescent="0.25">
      <c r="A511" s="1308"/>
      <c r="B511" s="1308"/>
      <c r="C511" s="1308"/>
      <c r="D511" s="1308"/>
      <c r="E511" s="1322"/>
      <c r="F511" s="1322"/>
      <c r="G511" s="1308"/>
      <c r="H511" s="1308"/>
      <c r="I511" s="1308"/>
      <c r="J511" s="1308"/>
      <c r="K511" s="1308"/>
      <c r="L511" s="1308"/>
      <c r="M511" s="1308"/>
      <c r="N511" s="1308"/>
      <c r="O511" s="1308"/>
      <c r="P511" s="1308"/>
      <c r="Q511" s="1308"/>
      <c r="R511" s="1308"/>
      <c r="S511" s="1308"/>
    </row>
    <row r="512" spans="1:19" ht="19.5" customHeight="1" x14ac:dyDescent="0.25">
      <c r="A512" s="1308"/>
      <c r="B512" s="1308"/>
      <c r="C512" s="1308"/>
      <c r="D512" s="1308"/>
      <c r="E512" s="1322"/>
      <c r="F512" s="1322"/>
      <c r="G512" s="1308"/>
      <c r="H512" s="1308"/>
      <c r="I512" s="1308"/>
      <c r="J512" s="1308"/>
      <c r="K512" s="1308"/>
      <c r="L512" s="1308"/>
      <c r="M512" s="1308"/>
      <c r="N512" s="1308"/>
      <c r="O512" s="1308"/>
      <c r="P512" s="1308"/>
      <c r="Q512" s="1308"/>
      <c r="R512" s="1308"/>
      <c r="S512" s="1308"/>
    </row>
    <row r="513" spans="1:19" ht="19.5" customHeight="1" x14ac:dyDescent="0.25">
      <c r="A513" s="1308"/>
      <c r="B513" s="1308"/>
      <c r="C513" s="1308"/>
      <c r="D513" s="1308"/>
      <c r="E513" s="1322"/>
      <c r="F513" s="1322"/>
      <c r="G513" s="1308"/>
      <c r="H513" s="1308"/>
      <c r="I513" s="1308"/>
      <c r="J513" s="1308"/>
      <c r="K513" s="1308"/>
      <c r="L513" s="1308"/>
      <c r="M513" s="1308"/>
      <c r="N513" s="1308"/>
      <c r="O513" s="1308"/>
      <c r="P513" s="1308"/>
      <c r="Q513" s="1308"/>
      <c r="R513" s="1308"/>
      <c r="S513" s="1308"/>
    </row>
    <row r="514" spans="1:19" ht="19.5" customHeight="1" x14ac:dyDescent="0.25">
      <c r="A514" s="1308"/>
      <c r="B514" s="1308"/>
      <c r="C514" s="1308"/>
      <c r="D514" s="1308"/>
      <c r="E514" s="1322"/>
      <c r="F514" s="1322"/>
      <c r="G514" s="1308"/>
      <c r="H514" s="1308"/>
      <c r="I514" s="1308"/>
      <c r="J514" s="1308"/>
      <c r="K514" s="1308"/>
      <c r="L514" s="1308"/>
      <c r="M514" s="1308"/>
      <c r="N514" s="1308"/>
      <c r="O514" s="1308"/>
      <c r="P514" s="1308"/>
      <c r="Q514" s="1308"/>
      <c r="R514" s="1308"/>
      <c r="S514" s="1308"/>
    </row>
    <row r="515" spans="1:19" ht="19.5" customHeight="1" x14ac:dyDescent="0.25">
      <c r="A515" s="1308"/>
      <c r="B515" s="1308"/>
      <c r="C515" s="1308"/>
      <c r="D515" s="1308"/>
      <c r="E515" s="1322"/>
      <c r="F515" s="1322"/>
      <c r="G515" s="1308"/>
      <c r="H515" s="1308"/>
      <c r="I515" s="1308"/>
      <c r="J515" s="1308"/>
      <c r="K515" s="1308"/>
      <c r="L515" s="1308"/>
      <c r="M515" s="1308"/>
      <c r="N515" s="1308"/>
      <c r="O515" s="1308"/>
      <c r="P515" s="1308"/>
      <c r="Q515" s="1308"/>
      <c r="R515" s="1308"/>
      <c r="S515" s="1308"/>
    </row>
    <row r="516" spans="1:19" ht="19.5" customHeight="1" x14ac:dyDescent="0.25">
      <c r="A516" s="1308"/>
      <c r="B516" s="1308"/>
      <c r="C516" s="1308"/>
      <c r="D516" s="1308"/>
      <c r="E516" s="1322"/>
      <c r="F516" s="1322"/>
      <c r="G516" s="1308"/>
      <c r="H516" s="1308"/>
      <c r="I516" s="1308"/>
      <c r="J516" s="1308"/>
      <c r="K516" s="1308"/>
      <c r="L516" s="1308"/>
      <c r="M516" s="1308"/>
      <c r="N516" s="1308"/>
      <c r="O516" s="1308"/>
      <c r="P516" s="1308"/>
      <c r="Q516" s="1308"/>
      <c r="R516" s="1308"/>
      <c r="S516" s="1308"/>
    </row>
    <row r="517" spans="1:19" ht="19.5" customHeight="1" x14ac:dyDescent="0.25">
      <c r="A517" s="1308"/>
      <c r="B517" s="1308"/>
      <c r="C517" s="1308"/>
      <c r="D517" s="1308"/>
      <c r="E517" s="1322"/>
      <c r="F517" s="1322"/>
      <c r="G517" s="1308"/>
      <c r="H517" s="1308"/>
      <c r="I517" s="1308"/>
      <c r="J517" s="1308"/>
      <c r="K517" s="1308"/>
      <c r="L517" s="1308"/>
      <c r="M517" s="1308"/>
      <c r="N517" s="1308"/>
      <c r="O517" s="1308"/>
      <c r="P517" s="1308"/>
      <c r="Q517" s="1308"/>
      <c r="R517" s="1308"/>
      <c r="S517" s="1308"/>
    </row>
    <row r="518" spans="1:19" ht="19.5" customHeight="1" x14ac:dyDescent="0.25">
      <c r="A518" s="1308"/>
      <c r="B518" s="1308"/>
      <c r="C518" s="1308"/>
      <c r="D518" s="1308"/>
      <c r="E518" s="1322"/>
      <c r="F518" s="1322"/>
      <c r="G518" s="1308"/>
      <c r="H518" s="1308"/>
      <c r="I518" s="1308"/>
      <c r="J518" s="1308"/>
      <c r="K518" s="1308"/>
      <c r="L518" s="1308"/>
      <c r="M518" s="1308"/>
      <c r="N518" s="1308"/>
      <c r="O518" s="1308"/>
      <c r="P518" s="1308"/>
      <c r="Q518" s="1308"/>
      <c r="R518" s="1308"/>
      <c r="S518" s="1308"/>
    </row>
    <row r="519" spans="1:19" ht="19.5" customHeight="1" x14ac:dyDescent="0.25">
      <c r="A519" s="1308"/>
      <c r="B519" s="1308"/>
      <c r="C519" s="1308"/>
      <c r="D519" s="1308"/>
      <c r="E519" s="1322"/>
      <c r="F519" s="1322"/>
      <c r="G519" s="1308"/>
      <c r="H519" s="1308"/>
      <c r="I519" s="1308"/>
      <c r="J519" s="1308"/>
      <c r="K519" s="1308"/>
      <c r="L519" s="1308"/>
      <c r="M519" s="1308"/>
      <c r="N519" s="1308"/>
      <c r="O519" s="1308"/>
      <c r="P519" s="1308"/>
      <c r="Q519" s="1308"/>
      <c r="R519" s="1308"/>
      <c r="S519" s="1308"/>
    </row>
    <row r="520" spans="1:19" ht="19.5" customHeight="1" x14ac:dyDescent="0.25">
      <c r="A520" s="1308"/>
      <c r="B520" s="1308"/>
      <c r="C520" s="1308"/>
      <c r="D520" s="1308"/>
      <c r="E520" s="1322"/>
      <c r="F520" s="1322"/>
      <c r="G520" s="1308"/>
      <c r="H520" s="1308"/>
      <c r="I520" s="1308"/>
      <c r="J520" s="1308"/>
      <c r="K520" s="1308"/>
      <c r="L520" s="1308"/>
      <c r="M520" s="1308"/>
      <c r="N520" s="1308"/>
      <c r="O520" s="1308"/>
      <c r="P520" s="1308"/>
      <c r="Q520" s="1308"/>
      <c r="R520" s="1308"/>
      <c r="S520" s="1308"/>
    </row>
    <row r="521" spans="1:19" ht="19.5" customHeight="1" x14ac:dyDescent="0.25">
      <c r="A521" s="1308"/>
      <c r="B521" s="1308"/>
      <c r="C521" s="1308"/>
      <c r="D521" s="1308"/>
      <c r="E521" s="1322"/>
      <c r="F521" s="1322"/>
      <c r="G521" s="1308"/>
      <c r="H521" s="1308"/>
      <c r="I521" s="1308"/>
      <c r="J521" s="1308"/>
      <c r="K521" s="1308"/>
      <c r="L521" s="1308"/>
      <c r="M521" s="1308"/>
      <c r="N521" s="1308"/>
      <c r="O521" s="1308"/>
      <c r="P521" s="1308"/>
      <c r="Q521" s="1308"/>
      <c r="R521" s="1308"/>
      <c r="S521" s="1308"/>
    </row>
    <row r="522" spans="1:19" ht="19.5" customHeight="1" x14ac:dyDescent="0.25">
      <c r="A522" s="1308"/>
      <c r="B522" s="1308"/>
      <c r="C522" s="1308"/>
      <c r="D522" s="1308"/>
      <c r="E522" s="1322"/>
      <c r="F522" s="1322"/>
      <c r="G522" s="1308"/>
      <c r="H522" s="1308"/>
      <c r="I522" s="1308"/>
      <c r="J522" s="1308"/>
      <c r="K522" s="1308"/>
      <c r="L522" s="1308"/>
      <c r="M522" s="1308"/>
      <c r="N522" s="1308"/>
      <c r="O522" s="1308"/>
      <c r="P522" s="1308"/>
      <c r="Q522" s="1308"/>
      <c r="R522" s="1308"/>
      <c r="S522" s="1308"/>
    </row>
    <row r="523" spans="1:19" ht="19.5" customHeight="1" x14ac:dyDescent="0.25">
      <c r="A523" s="1308"/>
      <c r="B523" s="1308"/>
      <c r="C523" s="1308"/>
      <c r="D523" s="1308"/>
      <c r="E523" s="1322"/>
      <c r="F523" s="1322"/>
      <c r="G523" s="1308"/>
      <c r="H523" s="1308"/>
      <c r="I523" s="1308"/>
      <c r="J523" s="1308"/>
      <c r="K523" s="1308"/>
      <c r="L523" s="1308"/>
      <c r="M523" s="1308"/>
      <c r="N523" s="1308"/>
      <c r="O523" s="1308"/>
      <c r="P523" s="1308"/>
      <c r="Q523" s="1308"/>
      <c r="R523" s="1308"/>
      <c r="S523" s="1308"/>
    </row>
    <row r="524" spans="1:19" ht="19.5" customHeight="1" x14ac:dyDescent="0.25">
      <c r="A524" s="1308"/>
      <c r="B524" s="1308"/>
      <c r="C524" s="1308"/>
      <c r="D524" s="1308"/>
      <c r="E524" s="1322"/>
      <c r="F524" s="1322"/>
      <c r="G524" s="1308"/>
      <c r="H524" s="1308"/>
      <c r="I524" s="1308"/>
      <c r="J524" s="1308"/>
      <c r="K524" s="1308"/>
      <c r="L524" s="1308"/>
      <c r="M524" s="1308"/>
      <c r="N524" s="1308"/>
      <c r="O524" s="1308"/>
      <c r="P524" s="1308"/>
      <c r="Q524" s="1308"/>
      <c r="R524" s="1308"/>
      <c r="S524" s="1308"/>
    </row>
    <row r="525" spans="1:19" ht="19.5" customHeight="1" x14ac:dyDescent="0.25">
      <c r="A525" s="1308"/>
      <c r="B525" s="1308"/>
      <c r="C525" s="1308"/>
      <c r="D525" s="1308"/>
      <c r="E525" s="1322"/>
      <c r="F525" s="1322"/>
      <c r="G525" s="1308"/>
      <c r="H525" s="1308"/>
      <c r="I525" s="1308"/>
      <c r="J525" s="1308"/>
      <c r="K525" s="1308"/>
      <c r="L525" s="1308"/>
      <c r="M525" s="1308"/>
      <c r="N525" s="1308"/>
      <c r="O525" s="1308"/>
      <c r="P525" s="1308"/>
      <c r="Q525" s="1308"/>
      <c r="R525" s="1308"/>
      <c r="S525" s="1308"/>
    </row>
    <row r="526" spans="1:19" ht="19.5" customHeight="1" x14ac:dyDescent="0.25">
      <c r="A526" s="1308"/>
      <c r="B526" s="1308"/>
      <c r="C526" s="1308"/>
      <c r="D526" s="1308"/>
      <c r="E526" s="1322"/>
      <c r="F526" s="1322"/>
      <c r="G526" s="1308"/>
      <c r="H526" s="1308"/>
      <c r="I526" s="1308"/>
      <c r="J526" s="1308"/>
      <c r="K526" s="1308"/>
      <c r="L526" s="1308"/>
      <c r="M526" s="1308"/>
      <c r="N526" s="1308"/>
      <c r="O526" s="1308"/>
      <c r="P526" s="1308"/>
      <c r="Q526" s="1308"/>
      <c r="R526" s="1308"/>
      <c r="S526" s="1308"/>
    </row>
    <row r="527" spans="1:19" ht="19.5" customHeight="1" x14ac:dyDescent="0.25">
      <c r="A527" s="1308"/>
      <c r="B527" s="1308"/>
      <c r="C527" s="1308"/>
      <c r="D527" s="1308"/>
      <c r="E527" s="1322"/>
      <c r="F527" s="1322"/>
      <c r="G527" s="1308"/>
      <c r="H527" s="1308"/>
      <c r="I527" s="1308"/>
      <c r="J527" s="1308"/>
      <c r="K527" s="1308"/>
      <c r="L527" s="1308"/>
      <c r="M527" s="1308"/>
      <c r="N527" s="1308"/>
      <c r="O527" s="1308"/>
      <c r="P527" s="1308"/>
      <c r="Q527" s="1308"/>
      <c r="R527" s="1308"/>
      <c r="S527" s="1308"/>
    </row>
    <row r="528" spans="1:19" ht="19.5" customHeight="1" x14ac:dyDescent="0.25">
      <c r="A528" s="1308"/>
      <c r="B528" s="1308"/>
      <c r="C528" s="1308"/>
      <c r="D528" s="1308"/>
      <c r="E528" s="1322"/>
      <c r="F528" s="1322"/>
      <c r="G528" s="1308"/>
      <c r="H528" s="1308"/>
      <c r="I528" s="1308"/>
      <c r="J528" s="1308"/>
      <c r="K528" s="1308"/>
      <c r="L528" s="1308"/>
      <c r="M528" s="1308"/>
      <c r="N528" s="1308"/>
      <c r="O528" s="1308"/>
      <c r="P528" s="1308"/>
      <c r="Q528" s="1308"/>
      <c r="R528" s="1308"/>
      <c r="S528" s="1308"/>
    </row>
    <row r="529" spans="1:19" ht="19.5" customHeight="1" x14ac:dyDescent="0.25">
      <c r="A529" s="1308"/>
      <c r="B529" s="1308"/>
      <c r="C529" s="1308"/>
      <c r="D529" s="1308"/>
      <c r="E529" s="1322"/>
      <c r="F529" s="1322"/>
      <c r="G529" s="1308"/>
      <c r="H529" s="1308"/>
      <c r="I529" s="1308"/>
      <c r="J529" s="1308"/>
      <c r="K529" s="1308"/>
      <c r="L529" s="1308"/>
      <c r="M529" s="1308"/>
      <c r="N529" s="1308"/>
      <c r="O529" s="1308"/>
      <c r="P529" s="1308"/>
      <c r="Q529" s="1308"/>
      <c r="R529" s="1308"/>
      <c r="S529" s="1308"/>
    </row>
    <row r="530" spans="1:19" ht="19.5" customHeight="1" x14ac:dyDescent="0.25">
      <c r="A530" s="1308"/>
      <c r="B530" s="1308"/>
      <c r="C530" s="1308"/>
      <c r="D530" s="1308"/>
      <c r="E530" s="1322"/>
      <c r="F530" s="1322"/>
      <c r="G530" s="1308"/>
      <c r="H530" s="1308"/>
      <c r="I530" s="1308"/>
      <c r="J530" s="1308"/>
      <c r="K530" s="1308"/>
      <c r="L530" s="1308"/>
      <c r="M530" s="1308"/>
      <c r="N530" s="1308"/>
      <c r="O530" s="1308"/>
      <c r="P530" s="1308"/>
      <c r="Q530" s="1308"/>
      <c r="R530" s="1308"/>
      <c r="S530" s="1308"/>
    </row>
    <row r="531" spans="1:19" ht="19.5" customHeight="1" x14ac:dyDescent="0.25">
      <c r="A531" s="1308"/>
      <c r="B531" s="1308"/>
      <c r="C531" s="1308"/>
      <c r="D531" s="1308"/>
      <c r="E531" s="1322"/>
      <c r="F531" s="1322"/>
      <c r="G531" s="1308"/>
      <c r="H531" s="1308"/>
      <c r="I531" s="1308"/>
      <c r="J531" s="1308"/>
      <c r="K531" s="1308"/>
      <c r="L531" s="1308"/>
      <c r="M531" s="1308"/>
      <c r="N531" s="1308"/>
      <c r="O531" s="1308"/>
      <c r="P531" s="1308"/>
      <c r="Q531" s="1308"/>
      <c r="R531" s="1308"/>
      <c r="S531" s="1308"/>
    </row>
    <row r="532" spans="1:19" ht="19.5" customHeight="1" x14ac:dyDescent="0.25">
      <c r="A532" s="1308"/>
      <c r="B532" s="1308"/>
      <c r="C532" s="1308"/>
      <c r="D532" s="1308"/>
      <c r="E532" s="1322"/>
      <c r="F532" s="1322"/>
      <c r="G532" s="1308"/>
      <c r="H532" s="1308"/>
      <c r="I532" s="1308"/>
      <c r="J532" s="1308"/>
      <c r="K532" s="1308"/>
      <c r="L532" s="1308"/>
      <c r="M532" s="1308"/>
      <c r="N532" s="1308"/>
      <c r="O532" s="1308"/>
      <c r="P532" s="1308"/>
      <c r="Q532" s="1308"/>
      <c r="R532" s="1308"/>
      <c r="S532" s="1308"/>
    </row>
    <row r="533" spans="1:19" ht="19.5" customHeight="1" x14ac:dyDescent="0.25">
      <c r="A533" s="1308"/>
      <c r="B533" s="1308"/>
      <c r="C533" s="1308"/>
      <c r="D533" s="1308"/>
      <c r="E533" s="1322"/>
      <c r="F533" s="1322"/>
      <c r="G533" s="1308"/>
      <c r="H533" s="1308"/>
      <c r="I533" s="1308"/>
      <c r="J533" s="1308"/>
      <c r="K533" s="1308"/>
      <c r="L533" s="1308"/>
      <c r="M533" s="1308"/>
      <c r="N533" s="1308"/>
      <c r="O533" s="1308"/>
      <c r="P533" s="1308"/>
      <c r="Q533" s="1308"/>
      <c r="R533" s="1308"/>
      <c r="S533" s="1308"/>
    </row>
    <row r="534" spans="1:19" ht="19.5" customHeight="1" x14ac:dyDescent="0.25">
      <c r="A534" s="1308"/>
      <c r="B534" s="1308"/>
      <c r="C534" s="1308"/>
      <c r="D534" s="1308"/>
      <c r="E534" s="1322"/>
      <c r="F534" s="1322"/>
      <c r="G534" s="1308"/>
      <c r="H534" s="1308"/>
      <c r="I534" s="1308"/>
      <c r="J534" s="1308"/>
      <c r="K534" s="1308"/>
      <c r="L534" s="1308"/>
      <c r="M534" s="1308"/>
      <c r="N534" s="1308"/>
      <c r="O534" s="1308"/>
      <c r="P534" s="1308"/>
      <c r="Q534" s="1308"/>
      <c r="R534" s="1308"/>
      <c r="S534" s="1308"/>
    </row>
    <row r="535" spans="1:19" ht="19.5" customHeight="1" x14ac:dyDescent="0.25">
      <c r="A535" s="1308"/>
      <c r="B535" s="1308"/>
      <c r="C535" s="1308"/>
      <c r="D535" s="1308"/>
      <c r="E535" s="1322"/>
      <c r="F535" s="1322"/>
      <c r="G535" s="1308"/>
      <c r="H535" s="1308"/>
      <c r="I535" s="1308"/>
      <c r="J535" s="1308"/>
      <c r="K535" s="1308"/>
      <c r="L535" s="1308"/>
      <c r="M535" s="1308"/>
      <c r="N535" s="1308"/>
      <c r="O535" s="1308"/>
      <c r="P535" s="1308"/>
      <c r="Q535" s="1308"/>
      <c r="R535" s="1308"/>
      <c r="S535" s="1308"/>
    </row>
    <row r="536" spans="1:19" ht="19.5" customHeight="1" x14ac:dyDescent="0.25">
      <c r="A536" s="1308"/>
      <c r="B536" s="1308"/>
      <c r="C536" s="1308"/>
      <c r="D536" s="1308"/>
      <c r="E536" s="1322"/>
      <c r="F536" s="1322"/>
      <c r="G536" s="1308"/>
      <c r="H536" s="1308"/>
      <c r="I536" s="1308"/>
      <c r="J536" s="1308"/>
      <c r="K536" s="1308"/>
      <c r="L536" s="1308"/>
      <c r="M536" s="1308"/>
      <c r="N536" s="1308"/>
      <c r="O536" s="1308"/>
      <c r="P536" s="1308"/>
      <c r="Q536" s="1308"/>
      <c r="R536" s="1308"/>
      <c r="S536" s="1308"/>
    </row>
    <row r="537" spans="1:19" ht="19.5" customHeight="1" x14ac:dyDescent="0.25">
      <c r="A537" s="1308"/>
      <c r="B537" s="1308"/>
      <c r="C537" s="1308"/>
      <c r="D537" s="1308"/>
      <c r="E537" s="1322"/>
      <c r="F537" s="1322"/>
      <c r="G537" s="1308"/>
      <c r="H537" s="1308"/>
      <c r="I537" s="1308"/>
      <c r="J537" s="1308"/>
      <c r="K537" s="1308"/>
      <c r="L537" s="1308"/>
      <c r="M537" s="1308"/>
      <c r="N537" s="1308"/>
      <c r="O537" s="1308"/>
      <c r="P537" s="1308"/>
      <c r="Q537" s="1308"/>
      <c r="R537" s="1308"/>
      <c r="S537" s="1308"/>
    </row>
    <row r="538" spans="1:19" ht="19.5" customHeight="1" x14ac:dyDescent="0.25">
      <c r="A538" s="1308"/>
      <c r="B538" s="1308"/>
      <c r="C538" s="1308"/>
      <c r="D538" s="1308"/>
      <c r="E538" s="1322"/>
      <c r="F538" s="1322"/>
      <c r="G538" s="1308"/>
      <c r="H538" s="1308"/>
      <c r="I538" s="1308"/>
      <c r="J538" s="1308"/>
      <c r="K538" s="1308"/>
      <c r="L538" s="1308"/>
      <c r="M538" s="1308"/>
      <c r="N538" s="1308"/>
      <c r="O538" s="1308"/>
      <c r="P538" s="1308"/>
      <c r="Q538" s="1308"/>
      <c r="R538" s="1308"/>
      <c r="S538" s="1308"/>
    </row>
    <row r="539" spans="1:19" ht="19.5" customHeight="1" x14ac:dyDescent="0.25">
      <c r="A539" s="1308"/>
      <c r="B539" s="1308"/>
      <c r="C539" s="1308"/>
      <c r="D539" s="1308"/>
      <c r="E539" s="1322"/>
      <c r="F539" s="1322"/>
      <c r="G539" s="1308"/>
      <c r="H539" s="1308"/>
      <c r="I539" s="1308"/>
      <c r="J539" s="1308"/>
      <c r="K539" s="1308"/>
      <c r="L539" s="1308"/>
      <c r="M539" s="1308"/>
      <c r="N539" s="1308"/>
      <c r="O539" s="1308"/>
      <c r="P539" s="1308"/>
      <c r="Q539" s="1308"/>
      <c r="R539" s="1308"/>
      <c r="S539" s="1308"/>
    </row>
    <row r="540" spans="1:19" ht="19.5" customHeight="1" x14ac:dyDescent="0.25">
      <c r="A540" s="1308"/>
      <c r="B540" s="1308"/>
      <c r="C540" s="1308"/>
      <c r="D540" s="1308"/>
      <c r="E540" s="1322"/>
      <c r="F540" s="1322"/>
      <c r="G540" s="1308"/>
      <c r="H540" s="1308"/>
      <c r="I540" s="1308"/>
      <c r="J540" s="1308"/>
      <c r="K540" s="1308"/>
      <c r="L540" s="1308"/>
      <c r="M540" s="1308"/>
      <c r="N540" s="1308"/>
      <c r="O540" s="1308"/>
      <c r="P540" s="1308"/>
      <c r="Q540" s="1308"/>
      <c r="R540" s="1308"/>
      <c r="S540" s="1308"/>
    </row>
    <row r="541" spans="1:19" ht="19.5" customHeight="1" x14ac:dyDescent="0.25">
      <c r="A541" s="1308"/>
      <c r="B541" s="1308"/>
      <c r="C541" s="1308"/>
      <c r="D541" s="1308"/>
      <c r="E541" s="1322"/>
      <c r="F541" s="1322"/>
      <c r="G541" s="1308"/>
      <c r="H541" s="1308"/>
      <c r="I541" s="1308"/>
      <c r="J541" s="1308"/>
      <c r="K541" s="1308"/>
      <c r="L541" s="1308"/>
      <c r="M541" s="1308"/>
      <c r="N541" s="1308"/>
      <c r="O541" s="1308"/>
      <c r="P541" s="1308"/>
      <c r="Q541" s="1308"/>
      <c r="R541" s="1308"/>
      <c r="S541" s="1308"/>
    </row>
    <row r="542" spans="1:19" ht="19.5" customHeight="1" x14ac:dyDescent="0.25">
      <c r="A542" s="1308"/>
      <c r="B542" s="1308"/>
      <c r="C542" s="1308"/>
      <c r="D542" s="1308"/>
      <c r="E542" s="1322"/>
      <c r="F542" s="1322"/>
      <c r="G542" s="1308"/>
      <c r="H542" s="1308"/>
      <c r="I542" s="1308"/>
      <c r="J542" s="1308"/>
      <c r="K542" s="1308"/>
      <c r="L542" s="1308"/>
      <c r="M542" s="1308"/>
      <c r="N542" s="1308"/>
      <c r="O542" s="1308"/>
      <c r="P542" s="1308"/>
      <c r="Q542" s="1308"/>
      <c r="R542" s="1308"/>
      <c r="S542" s="1308"/>
    </row>
    <row r="543" spans="1:19" ht="19.5" customHeight="1" x14ac:dyDescent="0.25">
      <c r="A543" s="1308"/>
      <c r="B543" s="1308"/>
      <c r="C543" s="1308"/>
      <c r="D543" s="1308"/>
      <c r="E543" s="1322"/>
      <c r="F543" s="1322"/>
      <c r="G543" s="1308"/>
      <c r="H543" s="1308"/>
      <c r="I543" s="1308"/>
      <c r="J543" s="1308"/>
      <c r="K543" s="1308"/>
      <c r="L543" s="1308"/>
      <c r="M543" s="1308"/>
      <c r="N543" s="1308"/>
      <c r="O543" s="1308"/>
      <c r="P543" s="1308"/>
      <c r="Q543" s="1308"/>
      <c r="R543" s="1308"/>
      <c r="S543" s="1308"/>
    </row>
    <row r="544" spans="1:19" ht="19.5" customHeight="1" x14ac:dyDescent="0.25">
      <c r="A544" s="1308"/>
      <c r="B544" s="1308"/>
      <c r="C544" s="1308"/>
      <c r="D544" s="1308"/>
      <c r="E544" s="1322"/>
      <c r="F544" s="1322"/>
      <c r="G544" s="1308"/>
      <c r="H544" s="1308"/>
      <c r="I544" s="1308"/>
      <c r="J544" s="1308"/>
      <c r="K544" s="1308"/>
      <c r="L544" s="1308"/>
      <c r="M544" s="1308"/>
      <c r="N544" s="1308"/>
      <c r="O544" s="1308"/>
      <c r="P544" s="1308"/>
      <c r="Q544" s="1308"/>
      <c r="R544" s="1308"/>
      <c r="S544" s="1308"/>
    </row>
    <row r="545" spans="1:19" ht="19.5" customHeight="1" x14ac:dyDescent="0.25">
      <c r="A545" s="1308"/>
      <c r="B545" s="1308"/>
      <c r="C545" s="1308"/>
      <c r="D545" s="1308"/>
      <c r="E545" s="1322"/>
      <c r="F545" s="1322"/>
      <c r="G545" s="1308"/>
      <c r="H545" s="1308"/>
      <c r="I545" s="1308"/>
      <c r="J545" s="1308"/>
      <c r="K545" s="1308"/>
      <c r="L545" s="1308"/>
      <c r="M545" s="1308"/>
      <c r="N545" s="1308"/>
      <c r="O545" s="1308"/>
      <c r="P545" s="1308"/>
      <c r="Q545" s="1308"/>
      <c r="R545" s="1308"/>
      <c r="S545" s="1308"/>
    </row>
    <row r="546" spans="1:19" ht="19.5" customHeight="1" x14ac:dyDescent="0.25">
      <c r="A546" s="1308"/>
      <c r="B546" s="1308"/>
      <c r="C546" s="1308"/>
      <c r="D546" s="1308"/>
      <c r="E546" s="1322"/>
      <c r="F546" s="1322"/>
      <c r="G546" s="1308"/>
      <c r="H546" s="1308"/>
      <c r="I546" s="1308"/>
      <c r="J546" s="1308"/>
      <c r="K546" s="1308"/>
      <c r="L546" s="1308"/>
      <c r="M546" s="1308"/>
      <c r="N546" s="1308"/>
      <c r="O546" s="1308"/>
      <c r="P546" s="1308"/>
      <c r="Q546" s="1308"/>
      <c r="R546" s="1308"/>
      <c r="S546" s="1308"/>
    </row>
    <row r="547" spans="1:19" ht="19.5" customHeight="1" x14ac:dyDescent="0.25">
      <c r="A547" s="1308"/>
      <c r="B547" s="1308"/>
      <c r="C547" s="1308"/>
      <c r="D547" s="1308"/>
      <c r="E547" s="1322"/>
      <c r="F547" s="1322"/>
      <c r="G547" s="1308"/>
      <c r="H547" s="1308"/>
      <c r="I547" s="1308"/>
      <c r="J547" s="1308"/>
      <c r="K547" s="1308"/>
      <c r="L547" s="1308"/>
      <c r="M547" s="1308"/>
      <c r="N547" s="1308"/>
      <c r="O547" s="1308"/>
      <c r="P547" s="1308"/>
      <c r="Q547" s="1308"/>
      <c r="R547" s="1308"/>
      <c r="S547" s="1308"/>
    </row>
    <row r="548" spans="1:19" ht="19.5" customHeight="1" x14ac:dyDescent="0.25">
      <c r="A548" s="1308"/>
      <c r="B548" s="1308"/>
      <c r="C548" s="1308"/>
      <c r="D548" s="1308"/>
      <c r="E548" s="1322"/>
      <c r="F548" s="1322"/>
      <c r="G548" s="1308"/>
      <c r="H548" s="1308"/>
      <c r="I548" s="1308"/>
      <c r="J548" s="1308"/>
      <c r="K548" s="1308"/>
      <c r="L548" s="1308"/>
      <c r="M548" s="1308"/>
      <c r="N548" s="1308"/>
      <c r="O548" s="1308"/>
      <c r="P548" s="1308"/>
      <c r="Q548" s="1308"/>
      <c r="R548" s="1308"/>
      <c r="S548" s="1308"/>
    </row>
    <row r="549" spans="1:19" ht="19.5" customHeight="1" x14ac:dyDescent="0.25">
      <c r="A549" s="1308"/>
      <c r="B549" s="1308"/>
      <c r="C549" s="1308"/>
      <c r="D549" s="1308"/>
      <c r="E549" s="1322"/>
      <c r="F549" s="1322"/>
      <c r="G549" s="1308"/>
      <c r="H549" s="1308"/>
      <c r="I549" s="1308"/>
      <c r="J549" s="1308"/>
      <c r="K549" s="1308"/>
      <c r="L549" s="1308"/>
      <c r="M549" s="1308"/>
      <c r="N549" s="1308"/>
      <c r="O549" s="1308"/>
      <c r="P549" s="1308"/>
      <c r="Q549" s="1308"/>
      <c r="R549" s="1308"/>
      <c r="S549" s="1308"/>
    </row>
    <row r="550" spans="1:19" ht="19.5" customHeight="1" x14ac:dyDescent="0.25">
      <c r="A550" s="1308"/>
      <c r="B550" s="1308"/>
      <c r="C550" s="1308"/>
      <c r="D550" s="1308"/>
      <c r="E550" s="1322"/>
      <c r="F550" s="1322"/>
      <c r="G550" s="1308"/>
      <c r="H550" s="1308"/>
      <c r="I550" s="1308"/>
      <c r="J550" s="1308"/>
      <c r="K550" s="1308"/>
      <c r="L550" s="1308"/>
      <c r="M550" s="1308"/>
      <c r="N550" s="1308"/>
      <c r="O550" s="1308"/>
      <c r="P550" s="1308"/>
      <c r="Q550" s="1308"/>
      <c r="R550" s="1308"/>
      <c r="S550" s="1308"/>
    </row>
    <row r="551" spans="1:19" ht="19.5" customHeight="1" x14ac:dyDescent="0.25">
      <c r="A551" s="1308"/>
      <c r="B551" s="1308"/>
      <c r="C551" s="1308"/>
      <c r="D551" s="1308"/>
      <c r="E551" s="1322"/>
      <c r="F551" s="1322"/>
      <c r="G551" s="1308"/>
      <c r="H551" s="1308"/>
      <c r="I551" s="1308"/>
      <c r="J551" s="1308"/>
      <c r="K551" s="1308"/>
      <c r="L551" s="1308"/>
      <c r="M551" s="1308"/>
      <c r="N551" s="1308"/>
      <c r="O551" s="1308"/>
      <c r="P551" s="1308"/>
      <c r="Q551" s="1308"/>
      <c r="R551" s="1308"/>
      <c r="S551" s="1308"/>
    </row>
    <row r="552" spans="1:19" ht="19.5" customHeight="1" x14ac:dyDescent="0.25">
      <c r="A552" s="1308"/>
      <c r="B552" s="1308"/>
      <c r="C552" s="1308"/>
      <c r="D552" s="1308"/>
      <c r="E552" s="1322"/>
      <c r="F552" s="1322"/>
      <c r="G552" s="1308"/>
      <c r="H552" s="1308"/>
      <c r="I552" s="1308"/>
      <c r="J552" s="1308"/>
      <c r="K552" s="1308"/>
      <c r="L552" s="1308"/>
      <c r="M552" s="1308"/>
      <c r="N552" s="1308"/>
      <c r="O552" s="1308"/>
      <c r="P552" s="1308"/>
      <c r="Q552" s="1308"/>
      <c r="R552" s="1308"/>
      <c r="S552" s="1308"/>
    </row>
    <row r="553" spans="1:19" ht="19.5" customHeight="1" x14ac:dyDescent="0.25">
      <c r="A553" s="1308"/>
      <c r="B553" s="1308"/>
      <c r="C553" s="1308"/>
      <c r="D553" s="1308"/>
      <c r="E553" s="1322"/>
      <c r="F553" s="1322"/>
      <c r="G553" s="1308"/>
      <c r="H553" s="1308"/>
      <c r="I553" s="1308"/>
      <c r="J553" s="1308"/>
      <c r="K553" s="1308"/>
      <c r="L553" s="1308"/>
      <c r="M553" s="1308"/>
      <c r="N553" s="1308"/>
      <c r="O553" s="1308"/>
      <c r="P553" s="1308"/>
      <c r="Q553" s="1308"/>
      <c r="R553" s="1308"/>
      <c r="S553" s="1308"/>
    </row>
    <row r="554" spans="1:19" ht="19.5" customHeight="1" x14ac:dyDescent="0.25">
      <c r="A554" s="1308"/>
      <c r="B554" s="1308"/>
      <c r="C554" s="1308"/>
      <c r="D554" s="1308"/>
      <c r="E554" s="1322"/>
      <c r="F554" s="1322"/>
      <c r="G554" s="1308"/>
      <c r="H554" s="1308"/>
      <c r="I554" s="1308"/>
      <c r="J554" s="1308"/>
      <c r="K554" s="1308"/>
      <c r="L554" s="1308"/>
      <c r="M554" s="1308"/>
      <c r="N554" s="1308"/>
      <c r="O554" s="1308"/>
      <c r="P554" s="1308"/>
      <c r="Q554" s="1308"/>
      <c r="R554" s="1308"/>
      <c r="S554" s="1308"/>
    </row>
    <row r="555" spans="1:19" ht="19.5" customHeight="1" x14ac:dyDescent="0.25">
      <c r="A555" s="1308"/>
      <c r="B555" s="1308"/>
      <c r="C555" s="1308"/>
      <c r="D555" s="1308"/>
      <c r="E555" s="1322"/>
      <c r="F555" s="1322"/>
      <c r="G555" s="1308"/>
      <c r="H555" s="1308"/>
      <c r="I555" s="1308"/>
      <c r="J555" s="1308"/>
      <c r="K555" s="1308"/>
      <c r="L555" s="1308"/>
      <c r="M555" s="1308"/>
      <c r="N555" s="1308"/>
      <c r="O555" s="1308"/>
      <c r="P555" s="1308"/>
      <c r="Q555" s="1308"/>
      <c r="R555" s="1308"/>
      <c r="S555" s="1308"/>
    </row>
    <row r="556" spans="1:19" ht="19.5" customHeight="1" x14ac:dyDescent="0.25">
      <c r="A556" s="1308"/>
      <c r="B556" s="1308"/>
      <c r="C556" s="1308"/>
      <c r="D556" s="1308"/>
      <c r="E556" s="1322"/>
      <c r="F556" s="1322"/>
      <c r="G556" s="1308"/>
      <c r="H556" s="1308"/>
      <c r="I556" s="1308"/>
      <c r="J556" s="1308"/>
      <c r="K556" s="1308"/>
      <c r="L556" s="1308"/>
      <c r="M556" s="1308"/>
      <c r="N556" s="1308"/>
      <c r="O556" s="1308"/>
      <c r="P556" s="1308"/>
      <c r="Q556" s="1308"/>
      <c r="R556" s="1308"/>
      <c r="S556" s="1308"/>
    </row>
    <row r="557" spans="1:19" ht="19.5" customHeight="1" x14ac:dyDescent="0.25">
      <c r="A557" s="1308"/>
      <c r="B557" s="1308"/>
      <c r="C557" s="1308"/>
      <c r="D557" s="1308"/>
      <c r="E557" s="1322"/>
      <c r="F557" s="1322"/>
      <c r="G557" s="1308"/>
      <c r="H557" s="1308"/>
      <c r="I557" s="1308"/>
      <c r="J557" s="1308"/>
      <c r="K557" s="1308"/>
      <c r="L557" s="1308"/>
      <c r="M557" s="1308"/>
      <c r="N557" s="1308"/>
      <c r="O557" s="1308"/>
      <c r="P557" s="1308"/>
      <c r="Q557" s="1308"/>
      <c r="R557" s="1308"/>
      <c r="S557" s="1308"/>
    </row>
    <row r="558" spans="1:19" ht="19.5" customHeight="1" x14ac:dyDescent="0.25">
      <c r="A558" s="1308"/>
      <c r="B558" s="1308"/>
      <c r="C558" s="1308"/>
      <c r="D558" s="1308"/>
      <c r="E558" s="1322"/>
      <c r="F558" s="1322"/>
      <c r="G558" s="1308"/>
      <c r="H558" s="1308"/>
      <c r="I558" s="1308"/>
      <c r="J558" s="1308"/>
      <c r="K558" s="1308"/>
      <c r="L558" s="1308"/>
      <c r="M558" s="1308"/>
      <c r="N558" s="1308"/>
      <c r="O558" s="1308"/>
      <c r="P558" s="1308"/>
      <c r="Q558" s="1308"/>
      <c r="R558" s="1308"/>
      <c r="S558" s="1308"/>
    </row>
    <row r="559" spans="1:19" ht="19.5" customHeight="1" x14ac:dyDescent="0.25">
      <c r="A559" s="1308"/>
      <c r="B559" s="1308"/>
      <c r="C559" s="1308"/>
      <c r="D559" s="1308"/>
      <c r="E559" s="1322"/>
      <c r="F559" s="1322"/>
      <c r="G559" s="1308"/>
      <c r="H559" s="1308"/>
      <c r="I559" s="1308"/>
      <c r="J559" s="1308"/>
      <c r="K559" s="1308"/>
      <c r="L559" s="1308"/>
      <c r="M559" s="1308"/>
      <c r="N559" s="1308"/>
      <c r="O559" s="1308"/>
      <c r="P559" s="1308"/>
      <c r="Q559" s="1308"/>
      <c r="R559" s="1308"/>
      <c r="S559" s="1308"/>
    </row>
    <row r="560" spans="1:19" ht="19.5" customHeight="1" x14ac:dyDescent="0.25">
      <c r="A560" s="1308"/>
      <c r="B560" s="1308"/>
      <c r="C560" s="1308"/>
      <c r="D560" s="1308"/>
      <c r="E560" s="1322"/>
      <c r="F560" s="1322"/>
      <c r="G560" s="1308"/>
      <c r="H560" s="1308"/>
      <c r="I560" s="1308"/>
      <c r="J560" s="1308"/>
      <c r="K560" s="1308"/>
      <c r="L560" s="1308"/>
      <c r="M560" s="1308"/>
      <c r="N560" s="1308"/>
      <c r="O560" s="1308"/>
      <c r="P560" s="1308"/>
      <c r="Q560" s="1308"/>
      <c r="R560" s="1308"/>
      <c r="S560" s="1308"/>
    </row>
    <row r="561" spans="1:19" ht="19.5" customHeight="1" x14ac:dyDescent="0.25">
      <c r="A561" s="1308"/>
      <c r="B561" s="1308"/>
      <c r="C561" s="1308"/>
      <c r="D561" s="1308"/>
      <c r="E561" s="1322"/>
      <c r="F561" s="1322"/>
      <c r="G561" s="1308"/>
      <c r="H561" s="1308"/>
      <c r="I561" s="1308"/>
      <c r="J561" s="1308"/>
      <c r="K561" s="1308"/>
      <c r="L561" s="1308"/>
      <c r="M561" s="1308"/>
      <c r="N561" s="1308"/>
      <c r="O561" s="1308"/>
      <c r="P561" s="1308"/>
      <c r="Q561" s="1308"/>
      <c r="R561" s="1308"/>
      <c r="S561" s="1308"/>
    </row>
    <row r="562" spans="1:19" ht="19.5" customHeight="1" x14ac:dyDescent="0.25">
      <c r="A562" s="1308"/>
      <c r="B562" s="1308"/>
      <c r="C562" s="1308"/>
      <c r="D562" s="1308"/>
      <c r="E562" s="1322"/>
      <c r="F562" s="1322"/>
      <c r="G562" s="1308"/>
      <c r="H562" s="1308"/>
      <c r="I562" s="1308"/>
      <c r="J562" s="1308"/>
      <c r="K562" s="1308"/>
      <c r="L562" s="1308"/>
      <c r="M562" s="1308"/>
      <c r="N562" s="1308"/>
      <c r="O562" s="1308"/>
      <c r="P562" s="1308"/>
      <c r="Q562" s="1308"/>
      <c r="R562" s="1308"/>
      <c r="S562" s="1308"/>
    </row>
    <row r="563" spans="1:19" ht="19.5" customHeight="1" x14ac:dyDescent="0.25">
      <c r="A563" s="1308"/>
      <c r="B563" s="1308"/>
      <c r="C563" s="1308"/>
      <c r="D563" s="1308"/>
      <c r="E563" s="1322"/>
      <c r="F563" s="1322"/>
      <c r="G563" s="1308"/>
      <c r="H563" s="1308"/>
      <c r="I563" s="1308"/>
      <c r="J563" s="1308"/>
      <c r="K563" s="1308"/>
      <c r="L563" s="1308"/>
      <c r="M563" s="1308"/>
      <c r="N563" s="1308"/>
      <c r="O563" s="1308"/>
      <c r="P563" s="1308"/>
      <c r="Q563" s="1308"/>
      <c r="R563" s="1308"/>
      <c r="S563" s="1308"/>
    </row>
    <row r="564" spans="1:19" ht="19.5" customHeight="1" x14ac:dyDescent="0.25">
      <c r="A564" s="1308"/>
      <c r="B564" s="1308"/>
      <c r="C564" s="1308"/>
      <c r="D564" s="1308"/>
      <c r="E564" s="1322"/>
      <c r="F564" s="1322"/>
      <c r="G564" s="1308"/>
      <c r="H564" s="1308"/>
      <c r="I564" s="1308"/>
      <c r="J564" s="1308"/>
      <c r="K564" s="1308"/>
      <c r="L564" s="1308"/>
      <c r="M564" s="1308"/>
      <c r="N564" s="1308"/>
      <c r="O564" s="1308"/>
      <c r="P564" s="1308"/>
      <c r="Q564" s="1308"/>
      <c r="R564" s="1308"/>
      <c r="S564" s="1308"/>
    </row>
    <row r="565" spans="1:19" ht="19.5" customHeight="1" x14ac:dyDescent="0.25">
      <c r="A565" s="1308"/>
      <c r="B565" s="1308"/>
      <c r="C565" s="1308"/>
      <c r="D565" s="1308"/>
      <c r="E565" s="1322"/>
      <c r="F565" s="1322"/>
      <c r="G565" s="1308"/>
      <c r="H565" s="1308"/>
      <c r="I565" s="1308"/>
      <c r="J565" s="1308"/>
      <c r="K565" s="1308"/>
      <c r="L565" s="1308"/>
      <c r="M565" s="1308"/>
      <c r="N565" s="1308"/>
      <c r="O565" s="1308"/>
      <c r="P565" s="1308"/>
      <c r="Q565" s="1308"/>
      <c r="R565" s="1308"/>
      <c r="S565" s="1308"/>
    </row>
    <row r="566" spans="1:19" ht="19.5" customHeight="1" x14ac:dyDescent="0.25">
      <c r="A566" s="1308"/>
      <c r="B566" s="1308"/>
      <c r="C566" s="1308"/>
      <c r="D566" s="1308"/>
      <c r="E566" s="1322"/>
      <c r="F566" s="1322"/>
      <c r="G566" s="1308"/>
      <c r="H566" s="1308"/>
      <c r="I566" s="1308"/>
      <c r="J566" s="1308"/>
      <c r="K566" s="1308"/>
      <c r="L566" s="1308"/>
      <c r="M566" s="1308"/>
      <c r="N566" s="1308"/>
      <c r="O566" s="1308"/>
      <c r="P566" s="1308"/>
      <c r="Q566" s="1308"/>
      <c r="R566" s="1308"/>
      <c r="S566" s="1308"/>
    </row>
    <row r="567" spans="1:19" ht="19.5" customHeight="1" x14ac:dyDescent="0.25">
      <c r="A567" s="1308"/>
      <c r="B567" s="1308"/>
      <c r="C567" s="1308"/>
      <c r="D567" s="1308"/>
      <c r="E567" s="1322"/>
      <c r="F567" s="1322"/>
      <c r="G567" s="1308"/>
      <c r="H567" s="1308"/>
      <c r="I567" s="1308"/>
      <c r="J567" s="1308"/>
      <c r="K567" s="1308"/>
      <c r="L567" s="1308"/>
      <c r="M567" s="1308"/>
      <c r="N567" s="1308"/>
      <c r="O567" s="1308"/>
      <c r="P567" s="1308"/>
      <c r="Q567" s="1308"/>
      <c r="R567" s="1308"/>
      <c r="S567" s="1308"/>
    </row>
    <row r="568" spans="1:19" ht="19.5" customHeight="1" x14ac:dyDescent="0.25">
      <c r="A568" s="1308"/>
      <c r="B568" s="1308"/>
      <c r="C568" s="1308"/>
      <c r="D568" s="1308"/>
      <c r="E568" s="1322"/>
      <c r="F568" s="1322"/>
      <c r="G568" s="1308"/>
      <c r="H568" s="1308"/>
      <c r="I568" s="1308"/>
      <c r="J568" s="1308"/>
      <c r="K568" s="1308"/>
      <c r="L568" s="1308"/>
      <c r="M568" s="1308"/>
      <c r="N568" s="1308"/>
      <c r="O568" s="1308"/>
      <c r="P568" s="1308"/>
      <c r="Q568" s="1308"/>
      <c r="R568" s="1308"/>
      <c r="S568" s="1308"/>
    </row>
    <row r="569" spans="1:19" ht="19.5" customHeight="1" x14ac:dyDescent="0.25">
      <c r="A569" s="1308"/>
      <c r="B569" s="1308"/>
      <c r="C569" s="1308"/>
      <c r="D569" s="1308"/>
      <c r="E569" s="1322"/>
      <c r="F569" s="1322"/>
      <c r="G569" s="1308"/>
      <c r="H569" s="1308"/>
      <c r="I569" s="1308"/>
      <c r="J569" s="1308"/>
      <c r="K569" s="1308"/>
      <c r="L569" s="1308"/>
      <c r="M569" s="1308"/>
      <c r="N569" s="1308"/>
      <c r="O569" s="1308"/>
      <c r="P569" s="1308"/>
      <c r="Q569" s="1308"/>
      <c r="R569" s="1308"/>
      <c r="S569" s="1308"/>
    </row>
    <row r="570" spans="1:19" ht="19.5" customHeight="1" x14ac:dyDescent="0.25">
      <c r="A570" s="1308"/>
      <c r="B570" s="1308"/>
      <c r="C570" s="1308"/>
      <c r="D570" s="1308"/>
      <c r="E570" s="1322"/>
      <c r="F570" s="1322"/>
      <c r="G570" s="1308"/>
      <c r="H570" s="1308"/>
      <c r="I570" s="1308"/>
      <c r="J570" s="1308"/>
      <c r="K570" s="1308"/>
      <c r="L570" s="1308"/>
      <c r="M570" s="1308"/>
      <c r="N570" s="1308"/>
      <c r="O570" s="1308"/>
      <c r="P570" s="1308"/>
      <c r="Q570" s="1308"/>
      <c r="R570" s="1308"/>
      <c r="S570" s="1308"/>
    </row>
    <row r="571" spans="1:19" ht="19.5" customHeight="1" x14ac:dyDescent="0.25">
      <c r="A571" s="1308"/>
      <c r="B571" s="1308"/>
      <c r="C571" s="1308"/>
      <c r="D571" s="1308"/>
      <c r="E571" s="1322"/>
      <c r="F571" s="1322"/>
      <c r="G571" s="1308"/>
      <c r="H571" s="1308"/>
      <c r="I571" s="1308"/>
      <c r="J571" s="1308"/>
      <c r="K571" s="1308"/>
      <c r="L571" s="1308"/>
      <c r="M571" s="1308"/>
      <c r="N571" s="1308"/>
      <c r="O571" s="1308"/>
      <c r="P571" s="1308"/>
      <c r="Q571" s="1308"/>
      <c r="R571" s="1308"/>
      <c r="S571" s="1308"/>
    </row>
    <row r="572" spans="1:19" ht="19.5" customHeight="1" x14ac:dyDescent="0.25">
      <c r="A572" s="1308"/>
      <c r="B572" s="1308"/>
      <c r="C572" s="1308"/>
      <c r="D572" s="1308"/>
      <c r="E572" s="1322"/>
      <c r="F572" s="1322"/>
      <c r="G572" s="1308"/>
      <c r="H572" s="1308"/>
      <c r="I572" s="1308"/>
      <c r="J572" s="1308"/>
      <c r="K572" s="1308"/>
      <c r="L572" s="1308"/>
      <c r="M572" s="1308"/>
      <c r="N572" s="1308"/>
      <c r="O572" s="1308"/>
      <c r="P572" s="1308"/>
      <c r="Q572" s="1308"/>
      <c r="R572" s="1308"/>
      <c r="S572" s="1308"/>
    </row>
    <row r="573" spans="1:19" ht="19.5" customHeight="1" x14ac:dyDescent="0.25">
      <c r="A573" s="1308"/>
      <c r="B573" s="1308"/>
      <c r="C573" s="1308"/>
      <c r="D573" s="1308"/>
      <c r="E573" s="1322"/>
      <c r="F573" s="1322"/>
      <c r="G573" s="1308"/>
      <c r="H573" s="1308"/>
      <c r="I573" s="1308"/>
      <c r="J573" s="1308"/>
      <c r="K573" s="1308"/>
      <c r="L573" s="1308"/>
      <c r="M573" s="1308"/>
      <c r="N573" s="1308"/>
      <c r="O573" s="1308"/>
      <c r="P573" s="1308"/>
      <c r="Q573" s="1308"/>
      <c r="R573" s="1308"/>
      <c r="S573" s="1308"/>
    </row>
    <row r="574" spans="1:19" ht="19.5" customHeight="1" x14ac:dyDescent="0.25">
      <c r="A574" s="1308"/>
      <c r="B574" s="1308"/>
      <c r="C574" s="1308"/>
      <c r="D574" s="1308"/>
      <c r="E574" s="1322"/>
      <c r="F574" s="1322"/>
      <c r="G574" s="1308"/>
      <c r="H574" s="1308"/>
      <c r="I574" s="1308"/>
      <c r="J574" s="1308"/>
      <c r="K574" s="1308"/>
      <c r="L574" s="1308"/>
      <c r="M574" s="1308"/>
      <c r="N574" s="1308"/>
      <c r="O574" s="1308"/>
      <c r="P574" s="1308"/>
      <c r="Q574" s="1308"/>
      <c r="R574" s="1308"/>
      <c r="S574" s="1308"/>
    </row>
    <row r="575" spans="1:19" ht="19.5" customHeight="1" x14ac:dyDescent="0.25">
      <c r="A575" s="1308"/>
      <c r="B575" s="1308"/>
      <c r="C575" s="1308"/>
      <c r="D575" s="1308"/>
      <c r="E575" s="1322"/>
      <c r="F575" s="1322"/>
      <c r="G575" s="1308"/>
      <c r="H575" s="1308"/>
      <c r="I575" s="1308"/>
      <c r="J575" s="1308"/>
      <c r="K575" s="1308"/>
      <c r="L575" s="1308"/>
      <c r="M575" s="1308"/>
      <c r="N575" s="1308"/>
      <c r="O575" s="1308"/>
      <c r="P575" s="1308"/>
      <c r="Q575" s="1308"/>
      <c r="R575" s="1308"/>
      <c r="S575" s="1308"/>
    </row>
    <row r="576" spans="1:19" ht="19.5" customHeight="1" x14ac:dyDescent="0.25">
      <c r="A576" s="1308"/>
      <c r="B576" s="1308"/>
      <c r="C576" s="1308"/>
      <c r="D576" s="1308"/>
      <c r="E576" s="1322"/>
      <c r="F576" s="1322"/>
      <c r="G576" s="1308"/>
      <c r="H576" s="1308"/>
      <c r="I576" s="1308"/>
      <c r="J576" s="1308"/>
      <c r="K576" s="1308"/>
      <c r="L576" s="1308"/>
      <c r="M576" s="1308"/>
      <c r="N576" s="1308"/>
      <c r="O576" s="1308"/>
      <c r="P576" s="1308"/>
      <c r="Q576" s="1308"/>
      <c r="R576" s="1308"/>
      <c r="S576" s="1308"/>
    </row>
    <row r="577" spans="1:19" ht="19.5" customHeight="1" x14ac:dyDescent="0.25">
      <c r="A577" s="1308"/>
      <c r="B577" s="1308"/>
      <c r="C577" s="1308"/>
      <c r="D577" s="1308"/>
      <c r="E577" s="1322"/>
      <c r="F577" s="1322"/>
      <c r="G577" s="1308"/>
      <c r="H577" s="1308"/>
      <c r="I577" s="1308"/>
      <c r="J577" s="1308"/>
      <c r="K577" s="1308"/>
      <c r="L577" s="1308"/>
      <c r="M577" s="1308"/>
      <c r="N577" s="1308"/>
      <c r="O577" s="1308"/>
      <c r="P577" s="1308"/>
      <c r="Q577" s="1308"/>
      <c r="R577" s="1308"/>
      <c r="S577" s="1308"/>
    </row>
    <row r="578" spans="1:19" ht="19.5" customHeight="1" x14ac:dyDescent="0.25">
      <c r="A578" s="1308"/>
      <c r="B578" s="1308"/>
      <c r="C578" s="1308"/>
      <c r="D578" s="1308"/>
      <c r="E578" s="1322"/>
      <c r="F578" s="1322"/>
      <c r="G578" s="1308"/>
      <c r="H578" s="1308"/>
      <c r="I578" s="1308"/>
      <c r="J578" s="1308"/>
      <c r="K578" s="1308"/>
      <c r="L578" s="1308"/>
      <c r="M578" s="1308"/>
      <c r="N578" s="1308"/>
      <c r="O578" s="1308"/>
      <c r="P578" s="1308"/>
      <c r="Q578" s="1308"/>
      <c r="R578" s="1308"/>
      <c r="S578" s="1308"/>
    </row>
    <row r="579" spans="1:19" ht="19.5" customHeight="1" x14ac:dyDescent="0.25">
      <c r="A579" s="1308"/>
      <c r="B579" s="1308"/>
      <c r="C579" s="1308"/>
      <c r="D579" s="1308"/>
      <c r="E579" s="1322"/>
      <c r="F579" s="1322"/>
      <c r="G579" s="1308"/>
      <c r="H579" s="1308"/>
      <c r="I579" s="1308"/>
      <c r="J579" s="1308"/>
      <c r="K579" s="1308"/>
      <c r="L579" s="1308"/>
      <c r="M579" s="1308"/>
      <c r="N579" s="1308"/>
      <c r="O579" s="1308"/>
      <c r="P579" s="1308"/>
      <c r="Q579" s="1308"/>
      <c r="R579" s="1308"/>
      <c r="S579" s="1308"/>
    </row>
    <row r="580" spans="1:19" ht="19.5" customHeight="1" x14ac:dyDescent="0.25">
      <c r="A580" s="1308"/>
      <c r="B580" s="1308"/>
      <c r="C580" s="1308"/>
      <c r="D580" s="1308"/>
      <c r="E580" s="1322"/>
      <c r="F580" s="1322"/>
      <c r="G580" s="1308"/>
      <c r="H580" s="1308"/>
      <c r="I580" s="1308"/>
      <c r="J580" s="1308"/>
      <c r="K580" s="1308"/>
      <c r="L580" s="1308"/>
      <c r="M580" s="1308"/>
      <c r="N580" s="1308"/>
      <c r="O580" s="1308"/>
      <c r="P580" s="1308"/>
      <c r="Q580" s="1308"/>
      <c r="R580" s="1308"/>
      <c r="S580" s="1308"/>
    </row>
    <row r="581" spans="1:19" ht="19.5" customHeight="1" x14ac:dyDescent="0.25">
      <c r="A581" s="1308"/>
      <c r="B581" s="1308"/>
      <c r="C581" s="1308"/>
      <c r="D581" s="1308"/>
      <c r="E581" s="1322"/>
      <c r="F581" s="1322"/>
      <c r="G581" s="1308"/>
      <c r="H581" s="1308"/>
      <c r="I581" s="1308"/>
      <c r="J581" s="1308"/>
      <c r="K581" s="1308"/>
      <c r="L581" s="1308"/>
      <c r="M581" s="1308"/>
      <c r="N581" s="1308"/>
      <c r="O581" s="1308"/>
      <c r="P581" s="1308"/>
      <c r="Q581" s="1308"/>
      <c r="R581" s="1308"/>
      <c r="S581" s="1308"/>
    </row>
    <row r="582" spans="1:19" ht="19.5" customHeight="1" x14ac:dyDescent="0.25">
      <c r="A582" s="1308"/>
      <c r="B582" s="1308"/>
      <c r="C582" s="1308"/>
      <c r="D582" s="1308"/>
      <c r="E582" s="1322"/>
      <c r="F582" s="1322"/>
      <c r="G582" s="1308"/>
      <c r="H582" s="1308"/>
      <c r="I582" s="1308"/>
      <c r="J582" s="1308"/>
      <c r="K582" s="1308"/>
      <c r="L582" s="1308"/>
      <c r="M582" s="1308"/>
      <c r="N582" s="1308"/>
      <c r="O582" s="1308"/>
      <c r="P582" s="1308"/>
      <c r="Q582" s="1308"/>
      <c r="R582" s="1308"/>
      <c r="S582" s="1308"/>
    </row>
    <row r="583" spans="1:19" ht="19.5" customHeight="1" x14ac:dyDescent="0.25">
      <c r="A583" s="1308"/>
      <c r="B583" s="1308"/>
      <c r="C583" s="1308"/>
      <c r="D583" s="1308"/>
      <c r="E583" s="1322"/>
      <c r="F583" s="1322"/>
      <c r="G583" s="1308"/>
      <c r="H583" s="1308"/>
      <c r="I583" s="1308"/>
      <c r="J583" s="1308"/>
      <c r="K583" s="1308"/>
      <c r="L583" s="1308"/>
      <c r="M583" s="1308"/>
      <c r="N583" s="1308"/>
      <c r="O583" s="1308"/>
      <c r="P583" s="1308"/>
      <c r="Q583" s="1308"/>
      <c r="R583" s="1308"/>
      <c r="S583" s="1308"/>
    </row>
    <row r="584" spans="1:19" ht="19.5" customHeight="1" x14ac:dyDescent="0.25">
      <c r="A584" s="1308"/>
      <c r="B584" s="1308"/>
      <c r="C584" s="1308"/>
      <c r="D584" s="1308"/>
      <c r="E584" s="1322"/>
      <c r="F584" s="1322"/>
      <c r="G584" s="1308"/>
      <c r="H584" s="1308"/>
      <c r="I584" s="1308"/>
      <c r="J584" s="1308"/>
      <c r="K584" s="1308"/>
      <c r="L584" s="1308"/>
      <c r="M584" s="1308"/>
      <c r="N584" s="1308"/>
      <c r="O584" s="1308"/>
      <c r="P584" s="1308"/>
      <c r="Q584" s="1308"/>
      <c r="R584" s="1308"/>
      <c r="S584" s="1308"/>
    </row>
    <row r="585" spans="1:19" ht="19.5" customHeight="1" x14ac:dyDescent="0.25">
      <c r="A585" s="1308"/>
      <c r="B585" s="1308"/>
      <c r="C585" s="1308"/>
      <c r="D585" s="1308"/>
      <c r="E585" s="1322"/>
      <c r="F585" s="1322"/>
      <c r="G585" s="1308"/>
      <c r="H585" s="1308"/>
      <c r="I585" s="1308"/>
      <c r="J585" s="1308"/>
      <c r="K585" s="1308"/>
      <c r="L585" s="1308"/>
      <c r="M585" s="1308"/>
      <c r="N585" s="1308"/>
      <c r="O585" s="1308"/>
      <c r="P585" s="1308"/>
      <c r="Q585" s="1308"/>
      <c r="R585" s="1308"/>
      <c r="S585" s="1308"/>
    </row>
    <row r="586" spans="1:19" ht="19.5" customHeight="1" x14ac:dyDescent="0.25">
      <c r="A586" s="1308"/>
      <c r="B586" s="1308"/>
      <c r="C586" s="1308"/>
      <c r="D586" s="1308"/>
      <c r="E586" s="1322"/>
      <c r="F586" s="1322"/>
      <c r="G586" s="1308"/>
      <c r="H586" s="1308"/>
      <c r="I586" s="1308"/>
      <c r="J586" s="1308"/>
      <c r="K586" s="1308"/>
      <c r="L586" s="1308"/>
      <c r="M586" s="1308"/>
      <c r="N586" s="1308"/>
      <c r="O586" s="1308"/>
      <c r="P586" s="1308"/>
      <c r="Q586" s="1308"/>
      <c r="R586" s="1308"/>
      <c r="S586" s="1308"/>
    </row>
    <row r="587" spans="1:19" ht="19.5" customHeight="1" x14ac:dyDescent="0.25">
      <c r="A587" s="1308"/>
      <c r="B587" s="1308"/>
      <c r="C587" s="1308"/>
      <c r="D587" s="1308"/>
      <c r="E587" s="1322"/>
      <c r="F587" s="1322"/>
      <c r="G587" s="1308"/>
      <c r="H587" s="1308"/>
      <c r="I587" s="1308"/>
      <c r="J587" s="1308"/>
      <c r="K587" s="1308"/>
      <c r="L587" s="1308"/>
      <c r="M587" s="1308"/>
      <c r="N587" s="1308"/>
      <c r="O587" s="1308"/>
      <c r="P587" s="1308"/>
      <c r="Q587" s="1308"/>
      <c r="R587" s="1308"/>
      <c r="S587" s="1308"/>
    </row>
    <row r="588" spans="1:19" ht="19.5" customHeight="1" x14ac:dyDescent="0.25">
      <c r="A588" s="1308"/>
      <c r="B588" s="1308"/>
      <c r="C588" s="1308"/>
      <c r="D588" s="1308"/>
      <c r="E588" s="1322"/>
      <c r="F588" s="1322"/>
      <c r="G588" s="1308"/>
      <c r="H588" s="1308"/>
      <c r="I588" s="1308"/>
      <c r="J588" s="1308"/>
      <c r="K588" s="1308"/>
      <c r="L588" s="1308"/>
      <c r="M588" s="1308"/>
      <c r="N588" s="1308"/>
      <c r="O588" s="1308"/>
      <c r="P588" s="1308"/>
      <c r="Q588" s="1308"/>
      <c r="R588" s="1308"/>
      <c r="S588" s="1308"/>
    </row>
    <row r="589" spans="1:19" ht="19.5" customHeight="1" x14ac:dyDescent="0.25">
      <c r="A589" s="1308"/>
      <c r="B589" s="1308"/>
      <c r="C589" s="1308"/>
      <c r="D589" s="1308"/>
      <c r="E589" s="1322"/>
      <c r="F589" s="1322"/>
      <c r="G589" s="1308"/>
      <c r="H589" s="1308"/>
      <c r="I589" s="1308"/>
      <c r="J589" s="1308"/>
      <c r="K589" s="1308"/>
      <c r="L589" s="1308"/>
      <c r="M589" s="1308"/>
      <c r="N589" s="1308"/>
      <c r="O589" s="1308"/>
      <c r="P589" s="1308"/>
      <c r="Q589" s="1308"/>
      <c r="R589" s="1308"/>
      <c r="S589" s="1308"/>
    </row>
    <row r="590" spans="1:19" ht="19.5" customHeight="1" x14ac:dyDescent="0.25">
      <c r="A590" s="1308"/>
      <c r="B590" s="1308"/>
      <c r="C590" s="1308"/>
      <c r="D590" s="1308"/>
      <c r="E590" s="1322"/>
      <c r="F590" s="1322"/>
      <c r="G590" s="1308"/>
      <c r="H590" s="1308"/>
      <c r="I590" s="1308"/>
      <c r="J590" s="1308"/>
      <c r="K590" s="1308"/>
      <c r="L590" s="1308"/>
      <c r="M590" s="1308"/>
      <c r="N590" s="1308"/>
      <c r="O590" s="1308"/>
      <c r="P590" s="1308"/>
      <c r="Q590" s="1308"/>
      <c r="R590" s="1308"/>
      <c r="S590" s="1308"/>
    </row>
    <row r="591" spans="1:19" ht="19.5" customHeight="1" x14ac:dyDescent="0.25">
      <c r="A591" s="1308"/>
      <c r="B591" s="1308"/>
      <c r="C591" s="1308"/>
      <c r="D591" s="1308"/>
      <c r="E591" s="1322"/>
      <c r="F591" s="1322"/>
      <c r="G591" s="1308"/>
      <c r="H591" s="1308"/>
      <c r="I591" s="1308"/>
      <c r="J591" s="1308"/>
      <c r="K591" s="1308"/>
      <c r="L591" s="1308"/>
      <c r="M591" s="1308"/>
      <c r="N591" s="1308"/>
      <c r="O591" s="1308"/>
      <c r="P591" s="1308"/>
      <c r="Q591" s="1308"/>
      <c r="R591" s="1308"/>
      <c r="S591" s="1308"/>
    </row>
    <row r="592" spans="1:19" ht="19.5" customHeight="1" x14ac:dyDescent="0.25">
      <c r="A592" s="1308"/>
      <c r="B592" s="1308"/>
      <c r="C592" s="1308"/>
      <c r="D592" s="1308"/>
      <c r="E592" s="1322"/>
      <c r="F592" s="1322"/>
      <c r="G592" s="1308"/>
      <c r="H592" s="1308"/>
      <c r="I592" s="1308"/>
      <c r="J592" s="1308"/>
      <c r="K592" s="1308"/>
      <c r="L592" s="1308"/>
      <c r="M592" s="1308"/>
      <c r="N592" s="1308"/>
      <c r="O592" s="1308"/>
      <c r="P592" s="1308"/>
      <c r="Q592" s="1308"/>
      <c r="R592" s="1308"/>
      <c r="S592" s="1308"/>
    </row>
    <row r="593" spans="1:19" ht="19.5" customHeight="1" x14ac:dyDescent="0.25">
      <c r="A593" s="1308"/>
      <c r="B593" s="1308"/>
      <c r="C593" s="1308"/>
      <c r="D593" s="1308"/>
      <c r="E593" s="1322"/>
      <c r="F593" s="1322"/>
      <c r="G593" s="1308"/>
      <c r="H593" s="1308"/>
      <c r="I593" s="1308"/>
      <c r="J593" s="1308"/>
      <c r="K593" s="1308"/>
      <c r="L593" s="1308"/>
      <c r="M593" s="1308"/>
      <c r="N593" s="1308"/>
      <c r="O593" s="1308"/>
      <c r="P593" s="1308"/>
      <c r="Q593" s="1308"/>
      <c r="R593" s="1308"/>
      <c r="S593" s="1308"/>
    </row>
    <row r="594" spans="1:19" ht="19.5" customHeight="1" x14ac:dyDescent="0.25">
      <c r="A594" s="1308"/>
      <c r="B594" s="1308"/>
      <c r="C594" s="1308"/>
      <c r="D594" s="1308"/>
      <c r="E594" s="1322"/>
      <c r="F594" s="1322"/>
      <c r="G594" s="1308"/>
      <c r="H594" s="1308"/>
      <c r="I594" s="1308"/>
      <c r="J594" s="1308"/>
      <c r="K594" s="1308"/>
      <c r="L594" s="1308"/>
      <c r="M594" s="1308"/>
      <c r="N594" s="1308"/>
      <c r="O594" s="1308"/>
      <c r="P594" s="1308"/>
      <c r="Q594" s="1308"/>
      <c r="R594" s="1308"/>
      <c r="S594" s="1308"/>
    </row>
    <row r="595" spans="1:19" ht="19.5" customHeight="1" x14ac:dyDescent="0.25">
      <c r="A595" s="1308"/>
      <c r="B595" s="1308"/>
      <c r="C595" s="1308"/>
      <c r="D595" s="1308"/>
      <c r="E595" s="1322"/>
      <c r="F595" s="1322"/>
      <c r="G595" s="1308"/>
      <c r="H595" s="1308"/>
      <c r="I595" s="1308"/>
      <c r="J595" s="1308"/>
      <c r="K595" s="1308"/>
      <c r="L595" s="1308"/>
      <c r="M595" s="1308"/>
      <c r="N595" s="1308"/>
      <c r="O595" s="1308"/>
      <c r="P595" s="1308"/>
      <c r="Q595" s="1308"/>
      <c r="R595" s="1308"/>
      <c r="S595" s="1308"/>
    </row>
    <row r="596" spans="1:19" ht="19.5" customHeight="1" x14ac:dyDescent="0.25">
      <c r="A596" s="1308"/>
      <c r="B596" s="1308"/>
      <c r="C596" s="1308"/>
      <c r="D596" s="1308"/>
      <c r="E596" s="1322"/>
      <c r="F596" s="1322"/>
      <c r="G596" s="1308"/>
      <c r="H596" s="1308"/>
      <c r="I596" s="1308"/>
      <c r="J596" s="1308"/>
      <c r="K596" s="1308"/>
      <c r="L596" s="1308"/>
      <c r="M596" s="1308"/>
      <c r="N596" s="1308"/>
      <c r="O596" s="1308"/>
      <c r="P596" s="1308"/>
      <c r="Q596" s="1308"/>
      <c r="R596" s="1308"/>
      <c r="S596" s="1308"/>
    </row>
    <row r="597" spans="1:19" ht="19.5" customHeight="1" x14ac:dyDescent="0.25">
      <c r="A597" s="1308"/>
      <c r="B597" s="1308"/>
      <c r="C597" s="1308"/>
      <c r="D597" s="1308"/>
      <c r="E597" s="1322"/>
      <c r="F597" s="1322"/>
      <c r="G597" s="1308"/>
      <c r="H597" s="1308"/>
      <c r="I597" s="1308"/>
      <c r="J597" s="1308"/>
      <c r="K597" s="1308"/>
      <c r="L597" s="1308"/>
      <c r="M597" s="1308"/>
      <c r="N597" s="1308"/>
      <c r="O597" s="1308"/>
      <c r="P597" s="1308"/>
      <c r="Q597" s="1308"/>
      <c r="R597" s="1308"/>
      <c r="S597" s="1308"/>
    </row>
    <row r="598" spans="1:19" ht="19.5" customHeight="1" x14ac:dyDescent="0.25">
      <c r="A598" s="1308"/>
      <c r="B598" s="1308"/>
      <c r="C598" s="1308"/>
      <c r="D598" s="1308"/>
      <c r="E598" s="1322"/>
      <c r="F598" s="1322"/>
      <c r="G598" s="1308"/>
      <c r="H598" s="1308"/>
      <c r="I598" s="1308"/>
      <c r="J598" s="1308"/>
      <c r="K598" s="1308"/>
      <c r="L598" s="1308"/>
      <c r="M598" s="1308"/>
      <c r="N598" s="1308"/>
      <c r="O598" s="1308"/>
      <c r="P598" s="1308"/>
      <c r="Q598" s="1308"/>
      <c r="R598" s="1308"/>
      <c r="S598" s="1308"/>
    </row>
    <row r="599" spans="1:19" ht="19.5" customHeight="1" x14ac:dyDescent="0.25">
      <c r="A599" s="1308"/>
      <c r="B599" s="1308"/>
      <c r="C599" s="1308"/>
      <c r="D599" s="1308"/>
      <c r="E599" s="1322"/>
      <c r="F599" s="1322"/>
      <c r="G599" s="1308"/>
      <c r="H599" s="1308"/>
      <c r="I599" s="1308"/>
      <c r="J599" s="1308"/>
      <c r="K599" s="1308"/>
      <c r="L599" s="1308"/>
      <c r="M599" s="1308"/>
      <c r="N599" s="1308"/>
      <c r="O599" s="1308"/>
      <c r="P599" s="1308"/>
      <c r="Q599" s="1308"/>
      <c r="R599" s="1308"/>
      <c r="S599" s="1308"/>
    </row>
    <row r="600" spans="1:19" ht="19.5" customHeight="1" x14ac:dyDescent="0.25">
      <c r="A600" s="1308"/>
      <c r="B600" s="1308"/>
      <c r="C600" s="1308"/>
      <c r="D600" s="1308"/>
      <c r="E600" s="1322"/>
      <c r="F600" s="1322"/>
      <c r="G600" s="1308"/>
      <c r="H600" s="1308"/>
      <c r="I600" s="1308"/>
      <c r="J600" s="1308"/>
      <c r="K600" s="1308"/>
      <c r="L600" s="1308"/>
      <c r="M600" s="1308"/>
      <c r="N600" s="1308"/>
      <c r="O600" s="1308"/>
      <c r="P600" s="1308"/>
      <c r="Q600" s="1308"/>
      <c r="R600" s="1308"/>
      <c r="S600" s="1308"/>
    </row>
    <row r="601" spans="1:19" ht="19.5" customHeight="1" x14ac:dyDescent="0.25">
      <c r="A601" s="1308"/>
      <c r="B601" s="1308"/>
      <c r="C601" s="1308"/>
      <c r="D601" s="1308"/>
      <c r="E601" s="1322"/>
      <c r="F601" s="1322"/>
      <c r="G601" s="1308"/>
      <c r="H601" s="1308"/>
      <c r="I601" s="1308"/>
      <c r="J601" s="1308"/>
      <c r="K601" s="1308"/>
      <c r="L601" s="1308"/>
      <c r="M601" s="1308"/>
      <c r="N601" s="1308"/>
      <c r="O601" s="1308"/>
      <c r="P601" s="1308"/>
      <c r="Q601" s="1308"/>
      <c r="R601" s="1308"/>
      <c r="S601" s="1308"/>
    </row>
    <row r="602" spans="1:19" ht="19.5" customHeight="1" x14ac:dyDescent="0.25">
      <c r="A602" s="1308"/>
      <c r="B602" s="1308"/>
      <c r="C602" s="1308"/>
      <c r="D602" s="1308"/>
      <c r="E602" s="1322"/>
      <c r="F602" s="1322"/>
      <c r="G602" s="1308"/>
      <c r="H602" s="1308"/>
      <c r="I602" s="1308"/>
      <c r="J602" s="1308"/>
      <c r="K602" s="1308"/>
      <c r="L602" s="1308"/>
      <c r="M602" s="1308"/>
      <c r="N602" s="1308"/>
      <c r="O602" s="1308"/>
      <c r="P602" s="1308"/>
      <c r="Q602" s="1308"/>
      <c r="R602" s="1308"/>
      <c r="S602" s="1308"/>
    </row>
    <row r="603" spans="1:19" ht="19.5" customHeight="1" x14ac:dyDescent="0.25">
      <c r="A603" s="1308"/>
      <c r="B603" s="1308"/>
      <c r="C603" s="1308"/>
      <c r="D603" s="1308"/>
      <c r="E603" s="1322"/>
      <c r="F603" s="1322"/>
      <c r="G603" s="1308"/>
      <c r="H603" s="1308"/>
      <c r="I603" s="1308"/>
      <c r="J603" s="1308"/>
      <c r="K603" s="1308"/>
      <c r="L603" s="1308"/>
      <c r="M603" s="1308"/>
      <c r="N603" s="1308"/>
      <c r="O603" s="1308"/>
      <c r="P603" s="1308"/>
      <c r="Q603" s="1308"/>
      <c r="R603" s="1308"/>
      <c r="S603" s="1308"/>
    </row>
    <row r="604" spans="1:19" ht="19.5" customHeight="1" x14ac:dyDescent="0.25">
      <c r="A604" s="1308"/>
      <c r="B604" s="1308"/>
      <c r="C604" s="1308"/>
      <c r="D604" s="1308"/>
      <c r="E604" s="1322"/>
      <c r="F604" s="1322"/>
      <c r="G604" s="1308"/>
      <c r="H604" s="1308"/>
      <c r="I604" s="1308"/>
      <c r="J604" s="1308"/>
      <c r="K604" s="1308"/>
      <c r="L604" s="1308"/>
      <c r="M604" s="1308"/>
      <c r="N604" s="1308"/>
      <c r="O604" s="1308"/>
      <c r="P604" s="1308"/>
      <c r="Q604" s="1308"/>
      <c r="R604" s="1308"/>
      <c r="S604" s="1308"/>
    </row>
    <row r="605" spans="1:19" ht="19.5" customHeight="1" x14ac:dyDescent="0.25">
      <c r="A605" s="1308"/>
      <c r="B605" s="1308"/>
      <c r="C605" s="1308"/>
      <c r="D605" s="1308"/>
      <c r="E605" s="1322"/>
      <c r="F605" s="1322"/>
      <c r="G605" s="1308"/>
      <c r="H605" s="1308"/>
      <c r="I605" s="1308"/>
      <c r="J605" s="1308"/>
      <c r="K605" s="1308"/>
      <c r="L605" s="1308"/>
      <c r="M605" s="1308"/>
      <c r="N605" s="1308"/>
      <c r="O605" s="1308"/>
      <c r="P605" s="1308"/>
      <c r="Q605" s="1308"/>
      <c r="R605" s="1308"/>
      <c r="S605" s="1308"/>
    </row>
    <row r="606" spans="1:19" ht="19.5" customHeight="1" x14ac:dyDescent="0.25">
      <c r="A606" s="1308"/>
      <c r="B606" s="1308"/>
      <c r="C606" s="1308"/>
      <c r="D606" s="1308"/>
      <c r="E606" s="1322"/>
      <c r="F606" s="1322"/>
      <c r="G606" s="1308"/>
      <c r="H606" s="1308"/>
      <c r="I606" s="1308"/>
      <c r="J606" s="1308"/>
      <c r="K606" s="1308"/>
      <c r="L606" s="1308"/>
      <c r="M606" s="1308"/>
      <c r="N606" s="1308"/>
      <c r="O606" s="1308"/>
      <c r="P606" s="1308"/>
      <c r="Q606" s="1308"/>
      <c r="R606" s="1308"/>
      <c r="S606" s="1308"/>
    </row>
    <row r="607" spans="1:19" ht="19.5" customHeight="1" x14ac:dyDescent="0.25">
      <c r="A607" s="1308"/>
      <c r="B607" s="1308"/>
      <c r="C607" s="1308"/>
      <c r="D607" s="1308"/>
      <c r="E607" s="1322"/>
      <c r="F607" s="1322"/>
      <c r="G607" s="1308"/>
      <c r="H607" s="1308"/>
      <c r="I607" s="1308"/>
      <c r="J607" s="1308"/>
      <c r="K607" s="1308"/>
      <c r="L607" s="1308"/>
      <c r="M607" s="1308"/>
      <c r="N607" s="1308"/>
      <c r="O607" s="1308"/>
      <c r="P607" s="1308"/>
      <c r="Q607" s="1308"/>
      <c r="R607" s="1308"/>
      <c r="S607" s="1308"/>
    </row>
    <row r="608" spans="1:19" ht="19.5" customHeight="1" x14ac:dyDescent="0.25">
      <c r="A608" s="1308"/>
      <c r="B608" s="1308"/>
      <c r="C608" s="1308"/>
      <c r="D608" s="1308"/>
      <c r="E608" s="1322"/>
      <c r="F608" s="1322"/>
      <c r="G608" s="1308"/>
      <c r="H608" s="1308"/>
      <c r="I608" s="1308"/>
      <c r="J608" s="1308"/>
      <c r="K608" s="1308"/>
      <c r="L608" s="1308"/>
      <c r="M608" s="1308"/>
      <c r="N608" s="1308"/>
      <c r="O608" s="1308"/>
      <c r="P608" s="1308"/>
      <c r="Q608" s="1308"/>
      <c r="R608" s="1308"/>
      <c r="S608" s="1308"/>
    </row>
    <row r="609" spans="1:19" ht="19.5" customHeight="1" x14ac:dyDescent="0.25">
      <c r="A609" s="1308"/>
      <c r="B609" s="1308"/>
      <c r="C609" s="1308"/>
      <c r="D609" s="1308"/>
      <c r="E609" s="1322"/>
      <c r="F609" s="1322"/>
      <c r="G609" s="1308"/>
      <c r="H609" s="1308"/>
      <c r="I609" s="1308"/>
      <c r="J609" s="1308"/>
      <c r="K609" s="1308"/>
      <c r="L609" s="1308"/>
      <c r="M609" s="1308"/>
      <c r="N609" s="1308"/>
      <c r="O609" s="1308"/>
      <c r="P609" s="1308"/>
      <c r="Q609" s="1308"/>
      <c r="R609" s="1308"/>
      <c r="S609" s="1308"/>
    </row>
    <row r="610" spans="1:19" ht="19.5" customHeight="1" x14ac:dyDescent="0.25">
      <c r="A610" s="1308"/>
      <c r="B610" s="1308"/>
      <c r="C610" s="1308"/>
      <c r="D610" s="1308"/>
      <c r="E610" s="1322"/>
      <c r="F610" s="1322"/>
      <c r="G610" s="1308"/>
      <c r="H610" s="1308"/>
      <c r="I610" s="1308"/>
      <c r="J610" s="1308"/>
      <c r="K610" s="1308"/>
      <c r="L610" s="1308"/>
      <c r="M610" s="1308"/>
      <c r="N610" s="1308"/>
      <c r="O610" s="1308"/>
      <c r="P610" s="1308"/>
      <c r="Q610" s="1308"/>
      <c r="R610" s="1308"/>
      <c r="S610" s="1308"/>
    </row>
    <row r="611" spans="1:19" ht="19.5" customHeight="1" x14ac:dyDescent="0.25">
      <c r="A611" s="1308"/>
      <c r="B611" s="1308"/>
      <c r="C611" s="1308"/>
      <c r="D611" s="1308"/>
      <c r="E611" s="1322"/>
      <c r="F611" s="1322"/>
      <c r="G611" s="1308"/>
      <c r="H611" s="1308"/>
      <c r="I611" s="1308"/>
      <c r="J611" s="1308"/>
      <c r="K611" s="1308"/>
      <c r="L611" s="1308"/>
      <c r="M611" s="1308"/>
      <c r="N611" s="1308"/>
      <c r="O611" s="1308"/>
      <c r="P611" s="1308"/>
      <c r="Q611" s="1308"/>
      <c r="R611" s="1308"/>
      <c r="S611" s="1308"/>
    </row>
    <row r="612" spans="1:19" ht="19.5" customHeight="1" x14ac:dyDescent="0.25">
      <c r="A612" s="1308"/>
      <c r="B612" s="1308"/>
      <c r="C612" s="1308"/>
      <c r="D612" s="1308"/>
      <c r="E612" s="1322"/>
      <c r="F612" s="1322"/>
      <c r="G612" s="1308"/>
      <c r="H612" s="1308"/>
      <c r="I612" s="1308"/>
      <c r="J612" s="1308"/>
      <c r="K612" s="1308"/>
      <c r="L612" s="1308"/>
      <c r="M612" s="1308"/>
      <c r="N612" s="1308"/>
      <c r="O612" s="1308"/>
      <c r="P612" s="1308"/>
      <c r="Q612" s="1308"/>
      <c r="R612" s="1308"/>
      <c r="S612" s="1308"/>
    </row>
    <row r="613" spans="1:19" ht="19.5" customHeight="1" x14ac:dyDescent="0.25">
      <c r="A613" s="1308"/>
      <c r="B613" s="1308"/>
      <c r="C613" s="1308"/>
      <c r="D613" s="1308"/>
      <c r="E613" s="1322"/>
      <c r="F613" s="1322"/>
      <c r="G613" s="1308"/>
      <c r="H613" s="1308"/>
      <c r="I613" s="1308"/>
      <c r="J613" s="1308"/>
      <c r="K613" s="1308"/>
      <c r="L613" s="1308"/>
      <c r="M613" s="1308"/>
      <c r="N613" s="1308"/>
      <c r="O613" s="1308"/>
      <c r="P613" s="1308"/>
      <c r="Q613" s="1308"/>
      <c r="R613" s="1308"/>
      <c r="S613" s="1308"/>
    </row>
    <row r="614" spans="1:19" ht="19.5" customHeight="1" x14ac:dyDescent="0.25">
      <c r="A614" s="1308"/>
      <c r="B614" s="1308"/>
      <c r="C614" s="1308"/>
      <c r="D614" s="1308"/>
      <c r="E614" s="1322"/>
      <c r="F614" s="1322"/>
      <c r="G614" s="1308"/>
      <c r="H614" s="1308"/>
      <c r="I614" s="1308"/>
      <c r="J614" s="1308"/>
      <c r="K614" s="1308"/>
      <c r="L614" s="1308"/>
      <c r="M614" s="1308"/>
      <c r="N614" s="1308"/>
      <c r="O614" s="1308"/>
      <c r="P614" s="1308"/>
      <c r="Q614" s="1308"/>
      <c r="R614" s="1308"/>
      <c r="S614" s="1308"/>
    </row>
    <row r="615" spans="1:19" ht="19.5" customHeight="1" x14ac:dyDescent="0.25">
      <c r="A615" s="1308"/>
      <c r="B615" s="1308"/>
      <c r="C615" s="1308"/>
      <c r="D615" s="1308"/>
      <c r="E615" s="1322"/>
      <c r="F615" s="1322"/>
      <c r="G615" s="1308"/>
      <c r="H615" s="1308"/>
      <c r="I615" s="1308"/>
      <c r="J615" s="1308"/>
      <c r="K615" s="1308"/>
      <c r="L615" s="1308"/>
      <c r="M615" s="1308"/>
      <c r="N615" s="1308"/>
      <c r="O615" s="1308"/>
      <c r="P615" s="1308"/>
      <c r="Q615" s="1308"/>
      <c r="R615" s="1308"/>
      <c r="S615" s="1308"/>
    </row>
    <row r="616" spans="1:19" ht="19.5" customHeight="1" x14ac:dyDescent="0.25">
      <c r="A616" s="1308"/>
      <c r="B616" s="1308"/>
      <c r="C616" s="1308"/>
      <c r="D616" s="1308"/>
      <c r="E616" s="1322"/>
      <c r="F616" s="1322"/>
      <c r="G616" s="1308"/>
      <c r="H616" s="1308"/>
      <c r="I616" s="1308"/>
      <c r="J616" s="1308"/>
      <c r="K616" s="1308"/>
      <c r="L616" s="1308"/>
      <c r="M616" s="1308"/>
      <c r="N616" s="1308"/>
      <c r="O616" s="1308"/>
      <c r="P616" s="1308"/>
      <c r="Q616" s="1308"/>
      <c r="R616" s="1308"/>
      <c r="S616" s="1308"/>
    </row>
    <row r="617" spans="1:19" ht="19.5" customHeight="1" x14ac:dyDescent="0.25">
      <c r="A617" s="1308"/>
      <c r="B617" s="1308"/>
      <c r="C617" s="1308"/>
      <c r="D617" s="1308"/>
      <c r="E617" s="1322"/>
      <c r="F617" s="1322"/>
      <c r="G617" s="1308"/>
      <c r="H617" s="1308"/>
      <c r="I617" s="1308"/>
      <c r="J617" s="1308"/>
      <c r="K617" s="1308"/>
      <c r="L617" s="1308"/>
      <c r="M617" s="1308"/>
      <c r="N617" s="1308"/>
      <c r="O617" s="1308"/>
      <c r="P617" s="1308"/>
      <c r="Q617" s="1308"/>
      <c r="R617" s="1308"/>
      <c r="S617" s="1308"/>
    </row>
    <row r="618" spans="1:19" ht="19.5" customHeight="1" x14ac:dyDescent="0.25">
      <c r="A618" s="1308"/>
      <c r="B618" s="1308"/>
      <c r="C618" s="1308"/>
      <c r="D618" s="1308"/>
      <c r="E618" s="1322"/>
      <c r="F618" s="1322"/>
      <c r="G618" s="1308"/>
      <c r="H618" s="1308"/>
      <c r="I618" s="1308"/>
      <c r="J618" s="1308"/>
      <c r="K618" s="1308"/>
      <c r="L618" s="1308"/>
      <c r="M618" s="1308"/>
      <c r="N618" s="1308"/>
      <c r="O618" s="1308"/>
      <c r="P618" s="1308"/>
      <c r="Q618" s="1308"/>
      <c r="R618" s="1308"/>
      <c r="S618" s="1308"/>
    </row>
    <row r="619" spans="1:19" ht="19.5" customHeight="1" x14ac:dyDescent="0.25">
      <c r="A619" s="1308"/>
      <c r="B619" s="1308"/>
      <c r="C619" s="1308"/>
      <c r="D619" s="1308"/>
      <c r="E619" s="1322"/>
      <c r="F619" s="1322"/>
      <c r="G619" s="1308"/>
      <c r="H619" s="1308"/>
      <c r="I619" s="1308"/>
      <c r="J619" s="1308"/>
      <c r="K619" s="1308"/>
      <c r="L619" s="1308"/>
      <c r="M619" s="1308"/>
      <c r="N619" s="1308"/>
      <c r="O619" s="1308"/>
      <c r="P619" s="1308"/>
      <c r="Q619" s="1308"/>
      <c r="R619" s="1308"/>
      <c r="S619" s="1308"/>
    </row>
    <row r="620" spans="1:19" ht="19.5" customHeight="1" x14ac:dyDescent="0.25">
      <c r="A620" s="1308"/>
      <c r="B620" s="1308"/>
      <c r="C620" s="1308"/>
      <c r="D620" s="1308"/>
      <c r="E620" s="1322"/>
      <c r="F620" s="1322"/>
      <c r="G620" s="1308"/>
      <c r="H620" s="1308"/>
      <c r="I620" s="1308"/>
      <c r="J620" s="1308"/>
      <c r="K620" s="1308"/>
      <c r="L620" s="1308"/>
      <c r="M620" s="1308"/>
      <c r="N620" s="1308"/>
      <c r="O620" s="1308"/>
      <c r="P620" s="1308"/>
      <c r="Q620" s="1308"/>
      <c r="R620" s="1308"/>
      <c r="S620" s="1308"/>
    </row>
    <row r="621" spans="1:19" ht="19.5" customHeight="1" x14ac:dyDescent="0.25">
      <c r="A621" s="1308"/>
      <c r="B621" s="1308"/>
      <c r="C621" s="1308"/>
      <c r="D621" s="1308"/>
      <c r="E621" s="1322"/>
      <c r="F621" s="1322"/>
      <c r="G621" s="1308"/>
      <c r="H621" s="1308"/>
      <c r="I621" s="1308"/>
      <c r="J621" s="1308"/>
      <c r="K621" s="1308"/>
      <c r="L621" s="1308"/>
      <c r="M621" s="1308"/>
      <c r="N621" s="1308"/>
      <c r="O621" s="1308"/>
      <c r="P621" s="1308"/>
      <c r="Q621" s="1308"/>
      <c r="R621" s="1308"/>
      <c r="S621" s="1308"/>
    </row>
    <row r="622" spans="1:19" ht="19.5" customHeight="1" x14ac:dyDescent="0.25">
      <c r="A622" s="1308"/>
      <c r="B622" s="1308"/>
      <c r="C622" s="1308"/>
      <c r="D622" s="1308"/>
      <c r="E622" s="1322"/>
      <c r="F622" s="1322"/>
      <c r="G622" s="1308"/>
      <c r="H622" s="1308"/>
      <c r="I622" s="1308"/>
      <c r="J622" s="1308"/>
      <c r="K622" s="1308"/>
      <c r="L622" s="1308"/>
      <c r="M622" s="1308"/>
      <c r="N622" s="1308"/>
      <c r="O622" s="1308"/>
      <c r="P622" s="1308"/>
      <c r="Q622" s="1308"/>
      <c r="R622" s="1308"/>
      <c r="S622" s="1308"/>
    </row>
    <row r="623" spans="1:19" ht="19.5" customHeight="1" x14ac:dyDescent="0.25">
      <c r="A623" s="1308"/>
      <c r="B623" s="1308"/>
      <c r="C623" s="1308"/>
      <c r="D623" s="1308"/>
      <c r="E623" s="1322"/>
      <c r="F623" s="1322"/>
      <c r="G623" s="1308"/>
      <c r="H623" s="1308"/>
      <c r="I623" s="1308"/>
      <c r="J623" s="1308"/>
      <c r="K623" s="1308"/>
      <c r="L623" s="1308"/>
      <c r="M623" s="1308"/>
      <c r="N623" s="1308"/>
      <c r="O623" s="1308"/>
      <c r="P623" s="1308"/>
      <c r="Q623" s="1308"/>
      <c r="R623" s="1308"/>
      <c r="S623" s="1308"/>
    </row>
    <row r="624" spans="1:19" ht="19.5" customHeight="1" x14ac:dyDescent="0.25">
      <c r="A624" s="1308"/>
      <c r="B624" s="1308"/>
      <c r="C624" s="1308"/>
      <c r="D624" s="1308"/>
      <c r="E624" s="1322"/>
      <c r="F624" s="1322"/>
      <c r="G624" s="1308"/>
      <c r="H624" s="1308"/>
      <c r="I624" s="1308"/>
      <c r="J624" s="1308"/>
      <c r="K624" s="1308"/>
      <c r="L624" s="1308"/>
      <c r="M624" s="1308"/>
      <c r="N624" s="1308"/>
      <c r="O624" s="1308"/>
      <c r="P624" s="1308"/>
      <c r="Q624" s="1308"/>
      <c r="R624" s="1308"/>
      <c r="S624" s="1308"/>
    </row>
    <row r="625" spans="1:19" ht="19.5" customHeight="1" x14ac:dyDescent="0.25">
      <c r="A625" s="1308"/>
      <c r="B625" s="1308"/>
      <c r="C625" s="1308"/>
      <c r="D625" s="1308"/>
      <c r="E625" s="1322"/>
      <c r="F625" s="1322"/>
      <c r="G625" s="1308"/>
      <c r="H625" s="1308"/>
      <c r="I625" s="1308"/>
      <c r="J625" s="1308"/>
      <c r="K625" s="1308"/>
      <c r="L625" s="1308"/>
      <c r="M625" s="1308"/>
      <c r="N625" s="1308"/>
      <c r="O625" s="1308"/>
      <c r="P625" s="1308"/>
      <c r="Q625" s="1308"/>
      <c r="R625" s="1308"/>
      <c r="S625" s="1308"/>
    </row>
    <row r="626" spans="1:19" ht="19.5" customHeight="1" x14ac:dyDescent="0.25">
      <c r="A626" s="1308"/>
      <c r="B626" s="1308"/>
      <c r="C626" s="1308"/>
      <c r="D626" s="1308"/>
      <c r="E626" s="1322"/>
      <c r="F626" s="1322"/>
      <c r="G626" s="1308"/>
      <c r="H626" s="1308"/>
      <c r="I626" s="1308"/>
      <c r="J626" s="1308"/>
      <c r="K626" s="1308"/>
      <c r="L626" s="1308"/>
      <c r="M626" s="1308"/>
      <c r="N626" s="1308"/>
      <c r="O626" s="1308"/>
      <c r="P626" s="1308"/>
      <c r="Q626" s="1308"/>
      <c r="R626" s="1308"/>
      <c r="S626" s="1308"/>
    </row>
    <row r="627" spans="1:19" ht="19.5" customHeight="1" x14ac:dyDescent="0.25">
      <c r="A627" s="1308"/>
      <c r="B627" s="1308"/>
      <c r="C627" s="1308"/>
      <c r="D627" s="1308"/>
      <c r="E627" s="1322"/>
      <c r="F627" s="1322"/>
      <c r="G627" s="1308"/>
      <c r="H627" s="1308"/>
      <c r="I627" s="1308"/>
      <c r="J627" s="1308"/>
      <c r="K627" s="1308"/>
      <c r="L627" s="1308"/>
      <c r="M627" s="1308"/>
      <c r="N627" s="1308"/>
      <c r="O627" s="1308"/>
      <c r="P627" s="1308"/>
      <c r="Q627" s="1308"/>
      <c r="R627" s="1308"/>
      <c r="S627" s="1308"/>
    </row>
    <row r="628" spans="1:19" ht="19.5" customHeight="1" x14ac:dyDescent="0.25">
      <c r="A628" s="1308"/>
      <c r="B628" s="1308"/>
      <c r="C628" s="1308"/>
      <c r="D628" s="1308"/>
      <c r="E628" s="1322"/>
      <c r="F628" s="1322"/>
      <c r="G628" s="1308"/>
      <c r="H628" s="1308"/>
      <c r="I628" s="1308"/>
      <c r="J628" s="1308"/>
      <c r="K628" s="1308"/>
      <c r="L628" s="1308"/>
      <c r="M628" s="1308"/>
      <c r="N628" s="1308"/>
      <c r="O628" s="1308"/>
      <c r="P628" s="1308"/>
      <c r="Q628" s="1308"/>
      <c r="R628" s="1308"/>
      <c r="S628" s="1308"/>
    </row>
    <row r="629" spans="1:19" ht="19.5" customHeight="1" x14ac:dyDescent="0.25">
      <c r="A629" s="1308"/>
      <c r="B629" s="1308"/>
      <c r="C629" s="1308"/>
      <c r="D629" s="1308"/>
      <c r="E629" s="1322"/>
      <c r="F629" s="1322"/>
      <c r="G629" s="1308"/>
      <c r="H629" s="1308"/>
      <c r="I629" s="1308"/>
      <c r="J629" s="1308"/>
      <c r="K629" s="1308"/>
      <c r="L629" s="1308"/>
      <c r="M629" s="1308"/>
      <c r="N629" s="1308"/>
      <c r="O629" s="1308"/>
      <c r="P629" s="1308"/>
      <c r="Q629" s="1308"/>
      <c r="R629" s="1308"/>
      <c r="S629" s="1308"/>
    </row>
    <row r="630" spans="1:19" ht="19.5" customHeight="1" x14ac:dyDescent="0.25">
      <c r="A630" s="1308"/>
      <c r="B630" s="1308"/>
      <c r="C630" s="1308"/>
      <c r="D630" s="1308"/>
      <c r="E630" s="1322"/>
      <c r="F630" s="1322"/>
      <c r="G630" s="1308"/>
      <c r="H630" s="1308"/>
      <c r="I630" s="1308"/>
      <c r="J630" s="1308"/>
      <c r="K630" s="1308"/>
      <c r="L630" s="1308"/>
      <c r="M630" s="1308"/>
      <c r="N630" s="1308"/>
      <c r="O630" s="1308"/>
      <c r="P630" s="1308"/>
      <c r="Q630" s="1308"/>
      <c r="R630" s="1308"/>
      <c r="S630" s="1308"/>
    </row>
    <row r="631" spans="1:19" ht="19.5" customHeight="1" x14ac:dyDescent="0.25">
      <c r="A631" s="1308"/>
      <c r="B631" s="1308"/>
      <c r="C631" s="1308"/>
      <c r="D631" s="1308"/>
      <c r="E631" s="1322"/>
      <c r="F631" s="1322"/>
      <c r="G631" s="1308"/>
      <c r="H631" s="1308"/>
      <c r="I631" s="1308"/>
      <c r="J631" s="1308"/>
      <c r="K631" s="1308"/>
      <c r="L631" s="1308"/>
      <c r="M631" s="1308"/>
      <c r="N631" s="1308"/>
      <c r="O631" s="1308"/>
      <c r="P631" s="1308"/>
      <c r="Q631" s="1308"/>
      <c r="R631" s="1308"/>
      <c r="S631" s="1308"/>
    </row>
    <row r="632" spans="1:19" ht="19.5" customHeight="1" x14ac:dyDescent="0.25">
      <c r="A632" s="1308"/>
      <c r="B632" s="1308"/>
      <c r="C632" s="1308"/>
      <c r="D632" s="1308"/>
      <c r="E632" s="1322"/>
      <c r="F632" s="1322"/>
      <c r="G632" s="1308"/>
      <c r="H632" s="1308"/>
      <c r="I632" s="1308"/>
      <c r="J632" s="1308"/>
      <c r="K632" s="1308"/>
      <c r="L632" s="1308"/>
      <c r="M632" s="1308"/>
      <c r="N632" s="1308"/>
      <c r="O632" s="1308"/>
      <c r="P632" s="1308"/>
      <c r="Q632" s="1308"/>
      <c r="R632" s="1308"/>
      <c r="S632" s="1308"/>
    </row>
    <row r="633" spans="1:19" ht="19.5" customHeight="1" x14ac:dyDescent="0.25">
      <c r="A633" s="1308"/>
      <c r="B633" s="1308"/>
      <c r="C633" s="1308"/>
      <c r="D633" s="1308"/>
      <c r="E633" s="1322"/>
      <c r="F633" s="1322"/>
      <c r="G633" s="1308"/>
      <c r="H633" s="1308"/>
      <c r="I633" s="1308"/>
      <c r="J633" s="1308"/>
      <c r="K633" s="1308"/>
      <c r="L633" s="1308"/>
      <c r="M633" s="1308"/>
      <c r="N633" s="1308"/>
      <c r="O633" s="1308"/>
      <c r="P633" s="1308"/>
      <c r="Q633" s="1308"/>
      <c r="R633" s="1308"/>
      <c r="S633" s="1308"/>
    </row>
    <row r="634" spans="1:19" ht="19.5" customHeight="1" x14ac:dyDescent="0.25">
      <c r="A634" s="1308"/>
      <c r="B634" s="1308"/>
      <c r="C634" s="1308"/>
      <c r="D634" s="1308"/>
      <c r="E634" s="1322"/>
      <c r="F634" s="1322"/>
      <c r="G634" s="1308"/>
      <c r="H634" s="1308"/>
      <c r="I634" s="1308"/>
      <c r="J634" s="1308"/>
      <c r="K634" s="1308"/>
      <c r="L634" s="1308"/>
      <c r="M634" s="1308"/>
      <c r="N634" s="1308"/>
      <c r="O634" s="1308"/>
      <c r="P634" s="1308"/>
      <c r="Q634" s="1308"/>
      <c r="R634" s="1308"/>
      <c r="S634" s="1308"/>
    </row>
    <row r="635" spans="1:19" ht="19.5" customHeight="1" x14ac:dyDescent="0.25">
      <c r="A635" s="1308"/>
      <c r="B635" s="1308"/>
      <c r="C635" s="1308"/>
      <c r="D635" s="1308"/>
      <c r="E635" s="1322"/>
      <c r="F635" s="1322"/>
      <c r="G635" s="1308"/>
      <c r="H635" s="1308"/>
      <c r="I635" s="1308"/>
      <c r="J635" s="1308"/>
      <c r="K635" s="1308"/>
      <c r="L635" s="1308"/>
      <c r="M635" s="1308"/>
      <c r="N635" s="1308"/>
      <c r="O635" s="1308"/>
      <c r="P635" s="1308"/>
      <c r="Q635" s="1308"/>
      <c r="R635" s="1308"/>
      <c r="S635" s="1308"/>
    </row>
    <row r="636" spans="1:19" ht="19.5" customHeight="1" x14ac:dyDescent="0.25">
      <c r="A636" s="1308"/>
      <c r="B636" s="1308"/>
      <c r="C636" s="1308"/>
      <c r="D636" s="1308"/>
      <c r="E636" s="1322"/>
      <c r="F636" s="1322"/>
      <c r="G636" s="1308"/>
      <c r="H636" s="1308"/>
      <c r="I636" s="1308"/>
      <c r="J636" s="1308"/>
      <c r="K636" s="1308"/>
      <c r="L636" s="1308"/>
      <c r="M636" s="1308"/>
      <c r="N636" s="1308"/>
      <c r="O636" s="1308"/>
      <c r="P636" s="1308"/>
      <c r="Q636" s="1308"/>
      <c r="R636" s="1308"/>
      <c r="S636" s="1308"/>
    </row>
    <row r="637" spans="1:19" ht="19.5" customHeight="1" x14ac:dyDescent="0.25">
      <c r="A637" s="1308"/>
      <c r="B637" s="1308"/>
      <c r="C637" s="1308"/>
      <c r="D637" s="1308"/>
      <c r="E637" s="1322"/>
      <c r="F637" s="1322"/>
      <c r="G637" s="1308"/>
      <c r="H637" s="1308"/>
      <c r="I637" s="1308"/>
      <c r="J637" s="1308"/>
      <c r="K637" s="1308"/>
      <c r="L637" s="1308"/>
      <c r="M637" s="1308"/>
      <c r="N637" s="1308"/>
      <c r="O637" s="1308"/>
      <c r="P637" s="1308"/>
      <c r="Q637" s="1308"/>
      <c r="R637" s="1308"/>
      <c r="S637" s="1308"/>
    </row>
    <row r="638" spans="1:19" ht="19.5" customHeight="1" x14ac:dyDescent="0.25">
      <c r="A638" s="1308"/>
      <c r="B638" s="1308"/>
      <c r="C638" s="1308"/>
      <c r="D638" s="1308"/>
      <c r="E638" s="1322"/>
      <c r="F638" s="1322"/>
      <c r="G638" s="1308"/>
      <c r="H638" s="1308"/>
      <c r="I638" s="1308"/>
      <c r="J638" s="1308"/>
      <c r="K638" s="1308"/>
      <c r="L638" s="1308"/>
      <c r="M638" s="1308"/>
      <c r="N638" s="1308"/>
      <c r="O638" s="1308"/>
      <c r="P638" s="1308"/>
      <c r="Q638" s="1308"/>
      <c r="R638" s="1308"/>
      <c r="S638" s="1308"/>
    </row>
    <row r="639" spans="1:19" ht="19.5" customHeight="1" x14ac:dyDescent="0.25">
      <c r="A639" s="1308"/>
      <c r="B639" s="1308"/>
      <c r="C639" s="1308"/>
      <c r="D639" s="1308"/>
      <c r="E639" s="1322"/>
      <c r="F639" s="1322"/>
      <c r="G639" s="1308"/>
      <c r="H639" s="1308"/>
      <c r="I639" s="1308"/>
      <c r="J639" s="1308"/>
      <c r="K639" s="1308"/>
      <c r="L639" s="1308"/>
      <c r="M639" s="1308"/>
      <c r="N639" s="1308"/>
      <c r="O639" s="1308"/>
      <c r="P639" s="1308"/>
      <c r="Q639" s="1308"/>
      <c r="R639" s="1308"/>
      <c r="S639" s="1308"/>
    </row>
    <row r="640" spans="1:19" ht="19.5" customHeight="1" x14ac:dyDescent="0.25">
      <c r="A640" s="1308"/>
      <c r="B640" s="1308"/>
      <c r="C640" s="1308"/>
      <c r="D640" s="1308"/>
      <c r="E640" s="1322"/>
      <c r="F640" s="1322"/>
      <c r="G640" s="1308"/>
      <c r="H640" s="1308"/>
      <c r="I640" s="1308"/>
      <c r="J640" s="1308"/>
      <c r="K640" s="1308"/>
      <c r="L640" s="1308"/>
      <c r="M640" s="1308"/>
      <c r="N640" s="1308"/>
      <c r="O640" s="1308"/>
      <c r="P640" s="1308"/>
      <c r="Q640" s="1308"/>
      <c r="R640" s="1308"/>
      <c r="S640" s="1308"/>
    </row>
    <row r="641" spans="1:19" ht="19.5" customHeight="1" x14ac:dyDescent="0.25">
      <c r="A641" s="1308"/>
      <c r="B641" s="1308"/>
      <c r="C641" s="1308"/>
      <c r="D641" s="1308"/>
      <c r="E641" s="1322"/>
      <c r="F641" s="1322"/>
      <c r="G641" s="1308"/>
      <c r="H641" s="1308"/>
      <c r="I641" s="1308"/>
      <c r="J641" s="1308"/>
      <c r="K641" s="1308"/>
      <c r="L641" s="1308"/>
      <c r="M641" s="1308"/>
      <c r="N641" s="1308"/>
      <c r="O641" s="1308"/>
      <c r="P641" s="1308"/>
      <c r="Q641" s="1308"/>
      <c r="R641" s="1308"/>
      <c r="S641" s="1308"/>
    </row>
    <row r="642" spans="1:19" ht="19.5" customHeight="1" x14ac:dyDescent="0.25">
      <c r="A642" s="1308"/>
      <c r="B642" s="1308"/>
      <c r="C642" s="1308"/>
      <c r="D642" s="1308"/>
      <c r="E642" s="1322"/>
      <c r="F642" s="1322"/>
      <c r="G642" s="1308"/>
      <c r="H642" s="1308"/>
      <c r="I642" s="1308"/>
      <c r="J642" s="1308"/>
      <c r="K642" s="1308"/>
      <c r="L642" s="1308"/>
      <c r="M642" s="1308"/>
      <c r="N642" s="1308"/>
      <c r="O642" s="1308"/>
      <c r="P642" s="1308"/>
      <c r="Q642" s="1308"/>
      <c r="R642" s="1308"/>
      <c r="S642" s="1308"/>
    </row>
    <row r="643" spans="1:19" ht="19.5" customHeight="1" x14ac:dyDescent="0.25">
      <c r="A643" s="1308"/>
      <c r="B643" s="1308"/>
      <c r="C643" s="1308"/>
      <c r="D643" s="1308"/>
      <c r="E643" s="1322"/>
      <c r="F643" s="1322"/>
      <c r="G643" s="1308"/>
      <c r="H643" s="1308"/>
      <c r="I643" s="1308"/>
      <c r="J643" s="1308"/>
      <c r="K643" s="1308"/>
      <c r="L643" s="1308"/>
      <c r="M643" s="1308"/>
      <c r="N643" s="1308"/>
      <c r="O643" s="1308"/>
      <c r="P643" s="1308"/>
      <c r="Q643" s="1308"/>
      <c r="R643" s="1308"/>
      <c r="S643" s="1308"/>
    </row>
    <row r="644" spans="1:19" ht="19.5" customHeight="1" x14ac:dyDescent="0.25">
      <c r="A644" s="1308"/>
      <c r="B644" s="1308"/>
      <c r="C644" s="1308"/>
      <c r="D644" s="1308"/>
      <c r="E644" s="1322"/>
      <c r="F644" s="1322"/>
      <c r="G644" s="1308"/>
      <c r="H644" s="1308"/>
      <c r="I644" s="1308"/>
      <c r="J644" s="1308"/>
      <c r="K644" s="1308"/>
      <c r="L644" s="1308"/>
      <c r="M644" s="1308"/>
      <c r="N644" s="1308"/>
      <c r="O644" s="1308"/>
      <c r="P644" s="1308"/>
      <c r="Q644" s="1308"/>
      <c r="R644" s="1308"/>
      <c r="S644" s="1308"/>
    </row>
    <row r="645" spans="1:19" ht="19.5" customHeight="1" x14ac:dyDescent="0.25">
      <c r="A645" s="1308"/>
      <c r="B645" s="1308"/>
      <c r="C645" s="1308"/>
      <c r="D645" s="1308"/>
      <c r="E645" s="1322"/>
      <c r="F645" s="1322"/>
      <c r="G645" s="1308"/>
      <c r="H645" s="1308"/>
      <c r="I645" s="1308"/>
      <c r="J645" s="1308"/>
      <c r="K645" s="1308"/>
      <c r="L645" s="1308"/>
      <c r="M645" s="1308"/>
      <c r="N645" s="1308"/>
      <c r="O645" s="1308"/>
      <c r="P645" s="1308"/>
      <c r="Q645" s="1308"/>
      <c r="R645" s="1308"/>
      <c r="S645" s="1308"/>
    </row>
    <row r="646" spans="1:19" ht="19.5" customHeight="1" x14ac:dyDescent="0.25">
      <c r="A646" s="1308"/>
      <c r="B646" s="1308"/>
      <c r="C646" s="1308"/>
      <c r="D646" s="1308"/>
      <c r="E646" s="1322"/>
      <c r="F646" s="1322"/>
      <c r="G646" s="1308"/>
      <c r="H646" s="1308"/>
      <c r="I646" s="1308"/>
      <c r="J646" s="1308"/>
      <c r="K646" s="1308"/>
      <c r="L646" s="1308"/>
      <c r="M646" s="1308"/>
      <c r="N646" s="1308"/>
      <c r="O646" s="1308"/>
      <c r="P646" s="1308"/>
      <c r="Q646" s="1308"/>
      <c r="R646" s="1308"/>
      <c r="S646" s="1308"/>
    </row>
    <row r="647" spans="1:19" ht="19.5" customHeight="1" x14ac:dyDescent="0.25">
      <c r="A647" s="1308"/>
      <c r="B647" s="1308"/>
      <c r="C647" s="1308"/>
      <c r="D647" s="1308"/>
      <c r="E647" s="1322"/>
      <c r="F647" s="1322"/>
      <c r="G647" s="1308"/>
      <c r="H647" s="1308"/>
      <c r="I647" s="1308"/>
      <c r="J647" s="1308"/>
      <c r="K647" s="1308"/>
      <c r="L647" s="1308"/>
      <c r="M647" s="1308"/>
      <c r="N647" s="1308"/>
      <c r="O647" s="1308"/>
      <c r="P647" s="1308"/>
      <c r="Q647" s="1308"/>
      <c r="R647" s="1308"/>
      <c r="S647" s="1308"/>
    </row>
    <row r="648" spans="1:19" ht="19.5" customHeight="1" x14ac:dyDescent="0.25">
      <c r="A648" s="1308"/>
      <c r="B648" s="1308"/>
      <c r="C648" s="1308"/>
      <c r="D648" s="1308"/>
      <c r="E648" s="1322"/>
      <c r="F648" s="1322"/>
      <c r="G648" s="1308"/>
      <c r="H648" s="1308"/>
      <c r="I648" s="1308"/>
      <c r="J648" s="1308"/>
      <c r="K648" s="1308"/>
      <c r="L648" s="1308"/>
      <c r="M648" s="1308"/>
      <c r="N648" s="1308"/>
      <c r="O648" s="1308"/>
      <c r="P648" s="1308"/>
      <c r="Q648" s="1308"/>
      <c r="R648" s="1308"/>
      <c r="S648" s="1308"/>
    </row>
    <row r="649" spans="1:19" ht="19.5" customHeight="1" x14ac:dyDescent="0.25">
      <c r="A649" s="1308"/>
      <c r="B649" s="1308"/>
      <c r="C649" s="1308"/>
      <c r="D649" s="1308"/>
      <c r="E649" s="1322"/>
      <c r="F649" s="1322"/>
      <c r="G649" s="1308"/>
      <c r="H649" s="1308"/>
      <c r="I649" s="1308"/>
      <c r="J649" s="1308"/>
      <c r="K649" s="1308"/>
      <c r="L649" s="1308"/>
      <c r="M649" s="1308"/>
      <c r="N649" s="1308"/>
      <c r="O649" s="1308"/>
      <c r="P649" s="1308"/>
      <c r="Q649" s="1308"/>
      <c r="R649" s="1308"/>
      <c r="S649" s="1308"/>
    </row>
    <row r="650" spans="1:19" ht="19.5" customHeight="1" x14ac:dyDescent="0.25">
      <c r="A650" s="1308"/>
      <c r="B650" s="1308"/>
      <c r="C650" s="1308"/>
      <c r="D650" s="1308"/>
      <c r="E650" s="1322"/>
      <c r="F650" s="1322"/>
      <c r="G650" s="1308"/>
      <c r="H650" s="1308"/>
      <c r="I650" s="1308"/>
      <c r="J650" s="1308"/>
      <c r="K650" s="1308"/>
      <c r="L650" s="1308"/>
      <c r="M650" s="1308"/>
      <c r="N650" s="1308"/>
      <c r="O650" s="1308"/>
      <c r="P650" s="1308"/>
      <c r="Q650" s="1308"/>
      <c r="R650" s="1308"/>
      <c r="S650" s="1308"/>
    </row>
    <row r="651" spans="1:19" ht="19.5" customHeight="1" x14ac:dyDescent="0.25">
      <c r="A651" s="1308"/>
      <c r="B651" s="1308"/>
      <c r="C651" s="1308"/>
      <c r="D651" s="1308"/>
      <c r="E651" s="1322"/>
      <c r="F651" s="1322"/>
      <c r="G651" s="1308"/>
      <c r="H651" s="1308"/>
      <c r="I651" s="1308"/>
      <c r="J651" s="1308"/>
      <c r="K651" s="1308"/>
      <c r="L651" s="1308"/>
      <c r="M651" s="1308"/>
      <c r="N651" s="1308"/>
      <c r="O651" s="1308"/>
      <c r="P651" s="1308"/>
      <c r="Q651" s="1308"/>
      <c r="R651" s="1308"/>
      <c r="S651" s="1308"/>
    </row>
    <row r="652" spans="1:19" ht="19.5" customHeight="1" x14ac:dyDescent="0.25">
      <c r="A652" s="1308"/>
      <c r="B652" s="1308"/>
      <c r="C652" s="1308"/>
      <c r="D652" s="1308"/>
      <c r="E652" s="1322"/>
      <c r="F652" s="1322"/>
      <c r="G652" s="1308"/>
      <c r="H652" s="1308"/>
      <c r="I652" s="1308"/>
      <c r="J652" s="1308"/>
      <c r="K652" s="1308"/>
      <c r="L652" s="1308"/>
      <c r="M652" s="1308"/>
      <c r="N652" s="1308"/>
      <c r="O652" s="1308"/>
      <c r="P652" s="1308"/>
      <c r="Q652" s="1308"/>
      <c r="R652" s="1308"/>
      <c r="S652" s="1308"/>
    </row>
    <row r="653" spans="1:19" ht="19.5" customHeight="1" x14ac:dyDescent="0.25">
      <c r="A653" s="1308"/>
      <c r="B653" s="1308"/>
      <c r="C653" s="1308"/>
      <c r="D653" s="1308"/>
      <c r="E653" s="1322"/>
      <c r="F653" s="1322"/>
      <c r="G653" s="1308"/>
      <c r="H653" s="1308"/>
      <c r="I653" s="1308"/>
      <c r="J653" s="1308"/>
      <c r="K653" s="1308"/>
      <c r="L653" s="1308"/>
      <c r="M653" s="1308"/>
      <c r="N653" s="1308"/>
      <c r="O653" s="1308"/>
      <c r="P653" s="1308"/>
      <c r="Q653" s="1308"/>
      <c r="R653" s="1308"/>
      <c r="S653" s="1308"/>
    </row>
    <row r="654" spans="1:19" ht="19.5" customHeight="1" x14ac:dyDescent="0.25">
      <c r="A654" s="1308"/>
      <c r="B654" s="1308"/>
      <c r="C654" s="1308"/>
      <c r="D654" s="1308"/>
      <c r="E654" s="1322"/>
      <c r="F654" s="1322"/>
      <c r="G654" s="1308"/>
      <c r="H654" s="1308"/>
      <c r="I654" s="1308"/>
      <c r="J654" s="1308"/>
      <c r="K654" s="1308"/>
      <c r="L654" s="1308"/>
      <c r="M654" s="1308"/>
      <c r="N654" s="1308"/>
      <c r="O654" s="1308"/>
      <c r="P654" s="1308"/>
      <c r="Q654" s="1308"/>
      <c r="R654" s="1308"/>
      <c r="S654" s="1308"/>
    </row>
    <row r="655" spans="1:19" ht="19.5" customHeight="1" x14ac:dyDescent="0.25">
      <c r="A655" s="1308"/>
      <c r="B655" s="1308"/>
      <c r="C655" s="1308"/>
      <c r="D655" s="1308"/>
      <c r="E655" s="1322"/>
      <c r="F655" s="1322"/>
      <c r="G655" s="1308"/>
      <c r="H655" s="1308"/>
      <c r="I655" s="1308"/>
      <c r="J655" s="1308"/>
      <c r="K655" s="1308"/>
      <c r="L655" s="1308"/>
      <c r="M655" s="1308"/>
      <c r="N655" s="1308"/>
      <c r="O655" s="1308"/>
      <c r="P655" s="1308"/>
      <c r="Q655" s="1308"/>
      <c r="R655" s="1308"/>
      <c r="S655" s="1308"/>
    </row>
    <row r="656" spans="1:19" ht="19.5" customHeight="1" x14ac:dyDescent="0.25">
      <c r="A656" s="1308"/>
      <c r="B656" s="1308"/>
      <c r="C656" s="1308"/>
      <c r="D656" s="1308"/>
      <c r="E656" s="1322"/>
      <c r="F656" s="1322"/>
      <c r="G656" s="1308"/>
      <c r="H656" s="1308"/>
      <c r="I656" s="1308"/>
      <c r="J656" s="1308"/>
      <c r="K656" s="1308"/>
      <c r="L656" s="1308"/>
      <c r="M656" s="1308"/>
      <c r="N656" s="1308"/>
      <c r="O656" s="1308"/>
      <c r="P656" s="1308"/>
      <c r="Q656" s="1308"/>
      <c r="R656" s="1308"/>
      <c r="S656" s="1308"/>
    </row>
    <row r="657" spans="1:19" ht="19.5" customHeight="1" x14ac:dyDescent="0.25">
      <c r="A657" s="1308"/>
      <c r="B657" s="1308"/>
      <c r="C657" s="1308"/>
      <c r="D657" s="1308"/>
      <c r="E657" s="1322"/>
      <c r="F657" s="1322"/>
      <c r="G657" s="1308"/>
      <c r="H657" s="1308"/>
      <c r="I657" s="1308"/>
      <c r="J657" s="1308"/>
      <c r="K657" s="1308"/>
      <c r="L657" s="1308"/>
      <c r="M657" s="1308"/>
      <c r="N657" s="1308"/>
      <c r="O657" s="1308"/>
      <c r="P657" s="1308"/>
      <c r="Q657" s="1308"/>
      <c r="R657" s="1308"/>
      <c r="S657" s="1308"/>
    </row>
    <row r="658" spans="1:19" ht="19.5" customHeight="1" x14ac:dyDescent="0.25">
      <c r="A658" s="1308"/>
      <c r="B658" s="1308"/>
      <c r="C658" s="1308"/>
      <c r="D658" s="1308"/>
      <c r="E658" s="1322"/>
      <c r="F658" s="1322"/>
      <c r="G658" s="1308"/>
      <c r="H658" s="1308"/>
      <c r="I658" s="1308"/>
      <c r="J658" s="1308"/>
      <c r="K658" s="1308"/>
      <c r="L658" s="1308"/>
      <c r="M658" s="1308"/>
      <c r="N658" s="1308"/>
      <c r="O658" s="1308"/>
      <c r="P658" s="1308"/>
      <c r="Q658" s="1308"/>
      <c r="R658" s="1308"/>
      <c r="S658" s="1308"/>
    </row>
    <row r="659" spans="1:19" ht="19.5" customHeight="1" x14ac:dyDescent="0.25">
      <c r="A659" s="1308"/>
      <c r="B659" s="1308"/>
      <c r="C659" s="1308"/>
      <c r="D659" s="1308"/>
      <c r="E659" s="1322"/>
      <c r="F659" s="1322"/>
      <c r="G659" s="1308"/>
      <c r="H659" s="1308"/>
      <c r="I659" s="1308"/>
      <c r="J659" s="1308"/>
      <c r="K659" s="1308"/>
      <c r="L659" s="1308"/>
      <c r="M659" s="1308"/>
      <c r="N659" s="1308"/>
      <c r="O659" s="1308"/>
      <c r="P659" s="1308"/>
      <c r="Q659" s="1308"/>
      <c r="R659" s="1308"/>
      <c r="S659" s="1308"/>
    </row>
    <row r="660" spans="1:19" ht="19.5" customHeight="1" x14ac:dyDescent="0.25">
      <c r="A660" s="1308"/>
      <c r="B660" s="1308"/>
      <c r="C660" s="1308"/>
      <c r="D660" s="1308"/>
      <c r="E660" s="1322"/>
      <c r="F660" s="1322"/>
      <c r="G660" s="1308"/>
      <c r="H660" s="1308"/>
      <c r="I660" s="1308"/>
      <c r="J660" s="1308"/>
      <c r="K660" s="1308"/>
      <c r="L660" s="1308"/>
      <c r="M660" s="1308"/>
      <c r="N660" s="1308"/>
      <c r="O660" s="1308"/>
      <c r="P660" s="1308"/>
      <c r="Q660" s="1308"/>
      <c r="R660" s="1308"/>
      <c r="S660" s="1308"/>
    </row>
    <row r="661" spans="1:19" ht="19.5" customHeight="1" x14ac:dyDescent="0.25">
      <c r="A661" s="1308"/>
      <c r="B661" s="1308"/>
      <c r="C661" s="1308"/>
      <c r="D661" s="1308"/>
      <c r="E661" s="1322"/>
      <c r="F661" s="1322"/>
      <c r="G661" s="1308"/>
      <c r="H661" s="1308"/>
      <c r="I661" s="1308"/>
      <c r="J661" s="1308"/>
      <c r="K661" s="1308"/>
      <c r="L661" s="1308"/>
      <c r="M661" s="1308"/>
      <c r="N661" s="1308"/>
      <c r="O661" s="1308"/>
      <c r="P661" s="1308"/>
      <c r="Q661" s="1308"/>
      <c r="R661" s="1308"/>
      <c r="S661" s="1308"/>
    </row>
    <row r="662" spans="1:19" ht="19.5" customHeight="1" x14ac:dyDescent="0.25">
      <c r="A662" s="1308"/>
      <c r="B662" s="1308"/>
      <c r="C662" s="1308"/>
      <c r="D662" s="1308"/>
      <c r="E662" s="1322"/>
      <c r="F662" s="1322"/>
      <c r="G662" s="1308"/>
      <c r="H662" s="1308"/>
      <c r="I662" s="1308"/>
      <c r="J662" s="1308"/>
      <c r="K662" s="1308"/>
      <c r="L662" s="1308"/>
      <c r="M662" s="1308"/>
      <c r="N662" s="1308"/>
      <c r="O662" s="1308"/>
      <c r="P662" s="1308"/>
      <c r="Q662" s="1308"/>
      <c r="R662" s="1308"/>
      <c r="S662" s="1308"/>
    </row>
    <row r="663" spans="1:19" ht="19.5" customHeight="1" x14ac:dyDescent="0.25">
      <c r="A663" s="1308"/>
      <c r="B663" s="1308"/>
      <c r="C663" s="1308"/>
      <c r="D663" s="1308"/>
      <c r="E663" s="1322"/>
      <c r="F663" s="1322"/>
      <c r="G663" s="1308"/>
      <c r="H663" s="1308"/>
      <c r="I663" s="1308"/>
      <c r="J663" s="1308"/>
      <c r="K663" s="1308"/>
      <c r="L663" s="1308"/>
      <c r="M663" s="1308"/>
      <c r="N663" s="1308"/>
      <c r="O663" s="1308"/>
      <c r="P663" s="1308"/>
      <c r="Q663" s="1308"/>
      <c r="R663" s="1308"/>
      <c r="S663" s="1308"/>
    </row>
    <row r="664" spans="1:19" ht="19.5" customHeight="1" x14ac:dyDescent="0.25">
      <c r="A664" s="1308"/>
      <c r="B664" s="1308"/>
      <c r="C664" s="1308"/>
      <c r="D664" s="1308"/>
      <c r="E664" s="1322"/>
      <c r="F664" s="1322"/>
      <c r="G664" s="1308"/>
      <c r="H664" s="1308"/>
      <c r="I664" s="1308"/>
      <c r="J664" s="1308"/>
      <c r="K664" s="1308"/>
      <c r="L664" s="1308"/>
      <c r="M664" s="1308"/>
      <c r="N664" s="1308"/>
      <c r="O664" s="1308"/>
      <c r="P664" s="1308"/>
      <c r="Q664" s="1308"/>
      <c r="R664" s="1308"/>
      <c r="S664" s="1308"/>
    </row>
    <row r="665" spans="1:19" ht="19.5" customHeight="1" x14ac:dyDescent="0.25">
      <c r="A665" s="1308"/>
      <c r="B665" s="1308"/>
      <c r="C665" s="1308"/>
      <c r="D665" s="1308"/>
      <c r="E665" s="1322"/>
      <c r="F665" s="1322"/>
      <c r="G665" s="1308"/>
      <c r="H665" s="1308"/>
      <c r="I665" s="1308"/>
      <c r="J665" s="1308"/>
      <c r="K665" s="1308"/>
      <c r="L665" s="1308"/>
      <c r="M665" s="1308"/>
      <c r="N665" s="1308"/>
      <c r="O665" s="1308"/>
      <c r="P665" s="1308"/>
      <c r="Q665" s="1308"/>
      <c r="R665" s="1308"/>
      <c r="S665" s="1308"/>
    </row>
    <row r="666" spans="1:19" ht="19.5" customHeight="1" x14ac:dyDescent="0.25">
      <c r="A666" s="1308"/>
      <c r="B666" s="1308"/>
      <c r="C666" s="1308"/>
      <c r="D666" s="1308"/>
      <c r="E666" s="1322"/>
      <c r="F666" s="1322"/>
      <c r="G666" s="1308"/>
      <c r="H666" s="1308"/>
      <c r="I666" s="1308"/>
      <c r="J666" s="1308"/>
      <c r="K666" s="1308"/>
      <c r="L666" s="1308"/>
      <c r="M666" s="1308"/>
      <c r="N666" s="1308"/>
      <c r="O666" s="1308"/>
      <c r="P666" s="1308"/>
      <c r="Q666" s="1308"/>
      <c r="R666" s="1308"/>
      <c r="S666" s="1308"/>
    </row>
    <row r="667" spans="1:19" ht="19.5" customHeight="1" x14ac:dyDescent="0.25">
      <c r="A667" s="1308"/>
      <c r="B667" s="1308"/>
      <c r="C667" s="1308"/>
      <c r="D667" s="1308"/>
      <c r="E667" s="1322"/>
      <c r="F667" s="1322"/>
      <c r="G667" s="1308"/>
      <c r="H667" s="1308"/>
      <c r="I667" s="1308"/>
      <c r="J667" s="1308"/>
      <c r="K667" s="1308"/>
      <c r="L667" s="1308"/>
      <c r="M667" s="1308"/>
      <c r="N667" s="1308"/>
      <c r="O667" s="1308"/>
      <c r="P667" s="1308"/>
      <c r="Q667" s="1308"/>
      <c r="R667" s="1308"/>
      <c r="S667" s="1308"/>
    </row>
    <row r="668" spans="1:19" ht="19.5" customHeight="1" x14ac:dyDescent="0.25">
      <c r="A668" s="1308"/>
      <c r="B668" s="1308"/>
      <c r="C668" s="1308"/>
      <c r="D668" s="1308"/>
      <c r="E668" s="1322"/>
      <c r="F668" s="1322"/>
      <c r="G668" s="1308"/>
      <c r="H668" s="1308"/>
      <c r="I668" s="1308"/>
      <c r="J668" s="1308"/>
      <c r="K668" s="1308"/>
      <c r="L668" s="1308"/>
      <c r="M668" s="1308"/>
      <c r="N668" s="1308"/>
      <c r="O668" s="1308"/>
      <c r="P668" s="1308"/>
      <c r="Q668" s="1308"/>
      <c r="R668" s="1308"/>
      <c r="S668" s="1308"/>
    </row>
    <row r="669" spans="1:19" ht="19.5" customHeight="1" x14ac:dyDescent="0.25">
      <c r="A669" s="1308"/>
      <c r="B669" s="1308"/>
      <c r="C669" s="1308"/>
      <c r="D669" s="1308"/>
      <c r="E669" s="1322"/>
      <c r="F669" s="1322"/>
      <c r="G669" s="1308"/>
      <c r="H669" s="1308"/>
      <c r="I669" s="1308"/>
      <c r="J669" s="1308"/>
      <c r="K669" s="1308"/>
      <c r="L669" s="1308"/>
      <c r="M669" s="1308"/>
      <c r="N669" s="1308"/>
      <c r="O669" s="1308"/>
      <c r="P669" s="1308"/>
      <c r="Q669" s="1308"/>
      <c r="R669" s="1308"/>
      <c r="S669" s="1308"/>
    </row>
    <row r="670" spans="1:19" ht="19.5" customHeight="1" x14ac:dyDescent="0.25">
      <c r="A670" s="1308"/>
      <c r="B670" s="1308"/>
      <c r="C670" s="1308"/>
      <c r="D670" s="1308"/>
      <c r="E670" s="1322"/>
      <c r="F670" s="1322"/>
      <c r="G670" s="1308"/>
      <c r="H670" s="1308"/>
      <c r="I670" s="1308"/>
      <c r="J670" s="1308"/>
      <c r="K670" s="1308"/>
      <c r="L670" s="1308"/>
      <c r="M670" s="1308"/>
      <c r="N670" s="1308"/>
      <c r="O670" s="1308"/>
      <c r="P670" s="1308"/>
      <c r="Q670" s="1308"/>
      <c r="R670" s="1308"/>
      <c r="S670" s="1308"/>
    </row>
    <row r="671" spans="1:19" ht="19.5" customHeight="1" x14ac:dyDescent="0.25">
      <c r="A671" s="1308"/>
      <c r="B671" s="1308"/>
      <c r="C671" s="1308"/>
      <c r="D671" s="1308"/>
      <c r="E671" s="1322"/>
      <c r="F671" s="1322"/>
      <c r="G671" s="1308"/>
      <c r="H671" s="1308"/>
      <c r="I671" s="1308"/>
      <c r="J671" s="1308"/>
      <c r="K671" s="1308"/>
      <c r="L671" s="1308"/>
      <c r="M671" s="1308"/>
      <c r="N671" s="1308"/>
      <c r="O671" s="1308"/>
      <c r="P671" s="1308"/>
      <c r="Q671" s="1308"/>
      <c r="R671" s="1308"/>
      <c r="S671" s="1308"/>
    </row>
    <row r="672" spans="1:19" ht="19.5" customHeight="1" x14ac:dyDescent="0.25">
      <c r="A672" s="1308"/>
      <c r="B672" s="1308"/>
      <c r="C672" s="1308"/>
      <c r="D672" s="1308"/>
      <c r="E672" s="1322"/>
      <c r="F672" s="1322"/>
      <c r="G672" s="1308"/>
      <c r="H672" s="1308"/>
      <c r="I672" s="1308"/>
      <c r="J672" s="1308"/>
      <c r="K672" s="1308"/>
      <c r="L672" s="1308"/>
      <c r="M672" s="1308"/>
      <c r="N672" s="1308"/>
      <c r="O672" s="1308"/>
      <c r="P672" s="1308"/>
      <c r="Q672" s="1308"/>
      <c r="R672" s="1308"/>
      <c r="S672" s="1308"/>
    </row>
    <row r="673" spans="1:19" ht="19.5" customHeight="1" x14ac:dyDescent="0.25">
      <c r="A673" s="1308"/>
      <c r="B673" s="1308"/>
      <c r="C673" s="1308"/>
      <c r="D673" s="1308"/>
      <c r="E673" s="1322"/>
      <c r="F673" s="1322"/>
      <c r="G673" s="1308"/>
      <c r="H673" s="1308"/>
      <c r="I673" s="1308"/>
      <c r="J673" s="1308"/>
      <c r="K673" s="1308"/>
      <c r="L673" s="1308"/>
      <c r="M673" s="1308"/>
      <c r="N673" s="1308"/>
      <c r="O673" s="1308"/>
      <c r="P673" s="1308"/>
      <c r="Q673" s="1308"/>
      <c r="R673" s="1308"/>
      <c r="S673" s="1308"/>
    </row>
    <row r="674" spans="1:19" ht="19.5" customHeight="1" x14ac:dyDescent="0.25">
      <c r="A674" s="1308"/>
      <c r="B674" s="1308"/>
      <c r="C674" s="1308"/>
      <c r="D674" s="1308"/>
      <c r="E674" s="1322"/>
      <c r="F674" s="1322"/>
      <c r="G674" s="1308"/>
      <c r="H674" s="1308"/>
      <c r="I674" s="1308"/>
      <c r="J674" s="1308"/>
      <c r="K674" s="1308"/>
      <c r="L674" s="1308"/>
      <c r="M674" s="1308"/>
      <c r="N674" s="1308"/>
      <c r="O674" s="1308"/>
      <c r="P674" s="1308"/>
      <c r="Q674" s="1308"/>
      <c r="R674" s="1308"/>
      <c r="S674" s="1308"/>
    </row>
    <row r="675" spans="1:19" ht="19.5" customHeight="1" x14ac:dyDescent="0.25">
      <c r="A675" s="1308"/>
      <c r="B675" s="1308"/>
      <c r="C675" s="1308"/>
      <c r="D675" s="1308"/>
      <c r="E675" s="1322"/>
      <c r="F675" s="1322"/>
      <c r="G675" s="1308"/>
      <c r="H675" s="1308"/>
      <c r="I675" s="1308"/>
      <c r="J675" s="1308"/>
      <c r="K675" s="1308"/>
      <c r="L675" s="1308"/>
      <c r="M675" s="1308"/>
      <c r="N675" s="1308"/>
      <c r="O675" s="1308"/>
      <c r="P675" s="1308"/>
      <c r="Q675" s="1308"/>
      <c r="R675" s="1308"/>
      <c r="S675" s="1308"/>
    </row>
    <row r="676" spans="1:19" ht="19.5" customHeight="1" x14ac:dyDescent="0.25">
      <c r="A676" s="1308"/>
      <c r="B676" s="1308"/>
      <c r="C676" s="1308"/>
      <c r="D676" s="1308"/>
      <c r="E676" s="1322"/>
      <c r="F676" s="1322"/>
      <c r="G676" s="1308"/>
      <c r="H676" s="1308"/>
      <c r="I676" s="1308"/>
      <c r="J676" s="1308"/>
      <c r="K676" s="1308"/>
      <c r="L676" s="1308"/>
      <c r="M676" s="1308"/>
      <c r="N676" s="1308"/>
      <c r="O676" s="1308"/>
      <c r="P676" s="1308"/>
      <c r="Q676" s="1308"/>
      <c r="R676" s="1308"/>
      <c r="S676" s="1308"/>
    </row>
    <row r="677" spans="1:19" ht="19.5" customHeight="1" x14ac:dyDescent="0.25">
      <c r="A677" s="1308"/>
      <c r="B677" s="1308"/>
      <c r="C677" s="1308"/>
      <c r="D677" s="1308"/>
      <c r="E677" s="1322"/>
      <c r="F677" s="1322"/>
      <c r="G677" s="1308"/>
      <c r="H677" s="1308"/>
      <c r="I677" s="1308"/>
      <c r="J677" s="1308"/>
      <c r="K677" s="1308"/>
      <c r="L677" s="1308"/>
      <c r="M677" s="1308"/>
      <c r="N677" s="1308"/>
      <c r="O677" s="1308"/>
      <c r="P677" s="1308"/>
      <c r="Q677" s="1308"/>
      <c r="R677" s="1308"/>
      <c r="S677" s="1308"/>
    </row>
    <row r="678" spans="1:19" ht="19.5" customHeight="1" x14ac:dyDescent="0.25">
      <c r="A678" s="1308"/>
      <c r="B678" s="1308"/>
      <c r="C678" s="1308"/>
      <c r="D678" s="1308"/>
      <c r="E678" s="1322"/>
      <c r="F678" s="1322"/>
      <c r="G678" s="1308"/>
      <c r="H678" s="1308"/>
      <c r="I678" s="1308"/>
      <c r="J678" s="1308"/>
      <c r="K678" s="1308"/>
      <c r="L678" s="1308"/>
      <c r="M678" s="1308"/>
      <c r="N678" s="1308"/>
      <c r="O678" s="1308"/>
      <c r="P678" s="1308"/>
      <c r="Q678" s="1308"/>
      <c r="R678" s="1308"/>
      <c r="S678" s="1308"/>
    </row>
    <row r="679" spans="1:19" ht="19.5" customHeight="1" x14ac:dyDescent="0.25">
      <c r="A679" s="1308"/>
      <c r="B679" s="1308"/>
      <c r="C679" s="1308"/>
      <c r="D679" s="1308"/>
      <c r="E679" s="1322"/>
      <c r="F679" s="1322"/>
      <c r="G679" s="1308"/>
      <c r="H679" s="1308"/>
      <c r="I679" s="1308"/>
      <c r="J679" s="1308"/>
      <c r="K679" s="1308"/>
      <c r="L679" s="1308"/>
      <c r="M679" s="1308"/>
      <c r="N679" s="1308"/>
      <c r="O679" s="1308"/>
      <c r="P679" s="1308"/>
      <c r="Q679" s="1308"/>
      <c r="R679" s="1308"/>
      <c r="S679" s="1308"/>
    </row>
    <row r="680" spans="1:19" ht="19.5" customHeight="1" x14ac:dyDescent="0.25">
      <c r="A680" s="1308"/>
      <c r="B680" s="1308"/>
      <c r="C680" s="1308"/>
      <c r="D680" s="1308"/>
      <c r="E680" s="1322"/>
      <c r="F680" s="1322"/>
      <c r="G680" s="1308"/>
      <c r="H680" s="1308"/>
      <c r="I680" s="1308"/>
      <c r="J680" s="1308"/>
      <c r="K680" s="1308"/>
      <c r="L680" s="1308"/>
      <c r="M680" s="1308"/>
      <c r="N680" s="1308"/>
      <c r="O680" s="1308"/>
      <c r="P680" s="1308"/>
      <c r="Q680" s="1308"/>
      <c r="R680" s="1308"/>
      <c r="S680" s="1308"/>
    </row>
    <row r="681" spans="1:19" ht="19.5" customHeight="1" x14ac:dyDescent="0.25">
      <c r="A681" s="1308"/>
      <c r="B681" s="1308"/>
      <c r="C681" s="1308"/>
      <c r="D681" s="1308"/>
      <c r="E681" s="1322"/>
      <c r="F681" s="1322"/>
      <c r="G681" s="1308"/>
      <c r="H681" s="1308"/>
      <c r="I681" s="1308"/>
      <c r="J681" s="1308"/>
      <c r="K681" s="1308"/>
      <c r="L681" s="1308"/>
      <c r="M681" s="1308"/>
      <c r="N681" s="1308"/>
      <c r="O681" s="1308"/>
      <c r="P681" s="1308"/>
      <c r="Q681" s="1308"/>
      <c r="R681" s="1308"/>
      <c r="S681" s="1308"/>
    </row>
    <row r="682" spans="1:19" ht="19.5" customHeight="1" x14ac:dyDescent="0.25">
      <c r="A682" s="1308"/>
      <c r="B682" s="1308"/>
      <c r="C682" s="1308"/>
      <c r="D682" s="1308"/>
      <c r="E682" s="1322"/>
      <c r="F682" s="1322"/>
      <c r="G682" s="1308"/>
      <c r="H682" s="1308"/>
      <c r="I682" s="1308"/>
      <c r="J682" s="1308"/>
      <c r="K682" s="1308"/>
      <c r="L682" s="1308"/>
      <c r="M682" s="1308"/>
      <c r="N682" s="1308"/>
      <c r="O682" s="1308"/>
      <c r="P682" s="1308"/>
      <c r="Q682" s="1308"/>
      <c r="R682" s="1308"/>
      <c r="S682" s="1308"/>
    </row>
    <row r="683" spans="1:19" ht="19.5" customHeight="1" x14ac:dyDescent="0.25">
      <c r="A683" s="1308"/>
      <c r="B683" s="1308"/>
      <c r="C683" s="1308"/>
      <c r="D683" s="1308"/>
      <c r="E683" s="1322"/>
      <c r="F683" s="1322"/>
      <c r="G683" s="1308"/>
      <c r="H683" s="1308"/>
      <c r="I683" s="1308"/>
      <c r="J683" s="1308"/>
      <c r="K683" s="1308"/>
      <c r="L683" s="1308"/>
      <c r="M683" s="1308"/>
      <c r="N683" s="1308"/>
      <c r="O683" s="1308"/>
      <c r="P683" s="1308"/>
      <c r="Q683" s="1308"/>
      <c r="R683" s="1308"/>
      <c r="S683" s="1308"/>
    </row>
    <row r="684" spans="1:19" ht="19.5" customHeight="1" x14ac:dyDescent="0.25">
      <c r="A684" s="1308"/>
      <c r="B684" s="1308"/>
      <c r="C684" s="1308"/>
      <c r="D684" s="1308"/>
      <c r="E684" s="1322"/>
      <c r="F684" s="1322"/>
      <c r="G684" s="1308"/>
      <c r="H684" s="1308"/>
      <c r="I684" s="1308"/>
      <c r="J684" s="1308"/>
      <c r="K684" s="1308"/>
      <c r="L684" s="1308"/>
      <c r="M684" s="1308"/>
      <c r="N684" s="1308"/>
      <c r="O684" s="1308"/>
      <c r="P684" s="1308"/>
      <c r="Q684" s="1308"/>
      <c r="R684" s="1308"/>
      <c r="S684" s="1308"/>
    </row>
    <row r="685" spans="1:19" ht="19.5" customHeight="1" x14ac:dyDescent="0.25">
      <c r="A685" s="1308"/>
      <c r="B685" s="1308"/>
      <c r="C685" s="1308"/>
      <c r="D685" s="1308"/>
      <c r="E685" s="1322"/>
      <c r="F685" s="1322"/>
      <c r="G685" s="1308"/>
      <c r="H685" s="1308"/>
      <c r="I685" s="1308"/>
      <c r="J685" s="1308"/>
      <c r="K685" s="1308"/>
      <c r="L685" s="1308"/>
      <c r="M685" s="1308"/>
      <c r="N685" s="1308"/>
      <c r="O685" s="1308"/>
      <c r="P685" s="1308"/>
      <c r="Q685" s="1308"/>
      <c r="R685" s="1308"/>
      <c r="S685" s="1308"/>
    </row>
    <row r="686" spans="1:19" ht="19.5" customHeight="1" x14ac:dyDescent="0.25">
      <c r="A686" s="1308"/>
      <c r="B686" s="1308"/>
      <c r="C686" s="1308"/>
      <c r="D686" s="1308"/>
      <c r="E686" s="1322"/>
      <c r="F686" s="1322"/>
      <c r="G686" s="1308"/>
      <c r="H686" s="1308"/>
      <c r="I686" s="1308"/>
      <c r="J686" s="1308"/>
      <c r="K686" s="1308"/>
      <c r="L686" s="1308"/>
      <c r="M686" s="1308"/>
      <c r="N686" s="1308"/>
      <c r="O686" s="1308"/>
      <c r="P686" s="1308"/>
      <c r="Q686" s="1308"/>
      <c r="R686" s="1308"/>
      <c r="S686" s="1308"/>
    </row>
    <row r="687" spans="1:19" ht="19.5" customHeight="1" x14ac:dyDescent="0.25">
      <c r="A687" s="1308"/>
      <c r="B687" s="1308"/>
      <c r="C687" s="1308"/>
      <c r="D687" s="1308"/>
      <c r="E687" s="1322"/>
      <c r="F687" s="1322"/>
      <c r="G687" s="1308"/>
      <c r="H687" s="1308"/>
      <c r="I687" s="1308"/>
      <c r="J687" s="1308"/>
      <c r="K687" s="1308"/>
      <c r="L687" s="1308"/>
      <c r="M687" s="1308"/>
      <c r="N687" s="1308"/>
      <c r="O687" s="1308"/>
      <c r="P687" s="1308"/>
      <c r="Q687" s="1308"/>
      <c r="R687" s="1308"/>
      <c r="S687" s="1308"/>
    </row>
    <row r="688" spans="1:19" ht="19.5" customHeight="1" x14ac:dyDescent="0.25">
      <c r="A688" s="1308"/>
      <c r="B688" s="1308"/>
      <c r="C688" s="1308"/>
      <c r="D688" s="1308"/>
      <c r="E688" s="1322"/>
      <c r="F688" s="1322"/>
      <c r="G688" s="1308"/>
      <c r="H688" s="1308"/>
      <c r="I688" s="1308"/>
      <c r="J688" s="1308"/>
      <c r="K688" s="1308"/>
      <c r="L688" s="1308"/>
      <c r="M688" s="1308"/>
      <c r="N688" s="1308"/>
      <c r="O688" s="1308"/>
      <c r="P688" s="1308"/>
      <c r="Q688" s="1308"/>
      <c r="R688" s="1308"/>
      <c r="S688" s="1308"/>
    </row>
    <row r="689" spans="1:19" ht="19.5" customHeight="1" x14ac:dyDescent="0.25">
      <c r="A689" s="1308"/>
      <c r="B689" s="1308"/>
      <c r="C689" s="1308"/>
      <c r="D689" s="1308"/>
      <c r="E689" s="1322"/>
      <c r="F689" s="1322"/>
      <c r="G689" s="1308"/>
      <c r="H689" s="1308"/>
      <c r="I689" s="1308"/>
      <c r="J689" s="1308"/>
      <c r="K689" s="1308"/>
      <c r="L689" s="1308"/>
      <c r="M689" s="1308"/>
      <c r="N689" s="1308"/>
      <c r="O689" s="1308"/>
      <c r="P689" s="1308"/>
      <c r="Q689" s="1308"/>
      <c r="R689" s="1308"/>
      <c r="S689" s="1308"/>
    </row>
    <row r="690" spans="1:19" ht="19.5" customHeight="1" x14ac:dyDescent="0.25">
      <c r="A690" s="1308"/>
      <c r="B690" s="1308"/>
      <c r="C690" s="1308"/>
      <c r="D690" s="1308"/>
      <c r="E690" s="1322"/>
      <c r="F690" s="1322"/>
      <c r="G690" s="1308"/>
      <c r="H690" s="1308"/>
      <c r="I690" s="1308"/>
      <c r="J690" s="1308"/>
      <c r="K690" s="1308"/>
      <c r="L690" s="1308"/>
      <c r="M690" s="1308"/>
      <c r="N690" s="1308"/>
      <c r="O690" s="1308"/>
      <c r="P690" s="1308"/>
      <c r="Q690" s="1308"/>
      <c r="R690" s="1308"/>
      <c r="S690" s="1308"/>
    </row>
    <row r="691" spans="1:19" ht="19.5" customHeight="1" x14ac:dyDescent="0.25">
      <c r="A691" s="1308"/>
      <c r="B691" s="1308"/>
      <c r="C691" s="1308"/>
      <c r="D691" s="1308"/>
      <c r="E691" s="1322"/>
      <c r="F691" s="1322"/>
      <c r="G691" s="1308"/>
      <c r="H691" s="1308"/>
      <c r="I691" s="1308"/>
      <c r="J691" s="1308"/>
      <c r="K691" s="1308"/>
      <c r="L691" s="1308"/>
      <c r="M691" s="1308"/>
      <c r="N691" s="1308"/>
      <c r="O691" s="1308"/>
      <c r="P691" s="1308"/>
      <c r="Q691" s="1308"/>
      <c r="R691" s="1308"/>
      <c r="S691" s="1308"/>
    </row>
    <row r="692" spans="1:19" ht="19.5" customHeight="1" x14ac:dyDescent="0.25">
      <c r="A692" s="1308"/>
      <c r="B692" s="1308"/>
      <c r="C692" s="1308"/>
      <c r="D692" s="1308"/>
      <c r="E692" s="1322"/>
      <c r="F692" s="1322"/>
      <c r="G692" s="1308"/>
      <c r="H692" s="1308"/>
      <c r="I692" s="1308"/>
      <c r="J692" s="1308"/>
      <c r="K692" s="1308"/>
      <c r="L692" s="1308"/>
      <c r="M692" s="1308"/>
      <c r="N692" s="1308"/>
      <c r="O692" s="1308"/>
      <c r="P692" s="1308"/>
      <c r="Q692" s="1308"/>
      <c r="R692" s="1308"/>
      <c r="S692" s="1308"/>
    </row>
    <row r="693" spans="1:19" ht="19.5" customHeight="1" x14ac:dyDescent="0.25">
      <c r="A693" s="1308"/>
      <c r="B693" s="1308"/>
      <c r="C693" s="1308"/>
      <c r="D693" s="1308"/>
      <c r="E693" s="1322"/>
      <c r="F693" s="1322"/>
      <c r="G693" s="1308"/>
      <c r="H693" s="1308"/>
      <c r="I693" s="1308"/>
      <c r="J693" s="1308"/>
      <c r="K693" s="1308"/>
      <c r="L693" s="1308"/>
      <c r="M693" s="1308"/>
      <c r="N693" s="1308"/>
      <c r="O693" s="1308"/>
      <c r="P693" s="1308"/>
      <c r="Q693" s="1308"/>
      <c r="R693" s="1308"/>
      <c r="S693" s="1308"/>
    </row>
    <row r="694" spans="1:19" ht="19.5" customHeight="1" x14ac:dyDescent="0.25">
      <c r="A694" s="1308"/>
      <c r="B694" s="1308"/>
      <c r="C694" s="1308"/>
      <c r="D694" s="1308"/>
      <c r="E694" s="1322"/>
      <c r="F694" s="1322"/>
      <c r="G694" s="1308"/>
      <c r="H694" s="1308"/>
      <c r="I694" s="1308"/>
      <c r="J694" s="1308"/>
      <c r="K694" s="1308"/>
      <c r="L694" s="1308"/>
      <c r="M694" s="1308"/>
      <c r="N694" s="1308"/>
      <c r="O694" s="1308"/>
      <c r="P694" s="1308"/>
      <c r="Q694" s="1308"/>
      <c r="R694" s="1308"/>
      <c r="S694" s="1308"/>
    </row>
    <row r="695" spans="1:19" ht="19.5" customHeight="1" x14ac:dyDescent="0.25">
      <c r="A695" s="1308"/>
      <c r="B695" s="1308"/>
      <c r="C695" s="1308"/>
      <c r="D695" s="1308"/>
      <c r="E695" s="1322"/>
      <c r="F695" s="1322"/>
      <c r="G695" s="1308"/>
      <c r="H695" s="1308"/>
      <c r="I695" s="1308"/>
      <c r="J695" s="1308"/>
      <c r="K695" s="1308"/>
      <c r="L695" s="1308"/>
      <c r="M695" s="1308"/>
      <c r="N695" s="1308"/>
      <c r="O695" s="1308"/>
      <c r="P695" s="1308"/>
      <c r="Q695" s="1308"/>
      <c r="R695" s="1308"/>
      <c r="S695" s="1308"/>
    </row>
    <row r="696" spans="1:19" ht="19.5" customHeight="1" x14ac:dyDescent="0.25">
      <c r="A696" s="1308"/>
      <c r="B696" s="1308"/>
      <c r="C696" s="1308"/>
      <c r="D696" s="1308"/>
      <c r="E696" s="1322"/>
      <c r="F696" s="1322"/>
      <c r="G696" s="1308"/>
      <c r="H696" s="1308"/>
      <c r="I696" s="1308"/>
      <c r="J696" s="1308"/>
      <c r="K696" s="1308"/>
      <c r="L696" s="1308"/>
      <c r="M696" s="1308"/>
      <c r="N696" s="1308"/>
      <c r="O696" s="1308"/>
      <c r="P696" s="1308"/>
      <c r="Q696" s="1308"/>
      <c r="R696" s="1308"/>
      <c r="S696" s="1308"/>
    </row>
    <row r="697" spans="1:19" ht="19.5" customHeight="1" x14ac:dyDescent="0.25">
      <c r="A697" s="1308"/>
      <c r="B697" s="1308"/>
      <c r="C697" s="1308"/>
      <c r="D697" s="1308"/>
      <c r="E697" s="1322"/>
      <c r="F697" s="1322"/>
      <c r="G697" s="1308"/>
      <c r="H697" s="1308"/>
      <c r="I697" s="1308"/>
      <c r="J697" s="1308"/>
      <c r="K697" s="1308"/>
      <c r="L697" s="1308"/>
      <c r="M697" s="1308"/>
      <c r="N697" s="1308"/>
      <c r="O697" s="1308"/>
      <c r="P697" s="1308"/>
      <c r="Q697" s="1308"/>
      <c r="R697" s="1308"/>
      <c r="S697" s="1308"/>
    </row>
    <row r="698" spans="1:19" ht="19.5" customHeight="1" x14ac:dyDescent="0.25">
      <c r="A698" s="1308"/>
      <c r="B698" s="1308"/>
      <c r="C698" s="1308"/>
      <c r="D698" s="1308"/>
      <c r="E698" s="1322"/>
      <c r="F698" s="1322"/>
      <c r="G698" s="1308"/>
      <c r="H698" s="1308"/>
      <c r="I698" s="1308"/>
      <c r="J698" s="1308"/>
      <c r="K698" s="1308"/>
      <c r="L698" s="1308"/>
      <c r="M698" s="1308"/>
      <c r="N698" s="1308"/>
      <c r="O698" s="1308"/>
      <c r="P698" s="1308"/>
      <c r="Q698" s="1308"/>
      <c r="R698" s="1308"/>
      <c r="S698" s="1308"/>
    </row>
    <row r="699" spans="1:19" ht="19.5" customHeight="1" x14ac:dyDescent="0.25">
      <c r="A699" s="1308"/>
      <c r="B699" s="1308"/>
      <c r="C699" s="1308"/>
      <c r="D699" s="1308"/>
      <c r="E699" s="1322"/>
      <c r="F699" s="1322"/>
      <c r="G699" s="1308"/>
      <c r="H699" s="1308"/>
      <c r="I699" s="1308"/>
      <c r="J699" s="1308"/>
      <c r="K699" s="1308"/>
      <c r="L699" s="1308"/>
      <c r="M699" s="1308"/>
      <c r="N699" s="1308"/>
      <c r="O699" s="1308"/>
      <c r="P699" s="1308"/>
      <c r="Q699" s="1308"/>
      <c r="R699" s="1308"/>
      <c r="S699" s="1308"/>
    </row>
    <row r="700" spans="1:19" ht="19.5" customHeight="1" x14ac:dyDescent="0.25">
      <c r="A700" s="1308"/>
      <c r="B700" s="1308"/>
      <c r="C700" s="1308"/>
      <c r="D700" s="1308"/>
      <c r="E700" s="1322"/>
      <c r="F700" s="1322"/>
      <c r="G700" s="1308"/>
      <c r="H700" s="1308"/>
      <c r="I700" s="1308"/>
      <c r="J700" s="1308"/>
      <c r="K700" s="1308"/>
      <c r="L700" s="1308"/>
      <c r="M700" s="1308"/>
      <c r="N700" s="1308"/>
      <c r="O700" s="1308"/>
      <c r="P700" s="1308"/>
      <c r="Q700" s="1308"/>
      <c r="R700" s="1308"/>
      <c r="S700" s="1308"/>
    </row>
    <row r="701" spans="1:19" ht="19.5" customHeight="1" x14ac:dyDescent="0.25">
      <c r="A701" s="1308"/>
      <c r="B701" s="1308"/>
      <c r="C701" s="1308"/>
      <c r="D701" s="1308"/>
      <c r="E701" s="1322"/>
      <c r="F701" s="1322"/>
      <c r="G701" s="1308"/>
      <c r="H701" s="1308"/>
      <c r="I701" s="1308"/>
      <c r="J701" s="1308"/>
      <c r="K701" s="1308"/>
      <c r="L701" s="1308"/>
      <c r="M701" s="1308"/>
      <c r="N701" s="1308"/>
      <c r="O701" s="1308"/>
      <c r="P701" s="1308"/>
      <c r="Q701" s="1308"/>
      <c r="R701" s="1308"/>
      <c r="S701" s="1308"/>
    </row>
    <row r="702" spans="1:19" ht="19.5" customHeight="1" x14ac:dyDescent="0.25">
      <c r="A702" s="1308"/>
      <c r="B702" s="1308"/>
      <c r="C702" s="1308"/>
      <c r="D702" s="1308"/>
      <c r="E702" s="1322"/>
      <c r="F702" s="1322"/>
      <c r="G702" s="1308"/>
      <c r="H702" s="1308"/>
      <c r="I702" s="1308"/>
      <c r="J702" s="1308"/>
      <c r="K702" s="1308"/>
      <c r="L702" s="1308"/>
      <c r="M702" s="1308"/>
      <c r="N702" s="1308"/>
      <c r="O702" s="1308"/>
      <c r="P702" s="1308"/>
      <c r="Q702" s="1308"/>
      <c r="R702" s="1308"/>
      <c r="S702" s="1308"/>
    </row>
    <row r="703" spans="1:19" ht="19.5" customHeight="1" x14ac:dyDescent="0.25">
      <c r="A703" s="1308"/>
      <c r="B703" s="1308"/>
      <c r="C703" s="1308"/>
      <c r="D703" s="1308"/>
      <c r="E703" s="1322"/>
      <c r="F703" s="1322"/>
      <c r="G703" s="1308"/>
      <c r="H703" s="1308"/>
      <c r="I703" s="1308"/>
      <c r="J703" s="1308"/>
      <c r="K703" s="1308"/>
      <c r="L703" s="1308"/>
      <c r="M703" s="1308"/>
      <c r="N703" s="1308"/>
      <c r="O703" s="1308"/>
      <c r="P703" s="1308"/>
      <c r="Q703" s="1308"/>
      <c r="R703" s="1308"/>
      <c r="S703" s="1308"/>
    </row>
    <row r="704" spans="1:19" ht="19.5" customHeight="1" x14ac:dyDescent="0.25">
      <c r="A704" s="1308"/>
      <c r="B704" s="1308"/>
      <c r="C704" s="1308"/>
      <c r="D704" s="1308"/>
      <c r="E704" s="1322"/>
      <c r="F704" s="1322"/>
      <c r="G704" s="1308"/>
      <c r="H704" s="1308"/>
      <c r="I704" s="1308"/>
      <c r="J704" s="1308"/>
      <c r="K704" s="1308"/>
      <c r="L704" s="1308"/>
      <c r="M704" s="1308"/>
      <c r="N704" s="1308"/>
      <c r="O704" s="1308"/>
      <c r="P704" s="1308"/>
      <c r="Q704" s="1308"/>
      <c r="R704" s="1308"/>
      <c r="S704" s="1308"/>
    </row>
    <row r="705" spans="1:19" ht="19.5" customHeight="1" x14ac:dyDescent="0.25">
      <c r="A705" s="1308"/>
      <c r="B705" s="1308"/>
      <c r="C705" s="1308"/>
      <c r="D705" s="1308"/>
      <c r="E705" s="1322"/>
      <c r="F705" s="1322"/>
      <c r="G705" s="1308"/>
      <c r="H705" s="1308"/>
      <c r="I705" s="1308"/>
      <c r="J705" s="1308"/>
      <c r="K705" s="1308"/>
      <c r="L705" s="1308"/>
      <c r="M705" s="1308"/>
      <c r="N705" s="1308"/>
      <c r="O705" s="1308"/>
      <c r="P705" s="1308"/>
      <c r="Q705" s="1308"/>
      <c r="R705" s="1308"/>
      <c r="S705" s="1308"/>
    </row>
    <row r="706" spans="1:19" ht="19.5" customHeight="1" x14ac:dyDescent="0.25">
      <c r="A706" s="1308"/>
      <c r="B706" s="1308"/>
      <c r="C706" s="1308"/>
      <c r="D706" s="1308"/>
      <c r="E706" s="1322"/>
      <c r="F706" s="1322"/>
      <c r="G706" s="1308"/>
      <c r="H706" s="1308"/>
      <c r="I706" s="1308"/>
      <c r="J706" s="1308"/>
      <c r="K706" s="1308"/>
      <c r="L706" s="1308"/>
      <c r="M706" s="1308"/>
      <c r="N706" s="1308"/>
      <c r="O706" s="1308"/>
      <c r="P706" s="1308"/>
      <c r="Q706" s="1308"/>
      <c r="R706" s="1308"/>
      <c r="S706" s="1308"/>
    </row>
    <row r="707" spans="1:19" ht="19.5" customHeight="1" x14ac:dyDescent="0.25">
      <c r="A707" s="1308"/>
      <c r="B707" s="1308"/>
      <c r="C707" s="1308"/>
      <c r="D707" s="1308"/>
      <c r="E707" s="1322"/>
      <c r="F707" s="1322"/>
      <c r="G707" s="1308"/>
      <c r="H707" s="1308"/>
      <c r="I707" s="1308"/>
      <c r="J707" s="1308"/>
      <c r="K707" s="1308"/>
      <c r="L707" s="1308"/>
      <c r="M707" s="1308"/>
      <c r="N707" s="1308"/>
      <c r="O707" s="1308"/>
      <c r="P707" s="1308"/>
      <c r="Q707" s="1308"/>
      <c r="R707" s="1308"/>
      <c r="S707" s="1308"/>
    </row>
    <row r="708" spans="1:19" ht="19.5" customHeight="1" x14ac:dyDescent="0.25">
      <c r="A708" s="1308"/>
      <c r="B708" s="1308"/>
      <c r="C708" s="1308"/>
      <c r="D708" s="1308"/>
      <c r="E708" s="1322"/>
      <c r="F708" s="1322"/>
      <c r="G708" s="1308"/>
      <c r="H708" s="1308"/>
      <c r="I708" s="1308"/>
      <c r="J708" s="1308"/>
      <c r="K708" s="1308"/>
      <c r="L708" s="1308"/>
      <c r="M708" s="1308"/>
      <c r="N708" s="1308"/>
      <c r="O708" s="1308"/>
      <c r="P708" s="1308"/>
      <c r="Q708" s="1308"/>
      <c r="R708" s="1308"/>
      <c r="S708" s="1308"/>
    </row>
    <row r="709" spans="1:19" ht="19.5" customHeight="1" x14ac:dyDescent="0.25">
      <c r="A709" s="1308"/>
      <c r="B709" s="1308"/>
      <c r="C709" s="1308"/>
      <c r="D709" s="1308"/>
      <c r="E709" s="1322"/>
      <c r="F709" s="1322"/>
      <c r="G709" s="1308"/>
      <c r="H709" s="1308"/>
      <c r="I709" s="1308"/>
      <c r="J709" s="1308"/>
      <c r="K709" s="1308"/>
      <c r="L709" s="1308"/>
      <c r="M709" s="1308"/>
      <c r="N709" s="1308"/>
      <c r="O709" s="1308"/>
      <c r="P709" s="1308"/>
      <c r="Q709" s="1308"/>
      <c r="R709" s="1308"/>
      <c r="S709" s="1308"/>
    </row>
    <row r="710" spans="1:19" ht="19.5" customHeight="1" x14ac:dyDescent="0.25">
      <c r="A710" s="1308"/>
      <c r="B710" s="1308"/>
      <c r="C710" s="1308"/>
      <c r="D710" s="1308"/>
      <c r="E710" s="1322"/>
      <c r="F710" s="1322"/>
      <c r="G710" s="1308"/>
      <c r="H710" s="1308"/>
      <c r="I710" s="1308"/>
      <c r="J710" s="1308"/>
      <c r="K710" s="1308"/>
      <c r="L710" s="1308"/>
      <c r="M710" s="1308"/>
      <c r="N710" s="1308"/>
      <c r="O710" s="1308"/>
      <c r="P710" s="1308"/>
      <c r="Q710" s="1308"/>
      <c r="R710" s="1308"/>
      <c r="S710" s="1308"/>
    </row>
    <row r="711" spans="1:19" ht="19.5" customHeight="1" x14ac:dyDescent="0.25">
      <c r="A711" s="1308"/>
      <c r="B711" s="1308"/>
      <c r="C711" s="1308"/>
      <c r="D711" s="1308"/>
      <c r="E711" s="1322"/>
      <c r="F711" s="1322"/>
      <c r="G711" s="1308"/>
      <c r="H711" s="1308"/>
      <c r="I711" s="1308"/>
      <c r="J711" s="1308"/>
      <c r="K711" s="1308"/>
      <c r="L711" s="1308"/>
      <c r="M711" s="1308"/>
      <c r="N711" s="1308"/>
      <c r="O711" s="1308"/>
      <c r="P711" s="1308"/>
      <c r="Q711" s="1308"/>
      <c r="R711" s="1308"/>
      <c r="S711" s="1308"/>
    </row>
    <row r="712" spans="1:19" ht="19.5" customHeight="1" x14ac:dyDescent="0.25">
      <c r="A712" s="1308"/>
      <c r="B712" s="1308"/>
      <c r="C712" s="1308"/>
      <c r="D712" s="1308"/>
      <c r="E712" s="1322"/>
      <c r="F712" s="1322"/>
      <c r="G712" s="1308"/>
      <c r="H712" s="1308"/>
      <c r="I712" s="1308"/>
      <c r="J712" s="1308"/>
      <c r="K712" s="1308"/>
      <c r="L712" s="1308"/>
      <c r="M712" s="1308"/>
      <c r="N712" s="1308"/>
      <c r="O712" s="1308"/>
      <c r="P712" s="1308"/>
      <c r="Q712" s="1308"/>
      <c r="R712" s="1308"/>
      <c r="S712" s="1308"/>
    </row>
    <row r="713" spans="1:19" ht="19.5" customHeight="1" x14ac:dyDescent="0.25">
      <c r="A713" s="1308"/>
      <c r="B713" s="1308"/>
      <c r="C713" s="1308"/>
      <c r="D713" s="1308"/>
      <c r="E713" s="1322"/>
      <c r="F713" s="1322"/>
      <c r="G713" s="1308"/>
      <c r="H713" s="1308"/>
      <c r="I713" s="1308"/>
      <c r="J713" s="1308"/>
      <c r="K713" s="1308"/>
      <c r="L713" s="1308"/>
      <c r="M713" s="1308"/>
      <c r="N713" s="1308"/>
      <c r="O713" s="1308"/>
      <c r="P713" s="1308"/>
      <c r="Q713" s="1308"/>
      <c r="R713" s="1308"/>
      <c r="S713" s="1308"/>
    </row>
    <row r="714" spans="1:19" ht="19.5" customHeight="1" x14ac:dyDescent="0.25">
      <c r="A714" s="1308"/>
      <c r="B714" s="1308"/>
      <c r="C714" s="1308"/>
      <c r="D714" s="1308"/>
      <c r="E714" s="1322"/>
      <c r="F714" s="1322"/>
      <c r="G714" s="1308"/>
      <c r="H714" s="1308"/>
      <c r="I714" s="1308"/>
      <c r="J714" s="1308"/>
      <c r="K714" s="1308"/>
      <c r="L714" s="1308"/>
      <c r="M714" s="1308"/>
      <c r="N714" s="1308"/>
      <c r="O714" s="1308"/>
      <c r="P714" s="1308"/>
      <c r="Q714" s="1308"/>
      <c r="R714" s="1308"/>
      <c r="S714" s="1308"/>
    </row>
    <row r="715" spans="1:19" ht="19.5" customHeight="1" x14ac:dyDescent="0.25">
      <c r="A715" s="1308"/>
      <c r="B715" s="1308"/>
      <c r="C715" s="1308"/>
      <c r="D715" s="1308"/>
      <c r="E715" s="1322"/>
      <c r="F715" s="1322"/>
      <c r="G715" s="1308"/>
      <c r="H715" s="1308"/>
      <c r="I715" s="1308"/>
      <c r="J715" s="1308"/>
      <c r="K715" s="1308"/>
      <c r="L715" s="1308"/>
      <c r="M715" s="1308"/>
      <c r="N715" s="1308"/>
      <c r="O715" s="1308"/>
      <c r="P715" s="1308"/>
      <c r="Q715" s="1308"/>
      <c r="R715" s="1308"/>
      <c r="S715" s="1308"/>
    </row>
    <row r="716" spans="1:19" ht="19.5" customHeight="1" x14ac:dyDescent="0.25">
      <c r="A716" s="1308"/>
      <c r="B716" s="1308"/>
      <c r="C716" s="1308"/>
      <c r="D716" s="1308"/>
      <c r="E716" s="1322"/>
      <c r="F716" s="1322"/>
      <c r="G716" s="1308"/>
      <c r="H716" s="1308"/>
      <c r="I716" s="1308"/>
      <c r="J716" s="1308"/>
      <c r="K716" s="1308"/>
      <c r="L716" s="1308"/>
      <c r="M716" s="1308"/>
      <c r="N716" s="1308"/>
      <c r="O716" s="1308"/>
      <c r="P716" s="1308"/>
      <c r="Q716" s="1308"/>
      <c r="R716" s="1308"/>
      <c r="S716" s="1308"/>
    </row>
    <row r="717" spans="1:19" ht="19.5" customHeight="1" x14ac:dyDescent="0.25">
      <c r="A717" s="1308"/>
      <c r="B717" s="1308"/>
      <c r="C717" s="1308"/>
      <c r="D717" s="1308"/>
      <c r="E717" s="1322"/>
      <c r="F717" s="1322"/>
      <c r="G717" s="1308"/>
      <c r="H717" s="1308"/>
      <c r="I717" s="1308"/>
      <c r="J717" s="1308"/>
      <c r="K717" s="1308"/>
      <c r="L717" s="1308"/>
      <c r="M717" s="1308"/>
      <c r="N717" s="1308"/>
      <c r="O717" s="1308"/>
      <c r="P717" s="1308"/>
      <c r="Q717" s="1308"/>
      <c r="R717" s="1308"/>
      <c r="S717" s="1308"/>
    </row>
    <row r="718" spans="1:19" ht="19.5" customHeight="1" x14ac:dyDescent="0.25">
      <c r="A718" s="1308"/>
      <c r="B718" s="1308"/>
      <c r="C718" s="1308"/>
      <c r="D718" s="1308"/>
      <c r="E718" s="1322"/>
      <c r="F718" s="1322"/>
      <c r="G718" s="1308"/>
      <c r="H718" s="1308"/>
      <c r="I718" s="1308"/>
      <c r="J718" s="1308"/>
      <c r="K718" s="1308"/>
      <c r="L718" s="1308"/>
      <c r="M718" s="1308"/>
      <c r="N718" s="1308"/>
      <c r="O718" s="1308"/>
      <c r="P718" s="1308"/>
      <c r="Q718" s="1308"/>
      <c r="R718" s="1308"/>
      <c r="S718" s="1308"/>
    </row>
    <row r="719" spans="1:19" ht="19.5" customHeight="1" x14ac:dyDescent="0.25">
      <c r="A719" s="1308"/>
      <c r="B719" s="1308"/>
      <c r="C719" s="1308"/>
      <c r="D719" s="1308"/>
      <c r="E719" s="1322"/>
      <c r="F719" s="1322"/>
      <c r="G719" s="1308"/>
      <c r="H719" s="1308"/>
      <c r="I719" s="1308"/>
      <c r="J719" s="1308"/>
      <c r="K719" s="1308"/>
      <c r="L719" s="1308"/>
      <c r="M719" s="1308"/>
      <c r="N719" s="1308"/>
      <c r="O719" s="1308"/>
      <c r="P719" s="1308"/>
      <c r="Q719" s="1308"/>
      <c r="R719" s="1308"/>
      <c r="S719" s="1308"/>
    </row>
    <row r="720" spans="1:19" ht="19.5" customHeight="1" x14ac:dyDescent="0.25">
      <c r="A720" s="1308"/>
      <c r="B720" s="1308"/>
      <c r="C720" s="1308"/>
      <c r="D720" s="1308"/>
      <c r="E720" s="1322"/>
      <c r="F720" s="1322"/>
      <c r="G720" s="1308"/>
      <c r="H720" s="1308"/>
      <c r="I720" s="1308"/>
      <c r="J720" s="1308"/>
      <c r="K720" s="1308"/>
      <c r="L720" s="1308"/>
      <c r="M720" s="1308"/>
      <c r="N720" s="1308"/>
      <c r="O720" s="1308"/>
      <c r="P720" s="1308"/>
      <c r="Q720" s="1308"/>
      <c r="R720" s="1308"/>
      <c r="S720" s="1308"/>
    </row>
    <row r="721" spans="1:19" ht="19.5" customHeight="1" x14ac:dyDescent="0.25">
      <c r="A721" s="1308"/>
      <c r="B721" s="1308"/>
      <c r="C721" s="1308"/>
      <c r="D721" s="1308"/>
      <c r="E721" s="1322"/>
      <c r="F721" s="1322"/>
      <c r="G721" s="1308"/>
      <c r="H721" s="1308"/>
      <c r="I721" s="1308"/>
      <c r="J721" s="1308"/>
      <c r="K721" s="1308"/>
      <c r="L721" s="1308"/>
      <c r="M721" s="1308"/>
      <c r="N721" s="1308"/>
      <c r="O721" s="1308"/>
      <c r="P721" s="1308"/>
      <c r="Q721" s="1308"/>
      <c r="R721" s="1308"/>
      <c r="S721" s="1308"/>
    </row>
    <row r="722" spans="1:19" ht="19.5" customHeight="1" x14ac:dyDescent="0.25">
      <c r="A722" s="1308"/>
      <c r="B722" s="1308"/>
      <c r="C722" s="1308"/>
      <c r="D722" s="1308"/>
      <c r="E722" s="1322"/>
      <c r="F722" s="1322"/>
      <c r="G722" s="1308"/>
      <c r="H722" s="1308"/>
      <c r="I722" s="1308"/>
      <c r="J722" s="1308"/>
      <c r="K722" s="1308"/>
      <c r="L722" s="1308"/>
      <c r="M722" s="1308"/>
      <c r="N722" s="1308"/>
      <c r="O722" s="1308"/>
      <c r="P722" s="1308"/>
      <c r="Q722" s="1308"/>
      <c r="R722" s="1308"/>
      <c r="S722" s="1308"/>
    </row>
    <row r="723" spans="1:19" ht="19.5" customHeight="1" x14ac:dyDescent="0.25">
      <c r="A723" s="1308"/>
      <c r="B723" s="1308"/>
      <c r="C723" s="1308"/>
      <c r="D723" s="1308"/>
      <c r="E723" s="1322"/>
      <c r="F723" s="1322"/>
      <c r="G723" s="1308"/>
      <c r="H723" s="1308"/>
      <c r="I723" s="1308"/>
      <c r="J723" s="1308"/>
      <c r="K723" s="1308"/>
      <c r="L723" s="1308"/>
      <c r="M723" s="1308"/>
      <c r="N723" s="1308"/>
      <c r="O723" s="1308"/>
      <c r="P723" s="1308"/>
      <c r="Q723" s="1308"/>
      <c r="R723" s="1308"/>
      <c r="S723" s="1308"/>
    </row>
    <row r="724" spans="1:19" ht="19.5" customHeight="1" x14ac:dyDescent="0.25">
      <c r="A724" s="1308"/>
      <c r="B724" s="1308"/>
      <c r="C724" s="1308"/>
      <c r="D724" s="1308"/>
      <c r="E724" s="1322"/>
      <c r="F724" s="1322"/>
      <c r="G724" s="1308"/>
      <c r="H724" s="1308"/>
      <c r="I724" s="1308"/>
      <c r="J724" s="1308"/>
      <c r="K724" s="1308"/>
      <c r="L724" s="1308"/>
      <c r="M724" s="1308"/>
      <c r="N724" s="1308"/>
      <c r="O724" s="1308"/>
      <c r="P724" s="1308"/>
      <c r="Q724" s="1308"/>
      <c r="R724" s="1308"/>
      <c r="S724" s="1308"/>
    </row>
    <row r="725" spans="1:19" ht="19.5" customHeight="1" x14ac:dyDescent="0.25">
      <c r="A725" s="1308"/>
      <c r="B725" s="1308"/>
      <c r="C725" s="1308"/>
      <c r="D725" s="1308"/>
      <c r="E725" s="1322"/>
      <c r="F725" s="1322"/>
      <c r="G725" s="1308"/>
      <c r="H725" s="1308"/>
      <c r="I725" s="1308"/>
      <c r="J725" s="1308"/>
      <c r="K725" s="1308"/>
      <c r="L725" s="1308"/>
      <c r="M725" s="1308"/>
      <c r="N725" s="1308"/>
      <c r="O725" s="1308"/>
      <c r="P725" s="1308"/>
      <c r="Q725" s="1308"/>
      <c r="R725" s="1308"/>
      <c r="S725" s="1308"/>
    </row>
    <row r="726" spans="1:19" ht="19.5" customHeight="1" x14ac:dyDescent="0.25">
      <c r="A726" s="1308"/>
      <c r="B726" s="1308"/>
      <c r="C726" s="1308"/>
      <c r="D726" s="1308"/>
      <c r="E726" s="1322"/>
      <c r="F726" s="1322"/>
      <c r="G726" s="1308"/>
      <c r="H726" s="1308"/>
      <c r="I726" s="1308"/>
      <c r="J726" s="1308"/>
      <c r="K726" s="1308"/>
      <c r="L726" s="1308"/>
      <c r="M726" s="1308"/>
      <c r="N726" s="1308"/>
      <c r="O726" s="1308"/>
      <c r="P726" s="1308"/>
      <c r="Q726" s="1308"/>
      <c r="R726" s="1308"/>
      <c r="S726" s="1308"/>
    </row>
    <row r="727" spans="1:19" ht="19.5" customHeight="1" x14ac:dyDescent="0.25">
      <c r="A727" s="1308"/>
      <c r="B727" s="1308"/>
      <c r="C727" s="1308"/>
      <c r="D727" s="1308"/>
      <c r="E727" s="1322"/>
      <c r="F727" s="1322"/>
      <c r="G727" s="1308"/>
      <c r="H727" s="1308"/>
      <c r="I727" s="1308"/>
      <c r="J727" s="1308"/>
      <c r="K727" s="1308"/>
      <c r="L727" s="1308"/>
      <c r="M727" s="1308"/>
      <c r="N727" s="1308"/>
      <c r="O727" s="1308"/>
      <c r="P727" s="1308"/>
      <c r="Q727" s="1308"/>
      <c r="R727" s="1308"/>
      <c r="S727" s="1308"/>
    </row>
    <row r="728" spans="1:19" ht="19.5" customHeight="1" x14ac:dyDescent="0.25">
      <c r="A728" s="1308"/>
      <c r="B728" s="1308"/>
      <c r="C728" s="1308"/>
      <c r="D728" s="1308"/>
      <c r="E728" s="1322"/>
      <c r="F728" s="1322"/>
      <c r="G728" s="1308"/>
      <c r="H728" s="1308"/>
      <c r="I728" s="1308"/>
      <c r="J728" s="1308"/>
      <c r="K728" s="1308"/>
      <c r="L728" s="1308"/>
      <c r="M728" s="1308"/>
      <c r="N728" s="1308"/>
      <c r="O728" s="1308"/>
      <c r="P728" s="1308"/>
      <c r="Q728" s="1308"/>
      <c r="R728" s="1308"/>
      <c r="S728" s="1308"/>
    </row>
    <row r="729" spans="1:19" ht="19.5" customHeight="1" x14ac:dyDescent="0.25">
      <c r="A729" s="1308"/>
      <c r="B729" s="1308"/>
      <c r="C729" s="1308"/>
      <c r="D729" s="1308"/>
      <c r="E729" s="1322"/>
      <c r="F729" s="1322"/>
      <c r="G729" s="1308"/>
      <c r="H729" s="1308"/>
      <c r="I729" s="1308"/>
      <c r="J729" s="1308"/>
      <c r="K729" s="1308"/>
      <c r="L729" s="1308"/>
      <c r="M729" s="1308"/>
      <c r="N729" s="1308"/>
      <c r="O729" s="1308"/>
      <c r="P729" s="1308"/>
      <c r="Q729" s="1308"/>
      <c r="R729" s="1308"/>
      <c r="S729" s="1308"/>
    </row>
    <row r="730" spans="1:19" ht="19.5" customHeight="1" x14ac:dyDescent="0.25">
      <c r="A730" s="1308"/>
      <c r="B730" s="1308"/>
      <c r="C730" s="1308"/>
      <c r="D730" s="1308"/>
      <c r="E730" s="1322"/>
      <c r="F730" s="1322"/>
      <c r="G730" s="1308"/>
      <c r="H730" s="1308"/>
      <c r="I730" s="1308"/>
      <c r="J730" s="1308"/>
      <c r="K730" s="1308"/>
      <c r="L730" s="1308"/>
      <c r="M730" s="1308"/>
      <c r="N730" s="1308"/>
      <c r="O730" s="1308"/>
      <c r="P730" s="1308"/>
      <c r="Q730" s="1308"/>
      <c r="R730" s="1308"/>
      <c r="S730" s="1308"/>
    </row>
    <row r="731" spans="1:19" ht="19.5" customHeight="1" x14ac:dyDescent="0.25">
      <c r="A731" s="1308"/>
      <c r="B731" s="1308"/>
      <c r="C731" s="1308"/>
      <c r="D731" s="1308"/>
      <c r="E731" s="1322"/>
      <c r="F731" s="1322"/>
      <c r="G731" s="1308"/>
      <c r="H731" s="1308"/>
      <c r="I731" s="1308"/>
      <c r="J731" s="1308"/>
      <c r="K731" s="1308"/>
      <c r="L731" s="1308"/>
      <c r="M731" s="1308"/>
      <c r="N731" s="1308"/>
      <c r="O731" s="1308"/>
      <c r="P731" s="1308"/>
      <c r="Q731" s="1308"/>
      <c r="R731" s="1308"/>
      <c r="S731" s="1308"/>
    </row>
    <row r="732" spans="1:19" ht="19.5" customHeight="1" x14ac:dyDescent="0.25">
      <c r="A732" s="1308"/>
      <c r="B732" s="1308"/>
      <c r="C732" s="1308"/>
      <c r="D732" s="1308"/>
      <c r="E732" s="1322"/>
      <c r="F732" s="1322"/>
      <c r="G732" s="1308"/>
      <c r="H732" s="1308"/>
      <c r="I732" s="1308"/>
      <c r="J732" s="1308"/>
      <c r="K732" s="1308"/>
      <c r="L732" s="1308"/>
      <c r="M732" s="1308"/>
      <c r="N732" s="1308"/>
      <c r="O732" s="1308"/>
      <c r="P732" s="1308"/>
      <c r="Q732" s="1308"/>
      <c r="R732" s="1308"/>
      <c r="S732" s="1308"/>
    </row>
    <row r="733" spans="1:19" ht="19.5" customHeight="1" x14ac:dyDescent="0.25">
      <c r="A733" s="1308"/>
      <c r="B733" s="1308"/>
      <c r="C733" s="1308"/>
      <c r="D733" s="1308"/>
      <c r="E733" s="1322"/>
      <c r="F733" s="1322"/>
      <c r="G733" s="1308"/>
      <c r="H733" s="1308"/>
      <c r="I733" s="1308"/>
      <c r="J733" s="1308"/>
      <c r="K733" s="1308"/>
      <c r="L733" s="1308"/>
      <c r="M733" s="1308"/>
      <c r="N733" s="1308"/>
      <c r="O733" s="1308"/>
      <c r="P733" s="1308"/>
      <c r="Q733" s="1308"/>
      <c r="R733" s="1308"/>
      <c r="S733" s="1308"/>
    </row>
    <row r="734" spans="1:19" ht="19.5" customHeight="1" x14ac:dyDescent="0.25">
      <c r="A734" s="1308"/>
      <c r="B734" s="1308"/>
      <c r="C734" s="1308"/>
      <c r="D734" s="1308"/>
      <c r="E734" s="1322"/>
      <c r="F734" s="1322"/>
      <c r="G734" s="1308"/>
      <c r="H734" s="1308"/>
      <c r="I734" s="1308"/>
      <c r="J734" s="1308"/>
      <c r="K734" s="1308"/>
      <c r="L734" s="1308"/>
      <c r="M734" s="1308"/>
      <c r="N734" s="1308"/>
      <c r="O734" s="1308"/>
      <c r="P734" s="1308"/>
      <c r="Q734" s="1308"/>
      <c r="R734" s="1308"/>
      <c r="S734" s="1308"/>
    </row>
    <row r="735" spans="1:19" ht="19.5" customHeight="1" x14ac:dyDescent="0.25">
      <c r="A735" s="1308"/>
      <c r="B735" s="1308"/>
      <c r="C735" s="1308"/>
      <c r="D735" s="1308"/>
      <c r="E735" s="1322"/>
      <c r="F735" s="1322"/>
      <c r="G735" s="1308"/>
      <c r="H735" s="1308"/>
      <c r="I735" s="1308"/>
      <c r="J735" s="1308"/>
      <c r="K735" s="1308"/>
      <c r="L735" s="1308"/>
      <c r="M735" s="1308"/>
      <c r="N735" s="1308"/>
      <c r="O735" s="1308"/>
      <c r="P735" s="1308"/>
      <c r="Q735" s="1308"/>
      <c r="R735" s="1308"/>
      <c r="S735" s="1308"/>
    </row>
    <row r="736" spans="1:19" ht="19.5" customHeight="1" x14ac:dyDescent="0.25">
      <c r="A736" s="1308"/>
      <c r="B736" s="1308"/>
      <c r="C736" s="1308"/>
      <c r="D736" s="1308"/>
      <c r="E736" s="1322"/>
      <c r="F736" s="1322"/>
      <c r="G736" s="1308"/>
      <c r="H736" s="1308"/>
      <c r="I736" s="1308"/>
      <c r="J736" s="1308"/>
      <c r="K736" s="1308"/>
      <c r="L736" s="1308"/>
      <c r="M736" s="1308"/>
      <c r="N736" s="1308"/>
      <c r="O736" s="1308"/>
      <c r="P736" s="1308"/>
      <c r="Q736" s="1308"/>
      <c r="R736" s="1308"/>
      <c r="S736" s="1308"/>
    </row>
    <row r="737" spans="1:19" ht="19.5" customHeight="1" x14ac:dyDescent="0.25">
      <c r="A737" s="1308"/>
      <c r="B737" s="1308"/>
      <c r="C737" s="1308"/>
      <c r="D737" s="1308"/>
      <c r="E737" s="1322"/>
      <c r="F737" s="1322"/>
      <c r="G737" s="1308"/>
      <c r="H737" s="1308"/>
      <c r="I737" s="1308"/>
      <c r="J737" s="1308"/>
      <c r="K737" s="1308"/>
      <c r="L737" s="1308"/>
      <c r="M737" s="1308"/>
      <c r="N737" s="1308"/>
      <c r="O737" s="1308"/>
      <c r="P737" s="1308"/>
      <c r="Q737" s="1308"/>
      <c r="R737" s="1308"/>
      <c r="S737" s="1308"/>
    </row>
    <row r="738" spans="1:19" ht="19.5" customHeight="1" x14ac:dyDescent="0.25">
      <c r="A738" s="1308"/>
      <c r="B738" s="1308"/>
      <c r="C738" s="1308"/>
      <c r="D738" s="1308"/>
      <c r="E738" s="1322"/>
      <c r="F738" s="1322"/>
      <c r="G738" s="1308"/>
      <c r="H738" s="1308"/>
      <c r="I738" s="1308"/>
      <c r="J738" s="1308"/>
      <c r="K738" s="1308"/>
      <c r="L738" s="1308"/>
      <c r="M738" s="1308"/>
      <c r="N738" s="1308"/>
      <c r="O738" s="1308"/>
      <c r="P738" s="1308"/>
      <c r="Q738" s="1308"/>
      <c r="R738" s="1308"/>
      <c r="S738" s="1308"/>
    </row>
    <row r="739" spans="1:19" ht="19.5" customHeight="1" x14ac:dyDescent="0.25">
      <c r="A739" s="1308"/>
      <c r="B739" s="1308"/>
      <c r="C739" s="1308"/>
      <c r="D739" s="1308"/>
      <c r="E739" s="1322"/>
      <c r="F739" s="1322"/>
      <c r="G739" s="1308"/>
      <c r="H739" s="1308"/>
      <c r="I739" s="1308"/>
      <c r="J739" s="1308"/>
      <c r="K739" s="1308"/>
      <c r="L739" s="1308"/>
      <c r="M739" s="1308"/>
      <c r="N739" s="1308"/>
      <c r="O739" s="1308"/>
      <c r="P739" s="1308"/>
      <c r="Q739" s="1308"/>
      <c r="R739" s="1308"/>
      <c r="S739" s="1308"/>
    </row>
    <row r="740" spans="1:19" ht="19.5" customHeight="1" x14ac:dyDescent="0.25">
      <c r="A740" s="1308"/>
      <c r="B740" s="1308"/>
      <c r="C740" s="1308"/>
      <c r="D740" s="1308"/>
      <c r="E740" s="1322"/>
      <c r="F740" s="1322"/>
      <c r="G740" s="1308"/>
      <c r="H740" s="1308"/>
      <c r="I740" s="1308"/>
      <c r="J740" s="1308"/>
      <c r="K740" s="1308"/>
      <c r="L740" s="1308"/>
      <c r="M740" s="1308"/>
      <c r="N740" s="1308"/>
      <c r="O740" s="1308"/>
      <c r="P740" s="1308"/>
      <c r="Q740" s="1308"/>
      <c r="R740" s="1308"/>
      <c r="S740" s="1308"/>
    </row>
    <row r="741" spans="1:19" ht="19.5" customHeight="1" x14ac:dyDescent="0.25">
      <c r="A741" s="1308"/>
      <c r="B741" s="1308"/>
      <c r="C741" s="1308"/>
      <c r="D741" s="1308"/>
      <c r="E741" s="1322"/>
      <c r="F741" s="1322"/>
      <c r="G741" s="1308"/>
      <c r="H741" s="1308"/>
      <c r="I741" s="1308"/>
      <c r="J741" s="1308"/>
      <c r="K741" s="1308"/>
      <c r="L741" s="1308"/>
      <c r="M741" s="1308"/>
      <c r="N741" s="1308"/>
      <c r="O741" s="1308"/>
      <c r="P741" s="1308"/>
      <c r="Q741" s="1308"/>
      <c r="R741" s="1308"/>
      <c r="S741" s="1308"/>
    </row>
    <row r="742" spans="1:19" ht="19.5" customHeight="1" x14ac:dyDescent="0.25">
      <c r="A742" s="1308"/>
      <c r="B742" s="1308"/>
      <c r="C742" s="1308"/>
      <c r="D742" s="1308"/>
      <c r="E742" s="1322"/>
      <c r="F742" s="1322"/>
      <c r="G742" s="1308"/>
      <c r="H742" s="1308"/>
      <c r="I742" s="1308"/>
      <c r="J742" s="1308"/>
      <c r="K742" s="1308"/>
      <c r="L742" s="1308"/>
      <c r="M742" s="1308"/>
      <c r="N742" s="1308"/>
      <c r="O742" s="1308"/>
      <c r="P742" s="1308"/>
      <c r="Q742" s="1308"/>
      <c r="R742" s="1308"/>
      <c r="S742" s="1308"/>
    </row>
    <row r="743" spans="1:19" ht="19.5" customHeight="1" x14ac:dyDescent="0.25">
      <c r="A743" s="1308"/>
      <c r="B743" s="1308"/>
      <c r="C743" s="1308"/>
      <c r="D743" s="1308"/>
      <c r="E743" s="1322"/>
      <c r="F743" s="1322"/>
      <c r="G743" s="1308"/>
      <c r="H743" s="1308"/>
      <c r="I743" s="1308"/>
      <c r="J743" s="1308"/>
      <c r="K743" s="1308"/>
      <c r="L743" s="1308"/>
      <c r="M743" s="1308"/>
      <c r="N743" s="1308"/>
      <c r="O743" s="1308"/>
      <c r="P743" s="1308"/>
      <c r="Q743" s="1308"/>
      <c r="R743" s="1308"/>
      <c r="S743" s="1308"/>
    </row>
    <row r="744" spans="1:19" ht="19.5" customHeight="1" x14ac:dyDescent="0.25">
      <c r="A744" s="1308"/>
      <c r="B744" s="1308"/>
      <c r="C744" s="1308"/>
      <c r="D744" s="1308"/>
      <c r="E744" s="1322"/>
      <c r="F744" s="1322"/>
      <c r="G744" s="1308"/>
      <c r="H744" s="1308"/>
      <c r="I744" s="1308"/>
      <c r="J744" s="1308"/>
      <c r="K744" s="1308"/>
      <c r="L744" s="1308"/>
      <c r="M744" s="1308"/>
      <c r="N744" s="1308"/>
      <c r="O744" s="1308"/>
      <c r="P744" s="1308"/>
      <c r="Q744" s="1308"/>
      <c r="R744" s="1308"/>
      <c r="S744" s="1308"/>
    </row>
    <row r="745" spans="1:19" ht="19.5" customHeight="1" x14ac:dyDescent="0.25">
      <c r="A745" s="1308"/>
      <c r="B745" s="1308"/>
      <c r="C745" s="1308"/>
      <c r="D745" s="1308"/>
      <c r="E745" s="1322"/>
      <c r="F745" s="1322"/>
      <c r="G745" s="1308"/>
      <c r="H745" s="1308"/>
      <c r="I745" s="1308"/>
      <c r="J745" s="1308"/>
      <c r="K745" s="1308"/>
      <c r="L745" s="1308"/>
      <c r="M745" s="1308"/>
      <c r="N745" s="1308"/>
      <c r="O745" s="1308"/>
      <c r="P745" s="1308"/>
      <c r="Q745" s="1308"/>
      <c r="R745" s="1308"/>
      <c r="S745" s="1308"/>
    </row>
    <row r="746" spans="1:19" ht="19.5" customHeight="1" x14ac:dyDescent="0.25">
      <c r="A746" s="1308"/>
      <c r="B746" s="1308"/>
      <c r="C746" s="1308"/>
      <c r="D746" s="1308"/>
      <c r="E746" s="1322"/>
      <c r="F746" s="1322"/>
      <c r="G746" s="1308"/>
      <c r="H746" s="1308"/>
      <c r="I746" s="1308"/>
      <c r="J746" s="1308"/>
      <c r="K746" s="1308"/>
      <c r="L746" s="1308"/>
      <c r="M746" s="1308"/>
      <c r="N746" s="1308"/>
      <c r="O746" s="1308"/>
      <c r="P746" s="1308"/>
      <c r="Q746" s="1308"/>
      <c r="R746" s="1308"/>
      <c r="S746" s="1308"/>
    </row>
    <row r="747" spans="1:19" ht="19.5" customHeight="1" x14ac:dyDescent="0.25">
      <c r="A747" s="1308"/>
      <c r="B747" s="1308"/>
      <c r="C747" s="1308"/>
      <c r="D747" s="1308"/>
      <c r="E747" s="1322"/>
      <c r="F747" s="1322"/>
      <c r="G747" s="1308"/>
      <c r="H747" s="1308"/>
      <c r="I747" s="1308"/>
      <c r="J747" s="1308"/>
      <c r="K747" s="1308"/>
      <c r="L747" s="1308"/>
      <c r="M747" s="1308"/>
      <c r="N747" s="1308"/>
      <c r="O747" s="1308"/>
      <c r="P747" s="1308"/>
      <c r="Q747" s="1308"/>
      <c r="R747" s="1308"/>
      <c r="S747" s="1308"/>
    </row>
    <row r="748" spans="1:19" ht="19.5" customHeight="1" x14ac:dyDescent="0.25">
      <c r="A748" s="1308"/>
      <c r="B748" s="1308"/>
      <c r="C748" s="1308"/>
      <c r="D748" s="1308"/>
      <c r="E748" s="1322"/>
      <c r="F748" s="1322"/>
      <c r="G748" s="1308"/>
      <c r="H748" s="1308"/>
      <c r="I748" s="1308"/>
      <c r="J748" s="1308"/>
      <c r="K748" s="1308"/>
      <c r="L748" s="1308"/>
      <c r="M748" s="1308"/>
      <c r="N748" s="1308"/>
      <c r="O748" s="1308"/>
      <c r="P748" s="1308"/>
      <c r="Q748" s="1308"/>
      <c r="R748" s="1308"/>
      <c r="S748" s="1308"/>
    </row>
    <row r="749" spans="1:19" ht="19.5" customHeight="1" x14ac:dyDescent="0.25">
      <c r="A749" s="1308"/>
      <c r="B749" s="1308"/>
      <c r="C749" s="1308"/>
      <c r="D749" s="1308"/>
      <c r="E749" s="1322"/>
      <c r="F749" s="1322"/>
      <c r="G749" s="1308"/>
      <c r="H749" s="1308"/>
      <c r="I749" s="1308"/>
      <c r="J749" s="1308"/>
      <c r="K749" s="1308"/>
      <c r="L749" s="1308"/>
      <c r="M749" s="1308"/>
      <c r="N749" s="1308"/>
      <c r="O749" s="1308"/>
      <c r="P749" s="1308"/>
      <c r="Q749" s="1308"/>
      <c r="R749" s="1308"/>
      <c r="S749" s="1308"/>
    </row>
    <row r="750" spans="1:19" ht="19.5" customHeight="1" x14ac:dyDescent="0.25">
      <c r="A750" s="1308"/>
      <c r="B750" s="1308"/>
      <c r="C750" s="1308"/>
      <c r="D750" s="1308"/>
      <c r="E750" s="1322"/>
      <c r="F750" s="1322"/>
      <c r="G750" s="1308"/>
      <c r="H750" s="1308"/>
      <c r="I750" s="1308"/>
      <c r="J750" s="1308"/>
      <c r="K750" s="1308"/>
      <c r="L750" s="1308"/>
      <c r="M750" s="1308"/>
      <c r="N750" s="1308"/>
      <c r="O750" s="1308"/>
      <c r="P750" s="1308"/>
      <c r="Q750" s="1308"/>
      <c r="R750" s="1308"/>
      <c r="S750" s="1308"/>
    </row>
    <row r="751" spans="1:19" ht="19.5" customHeight="1" x14ac:dyDescent="0.25">
      <c r="A751" s="1308"/>
      <c r="B751" s="1308"/>
      <c r="C751" s="1308"/>
      <c r="D751" s="1308"/>
      <c r="E751" s="1322"/>
      <c r="F751" s="1322"/>
      <c r="G751" s="1308"/>
      <c r="H751" s="1308"/>
      <c r="I751" s="1308"/>
      <c r="J751" s="1308"/>
      <c r="K751" s="1308"/>
      <c r="L751" s="1308"/>
      <c r="M751" s="1308"/>
      <c r="N751" s="1308"/>
      <c r="O751" s="1308"/>
      <c r="P751" s="1308"/>
      <c r="Q751" s="1308"/>
      <c r="R751" s="1308"/>
      <c r="S751" s="1308"/>
    </row>
    <row r="752" spans="1:19" ht="19.5" customHeight="1" x14ac:dyDescent="0.25">
      <c r="A752" s="1308"/>
      <c r="B752" s="1308"/>
      <c r="C752" s="1308"/>
      <c r="D752" s="1308"/>
      <c r="E752" s="1322"/>
      <c r="F752" s="1322"/>
      <c r="G752" s="1308"/>
      <c r="H752" s="1308"/>
      <c r="I752" s="1308"/>
      <c r="J752" s="1308"/>
      <c r="K752" s="1308"/>
      <c r="L752" s="1308"/>
      <c r="M752" s="1308"/>
      <c r="N752" s="1308"/>
      <c r="O752" s="1308"/>
      <c r="P752" s="1308"/>
      <c r="Q752" s="1308"/>
      <c r="R752" s="1308"/>
      <c r="S752" s="1308"/>
    </row>
    <row r="753" spans="1:19" ht="19.5" customHeight="1" x14ac:dyDescent="0.25">
      <c r="A753" s="1308"/>
      <c r="B753" s="1308"/>
      <c r="C753" s="1308"/>
      <c r="D753" s="1308"/>
      <c r="E753" s="1322"/>
      <c r="F753" s="1322"/>
      <c r="G753" s="1308"/>
      <c r="H753" s="1308"/>
      <c r="I753" s="1308"/>
      <c r="J753" s="1308"/>
      <c r="K753" s="1308"/>
      <c r="L753" s="1308"/>
      <c r="M753" s="1308"/>
      <c r="N753" s="1308"/>
      <c r="O753" s="1308"/>
      <c r="P753" s="1308"/>
      <c r="Q753" s="1308"/>
      <c r="R753" s="1308"/>
      <c r="S753" s="1308"/>
    </row>
    <row r="754" spans="1:19" ht="19.5" customHeight="1" x14ac:dyDescent="0.25">
      <c r="A754" s="1308"/>
      <c r="B754" s="1308"/>
      <c r="C754" s="1308"/>
      <c r="D754" s="1308"/>
      <c r="E754" s="1322"/>
      <c r="F754" s="1322"/>
      <c r="G754" s="1308"/>
      <c r="H754" s="1308"/>
      <c r="I754" s="1308"/>
      <c r="J754" s="1308"/>
      <c r="K754" s="1308"/>
      <c r="L754" s="1308"/>
      <c r="M754" s="1308"/>
      <c r="N754" s="1308"/>
      <c r="O754" s="1308"/>
      <c r="P754" s="1308"/>
      <c r="Q754" s="1308"/>
      <c r="R754" s="1308"/>
      <c r="S754" s="1308"/>
    </row>
    <row r="755" spans="1:19" ht="19.5" customHeight="1" x14ac:dyDescent="0.25">
      <c r="A755" s="1308"/>
      <c r="B755" s="1308"/>
      <c r="C755" s="1308"/>
      <c r="D755" s="1308"/>
      <c r="E755" s="1322"/>
      <c r="F755" s="1322"/>
      <c r="G755" s="1308"/>
      <c r="H755" s="1308"/>
      <c r="I755" s="1308"/>
      <c r="J755" s="1308"/>
      <c r="K755" s="1308"/>
      <c r="L755" s="1308"/>
      <c r="M755" s="1308"/>
      <c r="N755" s="1308"/>
      <c r="O755" s="1308"/>
      <c r="P755" s="1308"/>
      <c r="Q755" s="1308"/>
      <c r="R755" s="1308"/>
      <c r="S755" s="1308"/>
    </row>
    <row r="756" spans="1:19" ht="19.5" customHeight="1" x14ac:dyDescent="0.25">
      <c r="A756" s="1308"/>
      <c r="B756" s="1308"/>
      <c r="C756" s="1308"/>
      <c r="D756" s="1308"/>
      <c r="E756" s="1322"/>
      <c r="F756" s="1322"/>
      <c r="G756" s="1308"/>
      <c r="H756" s="1308"/>
      <c r="I756" s="1308"/>
      <c r="J756" s="1308"/>
      <c r="K756" s="1308"/>
      <c r="L756" s="1308"/>
      <c r="M756" s="1308"/>
      <c r="N756" s="1308"/>
      <c r="O756" s="1308"/>
      <c r="P756" s="1308"/>
      <c r="Q756" s="1308"/>
      <c r="R756" s="1308"/>
      <c r="S756" s="1308"/>
    </row>
    <row r="757" spans="1:19" ht="19.5" customHeight="1" x14ac:dyDescent="0.25">
      <c r="A757" s="1308"/>
      <c r="B757" s="1308"/>
      <c r="C757" s="1308"/>
      <c r="D757" s="1308"/>
      <c r="E757" s="1322"/>
      <c r="F757" s="1322"/>
      <c r="G757" s="1308"/>
      <c r="H757" s="1308"/>
      <c r="I757" s="1308"/>
      <c r="J757" s="1308"/>
      <c r="K757" s="1308"/>
      <c r="L757" s="1308"/>
      <c r="M757" s="1308"/>
      <c r="N757" s="1308"/>
      <c r="O757" s="1308"/>
      <c r="P757" s="1308"/>
      <c r="Q757" s="1308"/>
      <c r="R757" s="1308"/>
      <c r="S757" s="1308"/>
    </row>
    <row r="758" spans="1:19" ht="19.5" customHeight="1" x14ac:dyDescent="0.25">
      <c r="A758" s="1308"/>
      <c r="B758" s="1308"/>
      <c r="C758" s="1308"/>
      <c r="D758" s="1308"/>
      <c r="E758" s="1322"/>
      <c r="F758" s="1322"/>
      <c r="G758" s="1308"/>
      <c r="H758" s="1308"/>
      <c r="I758" s="1308"/>
      <c r="J758" s="1308"/>
      <c r="K758" s="1308"/>
      <c r="L758" s="1308"/>
      <c r="M758" s="1308"/>
      <c r="N758" s="1308"/>
      <c r="O758" s="1308"/>
      <c r="P758" s="1308"/>
      <c r="Q758" s="1308"/>
      <c r="R758" s="1308"/>
      <c r="S758" s="1308"/>
    </row>
    <row r="759" spans="1:19" ht="19.5" customHeight="1" x14ac:dyDescent="0.25">
      <c r="A759" s="1308"/>
      <c r="B759" s="1308"/>
      <c r="C759" s="1308"/>
      <c r="D759" s="1308"/>
      <c r="E759" s="1322"/>
      <c r="F759" s="1322"/>
      <c r="G759" s="1308"/>
      <c r="H759" s="1308"/>
      <c r="I759" s="1308"/>
      <c r="J759" s="1308"/>
      <c r="K759" s="1308"/>
      <c r="L759" s="1308"/>
      <c r="M759" s="1308"/>
      <c r="N759" s="1308"/>
      <c r="O759" s="1308"/>
      <c r="P759" s="1308"/>
      <c r="Q759" s="1308"/>
      <c r="R759" s="1308"/>
      <c r="S759" s="1308"/>
    </row>
    <row r="760" spans="1:19" ht="19.5" customHeight="1" x14ac:dyDescent="0.25">
      <c r="A760" s="1308"/>
      <c r="B760" s="1308"/>
      <c r="C760" s="1308"/>
      <c r="D760" s="1308"/>
      <c r="E760" s="1322"/>
      <c r="F760" s="1322"/>
      <c r="G760" s="1308"/>
      <c r="H760" s="1308"/>
      <c r="I760" s="1308"/>
      <c r="J760" s="1308"/>
      <c r="K760" s="1308"/>
      <c r="L760" s="1308"/>
      <c r="M760" s="1308"/>
      <c r="N760" s="1308"/>
      <c r="O760" s="1308"/>
      <c r="P760" s="1308"/>
      <c r="Q760" s="1308"/>
      <c r="R760" s="1308"/>
      <c r="S760" s="1308"/>
    </row>
    <row r="761" spans="1:19" ht="19.5" customHeight="1" x14ac:dyDescent="0.25">
      <c r="A761" s="1308"/>
      <c r="B761" s="1308"/>
      <c r="C761" s="1308"/>
      <c r="D761" s="1308"/>
      <c r="E761" s="1322"/>
      <c r="F761" s="1322"/>
      <c r="G761" s="1308"/>
      <c r="H761" s="1308"/>
      <c r="I761" s="1308"/>
      <c r="J761" s="1308"/>
      <c r="K761" s="1308"/>
      <c r="L761" s="1308"/>
      <c r="M761" s="1308"/>
      <c r="N761" s="1308"/>
      <c r="O761" s="1308"/>
      <c r="P761" s="1308"/>
      <c r="Q761" s="1308"/>
      <c r="R761" s="1308"/>
      <c r="S761" s="1308"/>
    </row>
    <row r="762" spans="1:19" ht="19.5" customHeight="1" x14ac:dyDescent="0.25">
      <c r="A762" s="1308"/>
      <c r="B762" s="1308"/>
      <c r="C762" s="1308"/>
      <c r="D762" s="1308"/>
      <c r="E762" s="1322"/>
      <c r="F762" s="1322"/>
      <c r="G762" s="1308"/>
      <c r="H762" s="1308"/>
      <c r="I762" s="1308"/>
      <c r="J762" s="1308"/>
      <c r="K762" s="1308"/>
      <c r="L762" s="1308"/>
      <c r="M762" s="1308"/>
      <c r="N762" s="1308"/>
      <c r="O762" s="1308"/>
      <c r="P762" s="1308"/>
      <c r="Q762" s="1308"/>
      <c r="R762" s="1308"/>
      <c r="S762" s="1308"/>
    </row>
    <row r="763" spans="1:19" ht="19.5" customHeight="1" x14ac:dyDescent="0.25">
      <c r="A763" s="1308"/>
      <c r="B763" s="1308"/>
      <c r="C763" s="1308"/>
      <c r="D763" s="1308"/>
      <c r="E763" s="1322"/>
      <c r="F763" s="1322"/>
      <c r="G763" s="1308"/>
      <c r="H763" s="1308"/>
      <c r="I763" s="1308"/>
      <c r="J763" s="1308"/>
      <c r="K763" s="1308"/>
      <c r="L763" s="1308"/>
      <c r="M763" s="1308"/>
      <c r="N763" s="1308"/>
      <c r="O763" s="1308"/>
      <c r="P763" s="1308"/>
      <c r="Q763" s="1308"/>
      <c r="R763" s="1308"/>
      <c r="S763" s="1308"/>
    </row>
    <row r="764" spans="1:19" ht="19.5" customHeight="1" x14ac:dyDescent="0.25">
      <c r="A764" s="1308"/>
      <c r="B764" s="1308"/>
      <c r="C764" s="1308"/>
      <c r="D764" s="1308"/>
      <c r="E764" s="1322"/>
      <c r="F764" s="1322"/>
      <c r="G764" s="1308"/>
      <c r="H764" s="1308"/>
      <c r="I764" s="1308"/>
      <c r="J764" s="1308"/>
      <c r="K764" s="1308"/>
      <c r="L764" s="1308"/>
      <c r="M764" s="1308"/>
      <c r="N764" s="1308"/>
      <c r="O764" s="1308"/>
      <c r="P764" s="1308"/>
      <c r="Q764" s="1308"/>
      <c r="R764" s="1308"/>
      <c r="S764" s="1308"/>
    </row>
    <row r="765" spans="1:19" ht="19.5" customHeight="1" x14ac:dyDescent="0.25">
      <c r="A765" s="1308"/>
      <c r="B765" s="1308"/>
      <c r="C765" s="1308"/>
      <c r="D765" s="1308"/>
      <c r="E765" s="1322"/>
      <c r="F765" s="1322"/>
      <c r="G765" s="1308"/>
      <c r="H765" s="1308"/>
      <c r="I765" s="1308"/>
      <c r="J765" s="1308"/>
      <c r="K765" s="1308"/>
      <c r="L765" s="1308"/>
      <c r="M765" s="1308"/>
      <c r="N765" s="1308"/>
      <c r="O765" s="1308"/>
      <c r="P765" s="1308"/>
      <c r="Q765" s="1308"/>
      <c r="R765" s="1308"/>
      <c r="S765" s="1308"/>
    </row>
    <row r="766" spans="1:19" ht="19.5" customHeight="1" x14ac:dyDescent="0.25">
      <c r="A766" s="1308"/>
      <c r="B766" s="1308"/>
      <c r="C766" s="1308"/>
      <c r="D766" s="1308"/>
      <c r="E766" s="1322"/>
      <c r="F766" s="1322"/>
      <c r="G766" s="1308"/>
      <c r="H766" s="1308"/>
      <c r="I766" s="1308"/>
      <c r="J766" s="1308"/>
      <c r="K766" s="1308"/>
      <c r="L766" s="1308"/>
      <c r="M766" s="1308"/>
      <c r="N766" s="1308"/>
      <c r="O766" s="1308"/>
      <c r="P766" s="1308"/>
      <c r="Q766" s="1308"/>
      <c r="R766" s="1308"/>
      <c r="S766" s="1308"/>
    </row>
    <row r="767" spans="1:19" ht="19.5" customHeight="1" x14ac:dyDescent="0.25">
      <c r="A767" s="1308"/>
      <c r="B767" s="1308"/>
      <c r="C767" s="1308"/>
      <c r="D767" s="1308"/>
      <c r="E767" s="1322"/>
      <c r="F767" s="1322"/>
      <c r="G767" s="1308"/>
      <c r="H767" s="1308"/>
      <c r="I767" s="1308"/>
      <c r="J767" s="1308"/>
      <c r="K767" s="1308"/>
      <c r="L767" s="1308"/>
      <c r="M767" s="1308"/>
      <c r="N767" s="1308"/>
      <c r="O767" s="1308"/>
      <c r="P767" s="1308"/>
      <c r="Q767" s="1308"/>
      <c r="R767" s="1308"/>
      <c r="S767" s="1308"/>
    </row>
    <row r="768" spans="1:19" ht="19.5" customHeight="1" x14ac:dyDescent="0.25">
      <c r="A768" s="1308"/>
      <c r="B768" s="1308"/>
      <c r="C768" s="1308"/>
      <c r="D768" s="1308"/>
      <c r="E768" s="1322"/>
      <c r="F768" s="1322"/>
      <c r="G768" s="1308"/>
      <c r="H768" s="1308"/>
      <c r="I768" s="1308"/>
      <c r="J768" s="1308"/>
      <c r="K768" s="1308"/>
      <c r="L768" s="1308"/>
      <c r="M768" s="1308"/>
      <c r="N768" s="1308"/>
      <c r="O768" s="1308"/>
      <c r="P768" s="1308"/>
      <c r="Q768" s="1308"/>
      <c r="R768" s="1308"/>
      <c r="S768" s="1308"/>
    </row>
    <row r="769" spans="1:19" ht="19.5" customHeight="1" x14ac:dyDescent="0.25">
      <c r="A769" s="1308"/>
      <c r="B769" s="1308"/>
      <c r="C769" s="1308"/>
      <c r="D769" s="1308"/>
      <c r="E769" s="1322"/>
      <c r="F769" s="1322"/>
      <c r="G769" s="1308"/>
      <c r="H769" s="1308"/>
      <c r="I769" s="1308"/>
      <c r="J769" s="1308"/>
      <c r="K769" s="1308"/>
      <c r="L769" s="1308"/>
      <c r="M769" s="1308"/>
      <c r="N769" s="1308"/>
      <c r="O769" s="1308"/>
      <c r="P769" s="1308"/>
      <c r="Q769" s="1308"/>
      <c r="R769" s="1308"/>
      <c r="S769" s="1308"/>
    </row>
    <row r="770" spans="1:19" ht="19.5" customHeight="1" x14ac:dyDescent="0.25">
      <c r="A770" s="1308"/>
      <c r="B770" s="1308"/>
      <c r="C770" s="1308"/>
      <c r="D770" s="1308"/>
      <c r="E770" s="1322"/>
      <c r="F770" s="1322"/>
      <c r="G770" s="1308"/>
      <c r="H770" s="1308"/>
      <c r="I770" s="1308"/>
      <c r="J770" s="1308"/>
      <c r="K770" s="1308"/>
      <c r="L770" s="1308"/>
      <c r="M770" s="1308"/>
      <c r="N770" s="1308"/>
      <c r="O770" s="1308"/>
      <c r="P770" s="1308"/>
      <c r="Q770" s="1308"/>
      <c r="R770" s="1308"/>
      <c r="S770" s="1308"/>
    </row>
    <row r="771" spans="1:19" ht="19.5" customHeight="1" x14ac:dyDescent="0.25">
      <c r="A771" s="1308"/>
      <c r="B771" s="1308"/>
      <c r="C771" s="1308"/>
      <c r="D771" s="1308"/>
      <c r="E771" s="1322"/>
      <c r="F771" s="1322"/>
      <c r="G771" s="1308"/>
      <c r="H771" s="1308"/>
      <c r="I771" s="1308"/>
      <c r="J771" s="1308"/>
      <c r="K771" s="1308"/>
      <c r="L771" s="1308"/>
      <c r="M771" s="1308"/>
      <c r="N771" s="1308"/>
      <c r="O771" s="1308"/>
      <c r="P771" s="1308"/>
      <c r="Q771" s="1308"/>
      <c r="R771" s="1308"/>
      <c r="S771" s="1308"/>
    </row>
    <row r="772" spans="1:19" ht="19.5" customHeight="1" x14ac:dyDescent="0.25">
      <c r="A772" s="1308"/>
      <c r="B772" s="1308"/>
      <c r="C772" s="1308"/>
      <c r="D772" s="1308"/>
      <c r="E772" s="1322"/>
      <c r="F772" s="1322"/>
      <c r="G772" s="1308"/>
      <c r="H772" s="1308"/>
      <c r="I772" s="1308"/>
      <c r="J772" s="1308"/>
      <c r="K772" s="1308"/>
      <c r="L772" s="1308"/>
      <c r="M772" s="1308"/>
      <c r="N772" s="1308"/>
      <c r="O772" s="1308"/>
      <c r="P772" s="1308"/>
      <c r="Q772" s="1308"/>
      <c r="R772" s="1308"/>
      <c r="S772" s="1308"/>
    </row>
    <row r="773" spans="1:19" ht="19.5" customHeight="1" x14ac:dyDescent="0.25">
      <c r="A773" s="1308"/>
      <c r="B773" s="1308"/>
      <c r="C773" s="1308"/>
      <c r="D773" s="1308"/>
      <c r="E773" s="1322"/>
      <c r="F773" s="1322"/>
      <c r="G773" s="1308"/>
      <c r="H773" s="1308"/>
      <c r="I773" s="1308"/>
      <c r="J773" s="1308"/>
      <c r="K773" s="1308"/>
      <c r="L773" s="1308"/>
      <c r="M773" s="1308"/>
      <c r="N773" s="1308"/>
      <c r="O773" s="1308"/>
      <c r="P773" s="1308"/>
      <c r="Q773" s="1308"/>
      <c r="R773" s="1308"/>
      <c r="S773" s="1308"/>
    </row>
    <row r="774" spans="1:19" ht="19.5" customHeight="1" x14ac:dyDescent="0.25">
      <c r="A774" s="1308"/>
      <c r="B774" s="1308"/>
      <c r="C774" s="1308"/>
      <c r="D774" s="1308"/>
      <c r="E774" s="1322"/>
      <c r="F774" s="1322"/>
      <c r="G774" s="1308"/>
      <c r="H774" s="1308"/>
      <c r="I774" s="1308"/>
      <c r="J774" s="1308"/>
      <c r="K774" s="1308"/>
      <c r="L774" s="1308"/>
      <c r="M774" s="1308"/>
      <c r="N774" s="1308"/>
      <c r="O774" s="1308"/>
      <c r="P774" s="1308"/>
      <c r="Q774" s="1308"/>
      <c r="R774" s="1308"/>
      <c r="S774" s="1308"/>
    </row>
    <row r="775" spans="1:19" ht="19.5" customHeight="1" x14ac:dyDescent="0.25">
      <c r="A775" s="1308"/>
      <c r="B775" s="1308"/>
      <c r="C775" s="1308"/>
      <c r="D775" s="1308"/>
      <c r="E775" s="1322"/>
      <c r="F775" s="1322"/>
      <c r="G775" s="1308"/>
      <c r="H775" s="1308"/>
      <c r="I775" s="1308"/>
      <c r="J775" s="1308"/>
      <c r="K775" s="1308"/>
      <c r="L775" s="1308"/>
      <c r="M775" s="1308"/>
      <c r="N775" s="1308"/>
      <c r="O775" s="1308"/>
      <c r="P775" s="1308"/>
      <c r="Q775" s="1308"/>
      <c r="R775" s="1308"/>
      <c r="S775" s="1308"/>
    </row>
    <row r="776" spans="1:19" ht="19.5" customHeight="1" x14ac:dyDescent="0.25">
      <c r="A776" s="1308"/>
      <c r="B776" s="1308"/>
      <c r="C776" s="1308"/>
      <c r="D776" s="1308"/>
      <c r="E776" s="1322"/>
      <c r="F776" s="1322"/>
      <c r="G776" s="1308"/>
      <c r="H776" s="1308"/>
      <c r="I776" s="1308"/>
      <c r="J776" s="1308"/>
      <c r="K776" s="1308"/>
      <c r="L776" s="1308"/>
      <c r="M776" s="1308"/>
      <c r="N776" s="1308"/>
      <c r="O776" s="1308"/>
      <c r="P776" s="1308"/>
      <c r="Q776" s="1308"/>
      <c r="R776" s="1308"/>
      <c r="S776" s="1308"/>
    </row>
    <row r="777" spans="1:19" ht="19.5" customHeight="1" x14ac:dyDescent="0.25">
      <c r="A777" s="1308"/>
      <c r="B777" s="1308"/>
      <c r="C777" s="1308"/>
      <c r="D777" s="1308"/>
      <c r="E777" s="1322"/>
      <c r="F777" s="1322"/>
      <c r="G777" s="1308"/>
      <c r="H777" s="1308"/>
      <c r="I777" s="1308"/>
      <c r="J777" s="1308"/>
      <c r="K777" s="1308"/>
      <c r="L777" s="1308"/>
      <c r="M777" s="1308"/>
      <c r="N777" s="1308"/>
      <c r="O777" s="1308"/>
      <c r="P777" s="1308"/>
      <c r="Q777" s="1308"/>
      <c r="R777" s="1308"/>
      <c r="S777" s="1308"/>
    </row>
    <row r="778" spans="1:19" ht="19.5" customHeight="1" x14ac:dyDescent="0.25">
      <c r="A778" s="1308"/>
      <c r="B778" s="1308"/>
      <c r="C778" s="1308"/>
      <c r="D778" s="1308"/>
      <c r="E778" s="1322"/>
      <c r="F778" s="1322"/>
      <c r="G778" s="1308"/>
      <c r="H778" s="1308"/>
      <c r="I778" s="1308"/>
      <c r="J778" s="1308"/>
      <c r="K778" s="1308"/>
      <c r="L778" s="1308"/>
      <c r="M778" s="1308"/>
      <c r="N778" s="1308"/>
      <c r="O778" s="1308"/>
      <c r="P778" s="1308"/>
      <c r="Q778" s="1308"/>
      <c r="R778" s="1308"/>
      <c r="S778" s="1308"/>
    </row>
    <row r="779" spans="1:19" ht="19.5" customHeight="1" x14ac:dyDescent="0.25">
      <c r="A779" s="1308"/>
      <c r="B779" s="1308"/>
      <c r="C779" s="1308"/>
      <c r="D779" s="1308"/>
      <c r="E779" s="1322"/>
      <c r="F779" s="1322"/>
      <c r="G779" s="1308"/>
      <c r="H779" s="1308"/>
      <c r="I779" s="1308"/>
      <c r="J779" s="1308"/>
      <c r="K779" s="1308"/>
      <c r="L779" s="1308"/>
      <c r="M779" s="1308"/>
      <c r="N779" s="1308"/>
      <c r="O779" s="1308"/>
      <c r="P779" s="1308"/>
      <c r="Q779" s="1308"/>
      <c r="R779" s="1308"/>
      <c r="S779" s="1308"/>
    </row>
    <row r="780" spans="1:19" ht="19.5" customHeight="1" x14ac:dyDescent="0.25">
      <c r="A780" s="1308"/>
      <c r="B780" s="1308"/>
      <c r="C780" s="1308"/>
      <c r="D780" s="1308"/>
      <c r="E780" s="1322"/>
      <c r="F780" s="1322"/>
      <c r="G780" s="1308"/>
      <c r="H780" s="1308"/>
      <c r="I780" s="1308"/>
      <c r="J780" s="1308"/>
      <c r="K780" s="1308"/>
      <c r="L780" s="1308"/>
      <c r="M780" s="1308"/>
      <c r="N780" s="1308"/>
      <c r="O780" s="1308"/>
      <c r="P780" s="1308"/>
      <c r="Q780" s="1308"/>
      <c r="R780" s="1308"/>
      <c r="S780" s="1308"/>
    </row>
    <row r="781" spans="1:19" ht="19.5" customHeight="1" x14ac:dyDescent="0.25">
      <c r="A781" s="1308"/>
      <c r="B781" s="1308"/>
      <c r="C781" s="1308"/>
      <c r="D781" s="1308"/>
      <c r="E781" s="1322"/>
      <c r="F781" s="1322"/>
      <c r="G781" s="1308"/>
      <c r="H781" s="1308"/>
      <c r="I781" s="1308"/>
      <c r="J781" s="1308"/>
      <c r="K781" s="1308"/>
      <c r="L781" s="1308"/>
      <c r="M781" s="1308"/>
      <c r="N781" s="1308"/>
      <c r="O781" s="1308"/>
      <c r="P781" s="1308"/>
      <c r="Q781" s="1308"/>
      <c r="R781" s="1308"/>
      <c r="S781" s="1308"/>
    </row>
    <row r="782" spans="1:19" ht="19.5" customHeight="1" x14ac:dyDescent="0.25">
      <c r="A782" s="1308"/>
      <c r="B782" s="1308"/>
      <c r="C782" s="1308"/>
      <c r="D782" s="1308"/>
      <c r="E782" s="1322"/>
      <c r="F782" s="1322"/>
      <c r="G782" s="1308"/>
      <c r="H782" s="1308"/>
      <c r="I782" s="1308"/>
      <c r="J782" s="1308"/>
      <c r="K782" s="1308"/>
      <c r="L782" s="1308"/>
      <c r="M782" s="1308"/>
      <c r="N782" s="1308"/>
      <c r="O782" s="1308"/>
      <c r="P782" s="1308"/>
      <c r="Q782" s="1308"/>
      <c r="R782" s="1308"/>
      <c r="S782" s="1308"/>
    </row>
    <row r="783" spans="1:19" ht="19.5" customHeight="1" x14ac:dyDescent="0.25">
      <c r="A783" s="1308"/>
      <c r="B783" s="1308"/>
      <c r="C783" s="1308"/>
      <c r="D783" s="1308"/>
      <c r="E783" s="1322"/>
      <c r="F783" s="1322"/>
      <c r="G783" s="1308"/>
      <c r="H783" s="1308"/>
      <c r="I783" s="1308"/>
      <c r="J783" s="1308"/>
      <c r="K783" s="1308"/>
      <c r="L783" s="1308"/>
      <c r="M783" s="1308"/>
      <c r="N783" s="1308"/>
      <c r="O783" s="1308"/>
      <c r="P783" s="1308"/>
      <c r="Q783" s="1308"/>
      <c r="R783" s="1308"/>
      <c r="S783" s="1308"/>
    </row>
    <row r="784" spans="1:19" ht="19.5" customHeight="1" x14ac:dyDescent="0.25">
      <c r="A784" s="1308"/>
      <c r="B784" s="1308"/>
      <c r="C784" s="1308"/>
      <c r="D784" s="1308"/>
      <c r="E784" s="1322"/>
      <c r="F784" s="1322"/>
      <c r="G784" s="1308"/>
      <c r="H784" s="1308"/>
      <c r="I784" s="1308"/>
      <c r="J784" s="1308"/>
      <c r="K784" s="1308"/>
      <c r="L784" s="1308"/>
      <c r="M784" s="1308"/>
      <c r="N784" s="1308"/>
      <c r="O784" s="1308"/>
      <c r="P784" s="1308"/>
      <c r="Q784" s="1308"/>
      <c r="R784" s="1308"/>
      <c r="S784" s="1308"/>
    </row>
    <row r="785" spans="1:19" ht="19.5" customHeight="1" x14ac:dyDescent="0.25">
      <c r="A785" s="1308"/>
      <c r="B785" s="1308"/>
      <c r="C785" s="1308"/>
      <c r="D785" s="1308"/>
      <c r="E785" s="1322"/>
      <c r="F785" s="1322"/>
      <c r="G785" s="1308"/>
      <c r="H785" s="1308"/>
      <c r="I785" s="1308"/>
      <c r="J785" s="1308"/>
      <c r="K785" s="1308"/>
      <c r="L785" s="1308"/>
      <c r="M785" s="1308"/>
      <c r="N785" s="1308"/>
      <c r="O785" s="1308"/>
      <c r="P785" s="1308"/>
      <c r="Q785" s="1308"/>
      <c r="R785" s="1308"/>
      <c r="S785" s="1308"/>
    </row>
    <row r="786" spans="1:19" ht="19.5" customHeight="1" x14ac:dyDescent="0.25">
      <c r="A786" s="1308"/>
      <c r="B786" s="1308"/>
      <c r="C786" s="1308"/>
      <c r="D786" s="1308"/>
      <c r="E786" s="1322"/>
      <c r="F786" s="1322"/>
      <c r="G786" s="1308"/>
      <c r="H786" s="1308"/>
      <c r="I786" s="1308"/>
      <c r="J786" s="1308"/>
      <c r="K786" s="1308"/>
      <c r="L786" s="1308"/>
      <c r="M786" s="1308"/>
      <c r="N786" s="1308"/>
      <c r="O786" s="1308"/>
      <c r="P786" s="1308"/>
      <c r="Q786" s="1308"/>
      <c r="R786" s="1308"/>
      <c r="S786" s="1308"/>
    </row>
    <row r="787" spans="1:19" ht="19.5" customHeight="1" x14ac:dyDescent="0.25">
      <c r="A787" s="1308"/>
      <c r="B787" s="1308"/>
      <c r="C787" s="1308"/>
      <c r="D787" s="1308"/>
      <c r="E787" s="1322"/>
      <c r="F787" s="1322"/>
      <c r="G787" s="1308"/>
      <c r="H787" s="1308"/>
      <c r="I787" s="1308"/>
      <c r="J787" s="1308"/>
      <c r="K787" s="1308"/>
      <c r="L787" s="1308"/>
      <c r="M787" s="1308"/>
      <c r="N787" s="1308"/>
      <c r="O787" s="1308"/>
      <c r="P787" s="1308"/>
      <c r="Q787" s="1308"/>
      <c r="R787" s="1308"/>
      <c r="S787" s="1308"/>
    </row>
    <row r="788" spans="1:19" ht="19.5" customHeight="1" x14ac:dyDescent="0.25">
      <c r="A788" s="1308"/>
      <c r="B788" s="1308"/>
      <c r="C788" s="1308"/>
      <c r="D788" s="1308"/>
      <c r="E788" s="1322"/>
      <c r="F788" s="1322"/>
      <c r="G788" s="1308"/>
      <c r="H788" s="1308"/>
      <c r="I788" s="1308"/>
      <c r="J788" s="1308"/>
      <c r="K788" s="1308"/>
      <c r="L788" s="1308"/>
      <c r="M788" s="1308"/>
      <c r="N788" s="1308"/>
      <c r="O788" s="1308"/>
      <c r="P788" s="1308"/>
      <c r="Q788" s="1308"/>
      <c r="R788" s="1308"/>
      <c r="S788" s="1308"/>
    </row>
    <row r="789" spans="1:19" ht="19.5" customHeight="1" x14ac:dyDescent="0.25">
      <c r="A789" s="1308"/>
      <c r="B789" s="1308"/>
      <c r="C789" s="1308"/>
      <c r="D789" s="1308"/>
      <c r="E789" s="1322"/>
      <c r="F789" s="1322"/>
      <c r="G789" s="1308"/>
      <c r="H789" s="1308"/>
      <c r="I789" s="1308"/>
      <c r="J789" s="1308"/>
      <c r="K789" s="1308"/>
      <c r="L789" s="1308"/>
      <c r="M789" s="1308"/>
      <c r="N789" s="1308"/>
      <c r="O789" s="1308"/>
      <c r="P789" s="1308"/>
      <c r="Q789" s="1308"/>
      <c r="R789" s="1308"/>
      <c r="S789" s="1308"/>
    </row>
    <row r="790" spans="1:19" ht="19.5" customHeight="1" x14ac:dyDescent="0.25">
      <c r="A790" s="1308"/>
      <c r="B790" s="1308"/>
      <c r="C790" s="1308"/>
      <c r="D790" s="1308"/>
      <c r="E790" s="1322"/>
      <c r="F790" s="1322"/>
      <c r="G790" s="1308"/>
      <c r="H790" s="1308"/>
      <c r="I790" s="1308"/>
      <c r="J790" s="1308"/>
      <c r="K790" s="1308"/>
      <c r="L790" s="1308"/>
      <c r="M790" s="1308"/>
      <c r="N790" s="1308"/>
      <c r="O790" s="1308"/>
      <c r="P790" s="1308"/>
      <c r="Q790" s="1308"/>
      <c r="R790" s="1308"/>
      <c r="S790" s="1308"/>
    </row>
    <row r="791" spans="1:19" ht="19.5" customHeight="1" x14ac:dyDescent="0.25">
      <c r="A791" s="1308"/>
      <c r="B791" s="1308"/>
      <c r="C791" s="1308"/>
      <c r="D791" s="1308"/>
      <c r="E791" s="1322"/>
      <c r="F791" s="1322"/>
      <c r="G791" s="1308"/>
      <c r="H791" s="1308"/>
      <c r="I791" s="1308"/>
      <c r="J791" s="1308"/>
      <c r="K791" s="1308"/>
      <c r="L791" s="1308"/>
      <c r="M791" s="1308"/>
      <c r="N791" s="1308"/>
      <c r="O791" s="1308"/>
      <c r="P791" s="1308"/>
      <c r="Q791" s="1308"/>
      <c r="R791" s="1308"/>
      <c r="S791" s="1308"/>
    </row>
    <row r="792" spans="1:19" ht="19.5" customHeight="1" x14ac:dyDescent="0.25">
      <c r="A792" s="1308"/>
      <c r="B792" s="1308"/>
      <c r="C792" s="1308"/>
      <c r="D792" s="1308"/>
      <c r="E792" s="1322"/>
      <c r="F792" s="1322"/>
      <c r="G792" s="1308"/>
      <c r="H792" s="1308"/>
      <c r="I792" s="1308"/>
      <c r="J792" s="1308"/>
      <c r="K792" s="1308"/>
      <c r="L792" s="1308"/>
      <c r="M792" s="1308"/>
      <c r="N792" s="1308"/>
      <c r="O792" s="1308"/>
      <c r="P792" s="1308"/>
      <c r="Q792" s="1308"/>
      <c r="R792" s="1308"/>
      <c r="S792" s="1308"/>
    </row>
    <row r="793" spans="1:19" ht="19.5" customHeight="1" x14ac:dyDescent="0.25">
      <c r="A793" s="1308"/>
      <c r="B793" s="1308"/>
      <c r="C793" s="1308"/>
      <c r="D793" s="1308"/>
      <c r="E793" s="1322"/>
      <c r="F793" s="1322"/>
      <c r="G793" s="1308"/>
      <c r="H793" s="1308"/>
      <c r="I793" s="1308"/>
      <c r="J793" s="1308"/>
      <c r="K793" s="1308"/>
      <c r="L793" s="1308"/>
      <c r="M793" s="1308"/>
      <c r="N793" s="1308"/>
      <c r="O793" s="1308"/>
      <c r="P793" s="1308"/>
      <c r="Q793" s="1308"/>
      <c r="R793" s="1308"/>
      <c r="S793" s="1308"/>
    </row>
    <row r="794" spans="1:19" ht="19.5" customHeight="1" x14ac:dyDescent="0.25">
      <c r="A794" s="1308"/>
      <c r="B794" s="1308"/>
      <c r="C794" s="1308"/>
      <c r="D794" s="1308"/>
      <c r="E794" s="1322"/>
      <c r="F794" s="1322"/>
      <c r="G794" s="1308"/>
      <c r="H794" s="1308"/>
      <c r="I794" s="1308"/>
      <c r="J794" s="1308"/>
      <c r="K794" s="1308"/>
      <c r="L794" s="1308"/>
      <c r="M794" s="1308"/>
      <c r="N794" s="1308"/>
      <c r="O794" s="1308"/>
      <c r="P794" s="1308"/>
      <c r="Q794" s="1308"/>
      <c r="R794" s="1308"/>
      <c r="S794" s="1308"/>
    </row>
    <row r="795" spans="1:19" ht="19.5" customHeight="1" x14ac:dyDescent="0.25">
      <c r="A795" s="1308"/>
      <c r="B795" s="1308"/>
      <c r="C795" s="1308"/>
      <c r="D795" s="1308"/>
      <c r="E795" s="1322"/>
      <c r="F795" s="1322"/>
      <c r="G795" s="1308"/>
      <c r="H795" s="1308"/>
      <c r="I795" s="1308"/>
      <c r="J795" s="1308"/>
      <c r="K795" s="1308"/>
      <c r="L795" s="1308"/>
      <c r="M795" s="1308"/>
      <c r="N795" s="1308"/>
      <c r="O795" s="1308"/>
      <c r="P795" s="1308"/>
      <c r="Q795" s="1308"/>
      <c r="R795" s="1308"/>
      <c r="S795" s="1308"/>
    </row>
    <row r="796" spans="1:19" ht="19.5" customHeight="1" x14ac:dyDescent="0.25">
      <c r="A796" s="1308"/>
      <c r="B796" s="1308"/>
      <c r="C796" s="1308"/>
      <c r="D796" s="1308"/>
      <c r="E796" s="1322"/>
      <c r="F796" s="1322"/>
      <c r="G796" s="1308"/>
      <c r="H796" s="1308"/>
      <c r="I796" s="1308"/>
      <c r="J796" s="1308"/>
      <c r="K796" s="1308"/>
      <c r="L796" s="1308"/>
      <c r="M796" s="1308"/>
      <c r="N796" s="1308"/>
      <c r="O796" s="1308"/>
      <c r="P796" s="1308"/>
      <c r="Q796" s="1308"/>
      <c r="R796" s="1308"/>
      <c r="S796" s="1308"/>
    </row>
    <row r="797" spans="1:19" ht="19.5" customHeight="1" x14ac:dyDescent="0.25">
      <c r="A797" s="1308"/>
      <c r="B797" s="1308"/>
      <c r="C797" s="1308"/>
      <c r="D797" s="1308"/>
      <c r="E797" s="1322"/>
      <c r="F797" s="1322"/>
      <c r="G797" s="1308"/>
      <c r="H797" s="1308"/>
      <c r="I797" s="1308"/>
      <c r="J797" s="1308"/>
      <c r="K797" s="1308"/>
      <c r="L797" s="1308"/>
      <c r="M797" s="1308"/>
      <c r="N797" s="1308"/>
      <c r="O797" s="1308"/>
      <c r="P797" s="1308"/>
      <c r="Q797" s="1308"/>
      <c r="R797" s="1308"/>
      <c r="S797" s="1308"/>
    </row>
    <row r="798" spans="1:19" ht="19.5" customHeight="1" x14ac:dyDescent="0.25">
      <c r="A798" s="1308"/>
      <c r="B798" s="1308"/>
      <c r="C798" s="1308"/>
      <c r="D798" s="1308"/>
      <c r="E798" s="1322"/>
      <c r="F798" s="1322"/>
      <c r="G798" s="1308"/>
      <c r="H798" s="1308"/>
      <c r="I798" s="1308"/>
      <c r="J798" s="1308"/>
      <c r="K798" s="1308"/>
      <c r="L798" s="1308"/>
      <c r="M798" s="1308"/>
      <c r="N798" s="1308"/>
      <c r="O798" s="1308"/>
      <c r="P798" s="1308"/>
      <c r="Q798" s="1308"/>
      <c r="R798" s="1308"/>
      <c r="S798" s="1308"/>
    </row>
    <row r="799" spans="1:19" ht="19.5" customHeight="1" x14ac:dyDescent="0.25">
      <c r="A799" s="1308"/>
      <c r="B799" s="1308"/>
      <c r="C799" s="1308"/>
      <c r="D799" s="1308"/>
      <c r="E799" s="1322"/>
      <c r="F799" s="1322"/>
      <c r="G799" s="1308"/>
      <c r="H799" s="1308"/>
      <c r="I799" s="1308"/>
      <c r="J799" s="1308"/>
      <c r="K799" s="1308"/>
      <c r="L799" s="1308"/>
      <c r="M799" s="1308"/>
      <c r="N799" s="1308"/>
      <c r="O799" s="1308"/>
      <c r="P799" s="1308"/>
      <c r="Q799" s="1308"/>
      <c r="R799" s="1308"/>
      <c r="S799" s="1308"/>
    </row>
    <row r="800" spans="1:19" ht="19.5" customHeight="1" x14ac:dyDescent="0.25">
      <c r="A800" s="1308"/>
      <c r="B800" s="1308"/>
      <c r="C800" s="1308"/>
      <c r="D800" s="1308"/>
      <c r="E800" s="1322"/>
      <c r="F800" s="1322"/>
      <c r="G800" s="1308"/>
      <c r="H800" s="1308"/>
      <c r="I800" s="1308"/>
      <c r="J800" s="1308"/>
      <c r="K800" s="1308"/>
      <c r="L800" s="1308"/>
      <c r="M800" s="1308"/>
      <c r="N800" s="1308"/>
      <c r="O800" s="1308"/>
      <c r="P800" s="1308"/>
      <c r="Q800" s="1308"/>
      <c r="R800" s="1308"/>
      <c r="S800" s="1308"/>
    </row>
    <row r="801" spans="1:19" ht="19.5" customHeight="1" x14ac:dyDescent="0.25">
      <c r="A801" s="1308"/>
      <c r="B801" s="1308"/>
      <c r="C801" s="1308"/>
      <c r="D801" s="1308"/>
      <c r="E801" s="1322"/>
      <c r="F801" s="1322"/>
      <c r="G801" s="1308"/>
      <c r="H801" s="1308"/>
      <c r="I801" s="1308"/>
      <c r="J801" s="1308"/>
      <c r="K801" s="1308"/>
      <c r="L801" s="1308"/>
      <c r="M801" s="1308"/>
      <c r="N801" s="1308"/>
      <c r="O801" s="1308"/>
      <c r="P801" s="1308"/>
      <c r="Q801" s="1308"/>
      <c r="R801" s="1308"/>
      <c r="S801" s="1308"/>
    </row>
    <row r="802" spans="1:19" ht="19.5" customHeight="1" x14ac:dyDescent="0.25">
      <c r="A802" s="1308"/>
      <c r="B802" s="1308"/>
      <c r="C802" s="1308"/>
      <c r="D802" s="1308"/>
      <c r="E802" s="1322"/>
      <c r="F802" s="1322"/>
      <c r="G802" s="1308"/>
      <c r="H802" s="1308"/>
      <c r="I802" s="1308"/>
      <c r="J802" s="1308"/>
      <c r="K802" s="1308"/>
      <c r="L802" s="1308"/>
      <c r="M802" s="1308"/>
      <c r="N802" s="1308"/>
      <c r="O802" s="1308"/>
      <c r="P802" s="1308"/>
      <c r="Q802" s="1308"/>
      <c r="R802" s="1308"/>
      <c r="S802" s="1308"/>
    </row>
    <row r="803" spans="1:19" ht="19.5" customHeight="1" x14ac:dyDescent="0.25">
      <c r="A803" s="1308"/>
      <c r="B803" s="1308"/>
      <c r="C803" s="1308"/>
      <c r="D803" s="1308"/>
      <c r="E803" s="1322"/>
      <c r="F803" s="1322"/>
      <c r="G803" s="1308"/>
      <c r="H803" s="1308"/>
      <c r="I803" s="1308"/>
      <c r="J803" s="1308"/>
      <c r="K803" s="1308"/>
      <c r="L803" s="1308"/>
      <c r="M803" s="1308"/>
      <c r="N803" s="1308"/>
      <c r="O803" s="1308"/>
      <c r="P803" s="1308"/>
      <c r="Q803" s="1308"/>
      <c r="R803" s="1308"/>
      <c r="S803" s="1308"/>
    </row>
    <row r="804" spans="1:19" ht="19.5" customHeight="1" x14ac:dyDescent="0.25">
      <c r="A804" s="1308"/>
      <c r="B804" s="1308"/>
      <c r="C804" s="1308"/>
      <c r="D804" s="1308"/>
      <c r="E804" s="1322"/>
      <c r="F804" s="1322"/>
      <c r="G804" s="1308"/>
      <c r="H804" s="1308"/>
      <c r="I804" s="1308"/>
      <c r="J804" s="1308"/>
      <c r="K804" s="1308"/>
      <c r="L804" s="1308"/>
      <c r="M804" s="1308"/>
      <c r="N804" s="1308"/>
      <c r="O804" s="1308"/>
      <c r="P804" s="1308"/>
      <c r="Q804" s="1308"/>
      <c r="R804" s="1308"/>
      <c r="S804" s="1308"/>
    </row>
    <row r="805" spans="1:19" ht="19.5" customHeight="1" x14ac:dyDescent="0.25">
      <c r="A805" s="1308"/>
      <c r="B805" s="1308"/>
      <c r="C805" s="1308"/>
      <c r="D805" s="1308"/>
      <c r="E805" s="1322"/>
      <c r="F805" s="1322"/>
      <c r="G805" s="1308"/>
      <c r="H805" s="1308"/>
      <c r="I805" s="1308"/>
      <c r="J805" s="1308"/>
      <c r="K805" s="1308"/>
      <c r="L805" s="1308"/>
      <c r="M805" s="1308"/>
      <c r="N805" s="1308"/>
      <c r="O805" s="1308"/>
      <c r="P805" s="1308"/>
      <c r="Q805" s="1308"/>
      <c r="R805" s="1308"/>
      <c r="S805" s="1308"/>
    </row>
    <row r="806" spans="1:19" ht="19.5" customHeight="1" x14ac:dyDescent="0.25">
      <c r="A806" s="1308"/>
      <c r="B806" s="1308"/>
      <c r="C806" s="1308"/>
      <c r="D806" s="1308"/>
      <c r="E806" s="1322"/>
      <c r="F806" s="1322"/>
      <c r="G806" s="1308"/>
      <c r="H806" s="1308"/>
      <c r="I806" s="1308"/>
      <c r="J806" s="1308"/>
      <c r="K806" s="1308"/>
      <c r="L806" s="1308"/>
      <c r="M806" s="1308"/>
      <c r="N806" s="1308"/>
      <c r="O806" s="1308"/>
      <c r="P806" s="1308"/>
      <c r="Q806" s="1308"/>
      <c r="R806" s="1308"/>
      <c r="S806" s="1308"/>
    </row>
    <row r="807" spans="1:19" ht="19.5" customHeight="1" x14ac:dyDescent="0.25">
      <c r="A807" s="1308"/>
      <c r="B807" s="1308"/>
      <c r="C807" s="1308"/>
      <c r="D807" s="1308"/>
      <c r="E807" s="1322"/>
      <c r="F807" s="1322"/>
      <c r="G807" s="1308"/>
      <c r="H807" s="1308"/>
      <c r="I807" s="1308"/>
      <c r="J807" s="1308"/>
      <c r="K807" s="1308"/>
      <c r="L807" s="1308"/>
      <c r="M807" s="1308"/>
      <c r="N807" s="1308"/>
      <c r="O807" s="1308"/>
      <c r="P807" s="1308"/>
      <c r="Q807" s="1308"/>
      <c r="R807" s="1308"/>
      <c r="S807" s="1308"/>
    </row>
    <row r="808" spans="1:19" ht="19.5" customHeight="1" x14ac:dyDescent="0.25">
      <c r="A808" s="1308"/>
      <c r="B808" s="1308"/>
      <c r="C808" s="1308"/>
      <c r="D808" s="1308"/>
      <c r="E808" s="1322"/>
      <c r="F808" s="1322"/>
      <c r="G808" s="1308"/>
      <c r="H808" s="1308"/>
      <c r="I808" s="1308"/>
      <c r="J808" s="1308"/>
      <c r="K808" s="1308"/>
      <c r="L808" s="1308"/>
      <c r="M808" s="1308"/>
      <c r="N808" s="1308"/>
      <c r="O808" s="1308"/>
      <c r="P808" s="1308"/>
      <c r="Q808" s="1308"/>
      <c r="R808" s="1308"/>
      <c r="S808" s="1308"/>
    </row>
    <row r="809" spans="1:19" ht="19.5" customHeight="1" x14ac:dyDescent="0.25">
      <c r="A809" s="1308"/>
      <c r="B809" s="1308"/>
      <c r="C809" s="1308"/>
      <c r="D809" s="1308"/>
      <c r="E809" s="1322"/>
      <c r="F809" s="1322"/>
      <c r="G809" s="1308"/>
      <c r="H809" s="1308"/>
      <c r="I809" s="1308"/>
      <c r="J809" s="1308"/>
      <c r="K809" s="1308"/>
      <c r="L809" s="1308"/>
      <c r="M809" s="1308"/>
      <c r="N809" s="1308"/>
      <c r="O809" s="1308"/>
      <c r="P809" s="1308"/>
      <c r="Q809" s="1308"/>
      <c r="R809" s="1308"/>
      <c r="S809" s="1308"/>
    </row>
    <row r="810" spans="1:19" ht="19.5" customHeight="1" x14ac:dyDescent="0.25">
      <c r="A810" s="1308"/>
      <c r="B810" s="1308"/>
      <c r="C810" s="1308"/>
      <c r="D810" s="1308"/>
      <c r="E810" s="1322"/>
      <c r="F810" s="1322"/>
      <c r="G810" s="1308"/>
      <c r="H810" s="1308"/>
      <c r="I810" s="1308"/>
      <c r="J810" s="1308"/>
      <c r="K810" s="1308"/>
      <c r="L810" s="1308"/>
      <c r="M810" s="1308"/>
      <c r="N810" s="1308"/>
      <c r="O810" s="1308"/>
      <c r="P810" s="1308"/>
      <c r="Q810" s="1308"/>
      <c r="R810" s="1308"/>
      <c r="S810" s="1308"/>
    </row>
    <row r="811" spans="1:19" ht="19.5" customHeight="1" x14ac:dyDescent="0.25">
      <c r="A811" s="1308"/>
      <c r="B811" s="1308"/>
      <c r="C811" s="1308"/>
      <c r="D811" s="1308"/>
      <c r="E811" s="1322"/>
      <c r="F811" s="1322"/>
      <c r="G811" s="1308"/>
      <c r="H811" s="1308"/>
      <c r="I811" s="1308"/>
      <c r="J811" s="1308"/>
      <c r="K811" s="1308"/>
      <c r="L811" s="1308"/>
      <c r="M811" s="1308"/>
      <c r="N811" s="1308"/>
      <c r="O811" s="1308"/>
      <c r="P811" s="1308"/>
      <c r="Q811" s="1308"/>
      <c r="R811" s="1308"/>
      <c r="S811" s="1308"/>
    </row>
    <row r="812" spans="1:19" ht="19.5" customHeight="1" x14ac:dyDescent="0.25">
      <c r="A812" s="1308"/>
      <c r="B812" s="1308"/>
      <c r="C812" s="1308"/>
      <c r="D812" s="1308"/>
      <c r="E812" s="1322"/>
      <c r="F812" s="1322"/>
      <c r="G812" s="1308"/>
      <c r="H812" s="1308"/>
      <c r="I812" s="1308"/>
      <c r="J812" s="1308"/>
      <c r="K812" s="1308"/>
      <c r="L812" s="1308"/>
      <c r="M812" s="1308"/>
      <c r="N812" s="1308"/>
      <c r="O812" s="1308"/>
      <c r="P812" s="1308"/>
      <c r="Q812" s="1308"/>
      <c r="R812" s="1308"/>
      <c r="S812" s="1308"/>
    </row>
    <row r="813" spans="1:19" ht="19.5" customHeight="1" x14ac:dyDescent="0.25">
      <c r="A813" s="1308"/>
      <c r="B813" s="1308"/>
      <c r="C813" s="1308"/>
      <c r="D813" s="1308"/>
      <c r="E813" s="1322"/>
      <c r="F813" s="1322"/>
      <c r="G813" s="1308"/>
      <c r="H813" s="1308"/>
      <c r="I813" s="1308"/>
      <c r="J813" s="1308"/>
      <c r="K813" s="1308"/>
      <c r="L813" s="1308"/>
      <c r="M813" s="1308"/>
      <c r="N813" s="1308"/>
      <c r="O813" s="1308"/>
      <c r="P813" s="1308"/>
      <c r="Q813" s="1308"/>
      <c r="R813" s="1308"/>
      <c r="S813" s="1308"/>
    </row>
    <row r="814" spans="1:19" ht="19.5" customHeight="1" x14ac:dyDescent="0.25">
      <c r="A814" s="1308"/>
      <c r="B814" s="1308"/>
      <c r="C814" s="1308"/>
      <c r="D814" s="1308"/>
      <c r="E814" s="1322"/>
      <c r="F814" s="1322"/>
      <c r="G814" s="1308"/>
      <c r="H814" s="1308"/>
      <c r="I814" s="1308"/>
      <c r="J814" s="1308"/>
      <c r="K814" s="1308"/>
      <c r="L814" s="1308"/>
      <c r="M814" s="1308"/>
      <c r="N814" s="1308"/>
      <c r="O814" s="1308"/>
      <c r="P814" s="1308"/>
      <c r="Q814" s="1308"/>
      <c r="R814" s="1308"/>
      <c r="S814" s="1308"/>
    </row>
    <row r="815" spans="1:19" ht="19.5" customHeight="1" x14ac:dyDescent="0.25">
      <c r="A815" s="1308"/>
      <c r="B815" s="1308"/>
      <c r="C815" s="1308"/>
      <c r="D815" s="1308"/>
      <c r="E815" s="1322"/>
      <c r="F815" s="1322"/>
      <c r="G815" s="1308"/>
      <c r="H815" s="1308"/>
      <c r="I815" s="1308"/>
      <c r="J815" s="1308"/>
      <c r="K815" s="1308"/>
      <c r="L815" s="1308"/>
      <c r="M815" s="1308"/>
      <c r="N815" s="1308"/>
      <c r="O815" s="1308"/>
      <c r="P815" s="1308"/>
      <c r="Q815" s="1308"/>
      <c r="R815" s="1308"/>
      <c r="S815" s="1308"/>
    </row>
    <row r="816" spans="1:19" ht="19.5" customHeight="1" x14ac:dyDescent="0.25">
      <c r="A816" s="1308"/>
      <c r="B816" s="1308"/>
      <c r="C816" s="1308"/>
      <c r="D816" s="1308"/>
      <c r="E816" s="1322"/>
      <c r="F816" s="1322"/>
      <c r="G816" s="1308"/>
      <c r="H816" s="1308"/>
      <c r="I816" s="1308"/>
      <c r="J816" s="1308"/>
      <c r="K816" s="1308"/>
      <c r="L816" s="1308"/>
      <c r="M816" s="1308"/>
      <c r="N816" s="1308"/>
      <c r="O816" s="1308"/>
      <c r="P816" s="1308"/>
      <c r="Q816" s="1308"/>
      <c r="R816" s="1308"/>
      <c r="S816" s="1308"/>
    </row>
    <row r="817" spans="1:19" ht="19.5" customHeight="1" x14ac:dyDescent="0.25">
      <c r="A817" s="1308"/>
      <c r="B817" s="1308"/>
      <c r="C817" s="1308"/>
      <c r="D817" s="1308"/>
      <c r="E817" s="1322"/>
      <c r="F817" s="1322"/>
      <c r="G817" s="1308"/>
      <c r="H817" s="1308"/>
      <c r="I817" s="1308"/>
      <c r="J817" s="1308"/>
      <c r="K817" s="1308"/>
      <c r="L817" s="1308"/>
      <c r="M817" s="1308"/>
      <c r="N817" s="1308"/>
      <c r="O817" s="1308"/>
      <c r="P817" s="1308"/>
      <c r="Q817" s="1308"/>
      <c r="R817" s="1308"/>
      <c r="S817" s="1308"/>
    </row>
    <row r="818" spans="1:19" ht="19.5" customHeight="1" x14ac:dyDescent="0.25">
      <c r="A818" s="1308"/>
      <c r="B818" s="1308"/>
      <c r="C818" s="1308"/>
      <c r="D818" s="1308"/>
      <c r="E818" s="1322"/>
      <c r="F818" s="1322"/>
      <c r="G818" s="1308"/>
      <c r="H818" s="1308"/>
      <c r="I818" s="1308"/>
      <c r="J818" s="1308"/>
      <c r="K818" s="1308"/>
      <c r="L818" s="1308"/>
      <c r="M818" s="1308"/>
      <c r="N818" s="1308"/>
      <c r="O818" s="1308"/>
      <c r="P818" s="1308"/>
      <c r="Q818" s="1308"/>
      <c r="R818" s="1308"/>
      <c r="S818" s="1308"/>
    </row>
    <row r="819" spans="1:19" ht="19.5" customHeight="1" x14ac:dyDescent="0.25">
      <c r="A819" s="1308"/>
      <c r="B819" s="1308"/>
      <c r="C819" s="1308"/>
      <c r="D819" s="1308"/>
      <c r="E819" s="1322"/>
      <c r="F819" s="1322"/>
      <c r="G819" s="1308"/>
      <c r="H819" s="1308"/>
      <c r="I819" s="1308"/>
      <c r="J819" s="1308"/>
      <c r="K819" s="1308"/>
      <c r="L819" s="1308"/>
      <c r="M819" s="1308"/>
      <c r="N819" s="1308"/>
      <c r="O819" s="1308"/>
      <c r="P819" s="1308"/>
      <c r="Q819" s="1308"/>
      <c r="R819" s="1308"/>
      <c r="S819" s="1308"/>
    </row>
    <row r="820" spans="1:19" ht="19.5" customHeight="1" x14ac:dyDescent="0.25">
      <c r="A820" s="1308"/>
      <c r="B820" s="1308"/>
      <c r="C820" s="1308"/>
      <c r="D820" s="1308"/>
      <c r="E820" s="1322"/>
      <c r="F820" s="1322"/>
      <c r="G820" s="1308"/>
      <c r="H820" s="1308"/>
      <c r="I820" s="1308"/>
      <c r="J820" s="1308"/>
      <c r="K820" s="1308"/>
      <c r="L820" s="1308"/>
      <c r="M820" s="1308"/>
      <c r="N820" s="1308"/>
      <c r="O820" s="1308"/>
      <c r="P820" s="1308"/>
      <c r="Q820" s="1308"/>
      <c r="R820" s="1308"/>
      <c r="S820" s="1308"/>
    </row>
    <row r="821" spans="1:19" ht="19.5" customHeight="1" x14ac:dyDescent="0.25">
      <c r="A821" s="1308"/>
      <c r="B821" s="1308"/>
      <c r="C821" s="1308"/>
      <c r="D821" s="1308"/>
      <c r="E821" s="1322"/>
      <c r="F821" s="1322"/>
      <c r="G821" s="1308"/>
      <c r="H821" s="1308"/>
      <c r="I821" s="1308"/>
      <c r="J821" s="1308"/>
      <c r="K821" s="1308"/>
      <c r="L821" s="1308"/>
      <c r="M821" s="1308"/>
      <c r="N821" s="1308"/>
      <c r="O821" s="1308"/>
      <c r="P821" s="1308"/>
      <c r="Q821" s="1308"/>
      <c r="R821" s="1308"/>
      <c r="S821" s="1308"/>
    </row>
    <row r="822" spans="1:19" ht="19.5" customHeight="1" x14ac:dyDescent="0.25">
      <c r="A822" s="1308"/>
      <c r="B822" s="1308"/>
      <c r="C822" s="1308"/>
      <c r="D822" s="1308"/>
      <c r="E822" s="1322"/>
      <c r="F822" s="1322"/>
      <c r="G822" s="1308"/>
      <c r="H822" s="1308"/>
      <c r="I822" s="1308"/>
      <c r="J822" s="1308"/>
      <c r="K822" s="1308"/>
      <c r="L822" s="1308"/>
      <c r="M822" s="1308"/>
      <c r="N822" s="1308"/>
      <c r="O822" s="1308"/>
      <c r="P822" s="1308"/>
      <c r="Q822" s="1308"/>
      <c r="R822" s="1308"/>
      <c r="S822" s="1308"/>
    </row>
    <row r="823" spans="1:19" ht="19.5" customHeight="1" x14ac:dyDescent="0.25">
      <c r="A823" s="1308"/>
      <c r="B823" s="1308"/>
      <c r="C823" s="1308"/>
      <c r="D823" s="1308"/>
      <c r="E823" s="1322"/>
      <c r="F823" s="1322"/>
      <c r="G823" s="1308"/>
      <c r="H823" s="1308"/>
      <c r="I823" s="1308"/>
      <c r="J823" s="1308"/>
      <c r="K823" s="1308"/>
      <c r="L823" s="1308"/>
      <c r="M823" s="1308"/>
      <c r="N823" s="1308"/>
      <c r="O823" s="1308"/>
      <c r="P823" s="1308"/>
      <c r="Q823" s="1308"/>
      <c r="R823" s="1308"/>
      <c r="S823" s="1308"/>
    </row>
    <row r="824" spans="1:19" ht="19.5" customHeight="1" x14ac:dyDescent="0.25">
      <c r="A824" s="1308"/>
      <c r="B824" s="1308"/>
      <c r="C824" s="1308"/>
      <c r="D824" s="1308"/>
      <c r="E824" s="1322"/>
      <c r="F824" s="1322"/>
      <c r="G824" s="1308"/>
      <c r="H824" s="1308"/>
      <c r="I824" s="1308"/>
      <c r="J824" s="1308"/>
      <c r="K824" s="1308"/>
      <c r="L824" s="1308"/>
      <c r="M824" s="1308"/>
      <c r="N824" s="1308"/>
      <c r="O824" s="1308"/>
      <c r="P824" s="1308"/>
      <c r="Q824" s="1308"/>
      <c r="R824" s="1308"/>
      <c r="S824" s="1308"/>
    </row>
    <row r="825" spans="1:19" ht="19.5" customHeight="1" x14ac:dyDescent="0.25">
      <c r="A825" s="1308"/>
      <c r="B825" s="1308"/>
      <c r="C825" s="1308"/>
      <c r="D825" s="1308"/>
      <c r="E825" s="1322"/>
      <c r="F825" s="1322"/>
      <c r="G825" s="1308"/>
      <c r="H825" s="1308"/>
      <c r="I825" s="1308"/>
      <c r="J825" s="1308"/>
      <c r="K825" s="1308"/>
      <c r="L825" s="1308"/>
      <c r="M825" s="1308"/>
      <c r="N825" s="1308"/>
      <c r="O825" s="1308"/>
      <c r="P825" s="1308"/>
      <c r="Q825" s="1308"/>
      <c r="R825" s="1308"/>
      <c r="S825" s="1308"/>
    </row>
    <row r="826" spans="1:19" ht="19.5" customHeight="1" x14ac:dyDescent="0.25">
      <c r="A826" s="1308"/>
      <c r="B826" s="1308"/>
      <c r="C826" s="1308"/>
      <c r="D826" s="1308"/>
      <c r="E826" s="1322"/>
      <c r="F826" s="1322"/>
      <c r="G826" s="1308"/>
      <c r="H826" s="1308"/>
      <c r="I826" s="1308"/>
      <c r="J826" s="1308"/>
      <c r="K826" s="1308"/>
      <c r="L826" s="1308"/>
      <c r="M826" s="1308"/>
      <c r="N826" s="1308"/>
      <c r="O826" s="1308"/>
      <c r="P826" s="1308"/>
      <c r="Q826" s="1308"/>
      <c r="R826" s="1308"/>
      <c r="S826" s="1308"/>
    </row>
    <row r="827" spans="1:19" ht="19.5" customHeight="1" x14ac:dyDescent="0.25">
      <c r="A827" s="1308"/>
      <c r="B827" s="1308"/>
      <c r="C827" s="1308"/>
      <c r="D827" s="1308"/>
      <c r="E827" s="1322"/>
      <c r="F827" s="1322"/>
      <c r="G827" s="1308"/>
      <c r="H827" s="1308"/>
      <c r="I827" s="1308"/>
      <c r="J827" s="1308"/>
      <c r="K827" s="1308"/>
      <c r="L827" s="1308"/>
      <c r="M827" s="1308"/>
      <c r="N827" s="1308"/>
      <c r="O827" s="1308"/>
      <c r="P827" s="1308"/>
      <c r="Q827" s="1308"/>
      <c r="R827" s="1308"/>
      <c r="S827" s="1308"/>
    </row>
    <row r="828" spans="1:19" ht="19.5" customHeight="1" x14ac:dyDescent="0.25">
      <c r="A828" s="1308"/>
      <c r="B828" s="1308"/>
      <c r="C828" s="1308"/>
      <c r="D828" s="1308"/>
      <c r="E828" s="1322"/>
      <c r="F828" s="1322"/>
      <c r="G828" s="1308"/>
      <c r="H828" s="1308"/>
      <c r="I828" s="1308"/>
      <c r="J828" s="1308"/>
      <c r="K828" s="1308"/>
      <c r="L828" s="1308"/>
      <c r="M828" s="1308"/>
      <c r="N828" s="1308"/>
      <c r="O828" s="1308"/>
      <c r="P828" s="1308"/>
      <c r="Q828" s="1308"/>
      <c r="R828" s="1308"/>
      <c r="S828" s="1308"/>
    </row>
    <row r="829" spans="1:19" ht="19.5" customHeight="1" x14ac:dyDescent="0.25">
      <c r="A829" s="1308"/>
      <c r="B829" s="1308"/>
      <c r="C829" s="1308"/>
      <c r="D829" s="1308"/>
      <c r="E829" s="1322"/>
      <c r="F829" s="1322"/>
      <c r="G829" s="1308"/>
      <c r="H829" s="1308"/>
      <c r="I829" s="1308"/>
      <c r="J829" s="1308"/>
      <c r="K829" s="1308"/>
      <c r="L829" s="1308"/>
      <c r="M829" s="1308"/>
      <c r="N829" s="1308"/>
      <c r="O829" s="1308"/>
      <c r="P829" s="1308"/>
      <c r="Q829" s="1308"/>
      <c r="R829" s="1308"/>
      <c r="S829" s="1308"/>
    </row>
    <row r="830" spans="1:19" ht="19.5" customHeight="1" x14ac:dyDescent="0.25">
      <c r="A830" s="1308"/>
      <c r="B830" s="1308"/>
      <c r="C830" s="1308"/>
      <c r="D830" s="1308"/>
      <c r="E830" s="1322"/>
      <c r="F830" s="1322"/>
      <c r="G830" s="1308"/>
      <c r="H830" s="1308"/>
      <c r="I830" s="1308"/>
      <c r="J830" s="1308"/>
      <c r="K830" s="1308"/>
      <c r="L830" s="1308"/>
      <c r="M830" s="1308"/>
      <c r="N830" s="1308"/>
      <c r="O830" s="1308"/>
      <c r="P830" s="1308"/>
      <c r="Q830" s="1308"/>
      <c r="R830" s="1308"/>
      <c r="S830" s="1308"/>
    </row>
    <row r="831" spans="1:19" ht="19.5" customHeight="1" x14ac:dyDescent="0.25">
      <c r="A831" s="1308"/>
      <c r="B831" s="1308"/>
      <c r="C831" s="1308"/>
      <c r="D831" s="1308"/>
      <c r="E831" s="1322"/>
      <c r="F831" s="1322"/>
      <c r="G831" s="1308"/>
      <c r="H831" s="1308"/>
      <c r="I831" s="1308"/>
      <c r="J831" s="1308"/>
      <c r="K831" s="1308"/>
      <c r="L831" s="1308"/>
      <c r="M831" s="1308"/>
      <c r="N831" s="1308"/>
      <c r="O831" s="1308"/>
      <c r="P831" s="1308"/>
      <c r="Q831" s="1308"/>
      <c r="R831" s="1308"/>
      <c r="S831" s="1308"/>
    </row>
    <row r="832" spans="1:19" ht="19.5" customHeight="1" x14ac:dyDescent="0.25">
      <c r="A832" s="1308"/>
      <c r="B832" s="1308"/>
      <c r="C832" s="1308"/>
      <c r="D832" s="1308"/>
      <c r="E832" s="1322"/>
      <c r="F832" s="1322"/>
      <c r="G832" s="1308"/>
      <c r="H832" s="1308"/>
      <c r="I832" s="1308"/>
      <c r="J832" s="1308"/>
      <c r="K832" s="1308"/>
      <c r="L832" s="1308"/>
      <c r="M832" s="1308"/>
      <c r="N832" s="1308"/>
      <c r="O832" s="1308"/>
      <c r="P832" s="1308"/>
      <c r="Q832" s="1308"/>
      <c r="R832" s="1308"/>
      <c r="S832" s="1308"/>
    </row>
    <row r="833" spans="1:19" ht="19.5" customHeight="1" x14ac:dyDescent="0.25">
      <c r="A833" s="1308"/>
      <c r="B833" s="1308"/>
      <c r="C833" s="1308"/>
      <c r="D833" s="1308"/>
      <c r="E833" s="1322"/>
      <c r="F833" s="1322"/>
      <c r="G833" s="1308"/>
      <c r="H833" s="1308"/>
      <c r="I833" s="1308"/>
      <c r="J833" s="1308"/>
      <c r="K833" s="1308"/>
      <c r="L833" s="1308"/>
      <c r="M833" s="1308"/>
      <c r="N833" s="1308"/>
      <c r="O833" s="1308"/>
      <c r="P833" s="1308"/>
      <c r="Q833" s="1308"/>
      <c r="R833" s="1308"/>
      <c r="S833" s="1308"/>
    </row>
    <row r="834" spans="1:19" ht="19.5" customHeight="1" x14ac:dyDescent="0.25">
      <c r="A834" s="1308"/>
      <c r="B834" s="1308"/>
      <c r="C834" s="1308"/>
      <c r="D834" s="1308"/>
      <c r="E834" s="1322"/>
      <c r="F834" s="1322"/>
      <c r="G834" s="1308"/>
      <c r="H834" s="1308"/>
      <c r="I834" s="1308"/>
      <c r="J834" s="1308"/>
      <c r="K834" s="1308"/>
      <c r="L834" s="1308"/>
      <c r="M834" s="1308"/>
      <c r="N834" s="1308"/>
      <c r="O834" s="1308"/>
      <c r="P834" s="1308"/>
      <c r="Q834" s="1308"/>
      <c r="R834" s="1308"/>
      <c r="S834" s="1308"/>
    </row>
    <row r="835" spans="1:19" ht="19.5" customHeight="1" x14ac:dyDescent="0.25">
      <c r="A835" s="1308"/>
      <c r="B835" s="1308"/>
      <c r="C835" s="1308"/>
      <c r="D835" s="1308"/>
      <c r="E835" s="1322"/>
      <c r="F835" s="1322"/>
      <c r="G835" s="1308"/>
      <c r="H835" s="1308"/>
      <c r="I835" s="1308"/>
      <c r="J835" s="1308"/>
      <c r="K835" s="1308"/>
      <c r="L835" s="1308"/>
      <c r="M835" s="1308"/>
      <c r="N835" s="1308"/>
      <c r="O835" s="1308"/>
      <c r="P835" s="1308"/>
      <c r="Q835" s="1308"/>
      <c r="R835" s="1308"/>
      <c r="S835" s="1308"/>
    </row>
    <row r="836" spans="1:19" ht="19.5" customHeight="1" x14ac:dyDescent="0.25">
      <c r="A836" s="1308"/>
      <c r="B836" s="1308"/>
      <c r="C836" s="1308"/>
      <c r="D836" s="1308"/>
      <c r="E836" s="1322"/>
      <c r="F836" s="1322"/>
      <c r="G836" s="1308"/>
      <c r="H836" s="1308"/>
      <c r="I836" s="1308"/>
      <c r="J836" s="1308"/>
      <c r="K836" s="1308"/>
      <c r="L836" s="1308"/>
      <c r="M836" s="1308"/>
      <c r="N836" s="1308"/>
      <c r="O836" s="1308"/>
      <c r="P836" s="1308"/>
      <c r="Q836" s="1308"/>
      <c r="R836" s="1308"/>
      <c r="S836" s="1308"/>
    </row>
    <row r="837" spans="1:19" ht="19.5" customHeight="1" x14ac:dyDescent="0.25">
      <c r="A837" s="1308"/>
      <c r="B837" s="1308"/>
      <c r="C837" s="1308"/>
      <c r="D837" s="1308"/>
      <c r="E837" s="1322"/>
      <c r="F837" s="1322"/>
      <c r="G837" s="1308"/>
      <c r="H837" s="1308"/>
      <c r="I837" s="1308"/>
      <c r="J837" s="1308"/>
      <c r="K837" s="1308"/>
      <c r="L837" s="1308"/>
      <c r="M837" s="1308"/>
      <c r="N837" s="1308"/>
      <c r="O837" s="1308"/>
      <c r="P837" s="1308"/>
      <c r="Q837" s="1308"/>
      <c r="R837" s="1308"/>
      <c r="S837" s="1308"/>
    </row>
    <row r="838" spans="1:19" ht="19.5" customHeight="1" x14ac:dyDescent="0.25">
      <c r="A838" s="1308"/>
      <c r="B838" s="1308"/>
      <c r="C838" s="1308"/>
      <c r="D838" s="1308"/>
      <c r="E838" s="1322"/>
      <c r="F838" s="1322"/>
      <c r="G838" s="1308"/>
      <c r="H838" s="1308"/>
      <c r="I838" s="1308"/>
      <c r="J838" s="1308"/>
      <c r="K838" s="1308"/>
      <c r="L838" s="1308"/>
      <c r="M838" s="1308"/>
      <c r="N838" s="1308"/>
      <c r="O838" s="1308"/>
      <c r="P838" s="1308"/>
      <c r="Q838" s="1308"/>
      <c r="R838" s="1308"/>
      <c r="S838" s="1308"/>
    </row>
    <row r="839" spans="1:19" ht="19.5" customHeight="1" x14ac:dyDescent="0.25">
      <c r="A839" s="1308"/>
      <c r="B839" s="1308"/>
      <c r="C839" s="1308"/>
      <c r="D839" s="1308"/>
      <c r="E839" s="1322"/>
      <c r="F839" s="1322"/>
      <c r="G839" s="1308"/>
      <c r="H839" s="1308"/>
      <c r="I839" s="1308"/>
      <c r="J839" s="1308"/>
      <c r="K839" s="1308"/>
      <c r="L839" s="1308"/>
      <c r="M839" s="1308"/>
      <c r="N839" s="1308"/>
      <c r="O839" s="1308"/>
      <c r="P839" s="1308"/>
      <c r="Q839" s="1308"/>
      <c r="R839" s="1308"/>
      <c r="S839" s="1308"/>
    </row>
    <row r="840" spans="1:19" ht="19.5" customHeight="1" x14ac:dyDescent="0.25">
      <c r="A840" s="1308"/>
      <c r="B840" s="1308"/>
      <c r="C840" s="1308"/>
      <c r="D840" s="1308"/>
      <c r="E840" s="1322"/>
      <c r="F840" s="1322"/>
      <c r="G840" s="1308"/>
      <c r="H840" s="1308"/>
      <c r="I840" s="1308"/>
      <c r="J840" s="1308"/>
      <c r="K840" s="1308"/>
      <c r="L840" s="1308"/>
      <c r="M840" s="1308"/>
      <c r="N840" s="1308"/>
      <c r="O840" s="1308"/>
      <c r="P840" s="1308"/>
      <c r="Q840" s="1308"/>
      <c r="R840" s="1308"/>
      <c r="S840" s="1308"/>
    </row>
    <row r="841" spans="1:19" ht="19.5" customHeight="1" x14ac:dyDescent="0.25">
      <c r="A841" s="1308"/>
      <c r="B841" s="1308"/>
      <c r="C841" s="1308"/>
      <c r="D841" s="1308"/>
      <c r="E841" s="1322"/>
      <c r="F841" s="1322"/>
      <c r="G841" s="1308"/>
      <c r="H841" s="1308"/>
      <c r="I841" s="1308"/>
      <c r="J841" s="1308"/>
      <c r="K841" s="1308"/>
      <c r="L841" s="1308"/>
      <c r="M841" s="1308"/>
      <c r="N841" s="1308"/>
      <c r="O841" s="1308"/>
      <c r="P841" s="1308"/>
      <c r="Q841" s="1308"/>
      <c r="R841" s="1308"/>
      <c r="S841" s="1308"/>
    </row>
    <row r="842" spans="1:19" ht="19.5" customHeight="1" x14ac:dyDescent="0.25">
      <c r="A842" s="1308"/>
      <c r="B842" s="1308"/>
      <c r="C842" s="1308"/>
      <c r="D842" s="1308"/>
      <c r="E842" s="1322"/>
      <c r="F842" s="1322"/>
      <c r="G842" s="1308"/>
      <c r="H842" s="1308"/>
      <c r="I842" s="1308"/>
      <c r="J842" s="1308"/>
      <c r="K842" s="1308"/>
      <c r="L842" s="1308"/>
      <c r="M842" s="1308"/>
      <c r="N842" s="1308"/>
      <c r="O842" s="1308"/>
      <c r="P842" s="1308"/>
      <c r="Q842" s="1308"/>
      <c r="R842" s="1308"/>
      <c r="S842" s="1308"/>
    </row>
    <row r="843" spans="1:19" ht="19.5" customHeight="1" x14ac:dyDescent="0.25">
      <c r="A843" s="1308"/>
      <c r="B843" s="1308"/>
      <c r="C843" s="1308"/>
      <c r="D843" s="1308"/>
      <c r="E843" s="1322"/>
      <c r="F843" s="1322"/>
      <c r="G843" s="1308"/>
      <c r="H843" s="1308"/>
      <c r="I843" s="1308"/>
      <c r="J843" s="1308"/>
      <c r="K843" s="1308"/>
      <c r="L843" s="1308"/>
      <c r="M843" s="1308"/>
      <c r="N843" s="1308"/>
      <c r="O843" s="1308"/>
      <c r="P843" s="1308"/>
      <c r="Q843" s="1308"/>
      <c r="R843" s="1308"/>
      <c r="S843" s="1308"/>
    </row>
    <row r="844" spans="1:19" ht="19.5" customHeight="1" x14ac:dyDescent="0.25">
      <c r="A844" s="1308"/>
      <c r="B844" s="1308"/>
      <c r="C844" s="1308"/>
      <c r="D844" s="1308"/>
      <c r="E844" s="1322"/>
      <c r="F844" s="1322"/>
      <c r="G844" s="1308"/>
      <c r="H844" s="1308"/>
      <c r="I844" s="1308"/>
      <c r="J844" s="1308"/>
      <c r="K844" s="1308"/>
      <c r="L844" s="1308"/>
      <c r="M844" s="1308"/>
      <c r="N844" s="1308"/>
      <c r="O844" s="1308"/>
      <c r="P844" s="1308"/>
      <c r="Q844" s="1308"/>
      <c r="R844" s="1308"/>
      <c r="S844" s="1308"/>
    </row>
    <row r="845" spans="1:19" ht="19.5" customHeight="1" x14ac:dyDescent="0.25">
      <c r="A845" s="1308"/>
      <c r="B845" s="1308"/>
      <c r="C845" s="1308"/>
      <c r="D845" s="1308"/>
      <c r="E845" s="1322"/>
      <c r="F845" s="1322"/>
      <c r="G845" s="1308"/>
      <c r="H845" s="1308"/>
      <c r="I845" s="1308"/>
      <c r="J845" s="1308"/>
      <c r="K845" s="1308"/>
      <c r="L845" s="1308"/>
      <c r="M845" s="1308"/>
      <c r="N845" s="1308"/>
      <c r="O845" s="1308"/>
      <c r="P845" s="1308"/>
      <c r="Q845" s="1308"/>
      <c r="R845" s="1308"/>
      <c r="S845" s="1308"/>
    </row>
    <row r="846" spans="1:19" ht="19.5" customHeight="1" x14ac:dyDescent="0.25">
      <c r="A846" s="1308"/>
      <c r="B846" s="1308"/>
      <c r="C846" s="1308"/>
      <c r="D846" s="1308"/>
      <c r="E846" s="1322"/>
      <c r="F846" s="1322"/>
      <c r="G846" s="1308"/>
      <c r="H846" s="1308"/>
      <c r="I846" s="1308"/>
      <c r="J846" s="1308"/>
      <c r="K846" s="1308"/>
      <c r="L846" s="1308"/>
      <c r="M846" s="1308"/>
      <c r="N846" s="1308"/>
      <c r="O846" s="1308"/>
      <c r="P846" s="1308"/>
      <c r="Q846" s="1308"/>
      <c r="R846" s="1308"/>
      <c r="S846" s="1308"/>
    </row>
    <row r="847" spans="1:19" ht="19.5" customHeight="1" x14ac:dyDescent="0.25">
      <c r="A847" s="1308"/>
      <c r="B847" s="1308"/>
      <c r="C847" s="1308"/>
      <c r="D847" s="1308"/>
      <c r="E847" s="1322"/>
      <c r="F847" s="1322"/>
      <c r="G847" s="1308"/>
      <c r="H847" s="1308"/>
      <c r="I847" s="1308"/>
      <c r="J847" s="1308"/>
      <c r="K847" s="1308"/>
      <c r="L847" s="1308"/>
      <c r="M847" s="1308"/>
      <c r="N847" s="1308"/>
      <c r="O847" s="1308"/>
      <c r="P847" s="1308"/>
      <c r="Q847" s="1308"/>
      <c r="R847" s="1308"/>
      <c r="S847" s="1308"/>
    </row>
    <row r="848" spans="1:19" ht="19.5" customHeight="1" x14ac:dyDescent="0.25">
      <c r="A848" s="1308"/>
      <c r="B848" s="1308"/>
      <c r="C848" s="1308"/>
      <c r="D848" s="1308"/>
      <c r="E848" s="1322"/>
      <c r="F848" s="1322"/>
      <c r="G848" s="1308"/>
      <c r="H848" s="1308"/>
      <c r="I848" s="1308"/>
      <c r="J848" s="1308"/>
      <c r="K848" s="1308"/>
      <c r="L848" s="1308"/>
      <c r="M848" s="1308"/>
      <c r="N848" s="1308"/>
      <c r="O848" s="1308"/>
      <c r="P848" s="1308"/>
      <c r="Q848" s="1308"/>
      <c r="R848" s="1308"/>
      <c r="S848" s="1308"/>
    </row>
    <row r="849" spans="1:19" ht="19.5" customHeight="1" x14ac:dyDescent="0.25">
      <c r="A849" s="1308"/>
      <c r="B849" s="1308"/>
      <c r="C849" s="1308"/>
      <c r="D849" s="1308"/>
      <c r="E849" s="1322"/>
      <c r="F849" s="1322"/>
      <c r="G849" s="1308"/>
      <c r="H849" s="1308"/>
      <c r="I849" s="1308"/>
      <c r="J849" s="1308"/>
      <c r="K849" s="1308"/>
      <c r="L849" s="1308"/>
      <c r="M849" s="1308"/>
      <c r="N849" s="1308"/>
      <c r="O849" s="1308"/>
      <c r="P849" s="1308"/>
      <c r="Q849" s="1308"/>
      <c r="R849" s="1308"/>
      <c r="S849" s="1308"/>
    </row>
    <row r="850" spans="1:19" ht="19.5" customHeight="1" x14ac:dyDescent="0.25">
      <c r="A850" s="1308"/>
      <c r="B850" s="1308"/>
      <c r="C850" s="1308"/>
      <c r="D850" s="1308"/>
      <c r="E850" s="1322"/>
      <c r="F850" s="1322"/>
      <c r="G850" s="1308"/>
      <c r="H850" s="1308"/>
      <c r="I850" s="1308"/>
      <c r="J850" s="1308"/>
      <c r="K850" s="1308"/>
      <c r="L850" s="1308"/>
      <c r="M850" s="1308"/>
      <c r="N850" s="1308"/>
      <c r="O850" s="1308"/>
      <c r="P850" s="1308"/>
      <c r="Q850" s="1308"/>
      <c r="R850" s="1308"/>
      <c r="S850" s="1308"/>
    </row>
    <row r="851" spans="1:19" ht="19.5" customHeight="1" x14ac:dyDescent="0.25">
      <c r="A851" s="1308"/>
      <c r="B851" s="1308"/>
      <c r="C851" s="1308"/>
      <c r="D851" s="1308"/>
      <c r="E851" s="1322"/>
      <c r="F851" s="1322"/>
      <c r="G851" s="1308"/>
      <c r="H851" s="1308"/>
      <c r="I851" s="1308"/>
      <c r="J851" s="1308"/>
      <c r="K851" s="1308"/>
      <c r="L851" s="1308"/>
      <c r="M851" s="1308"/>
      <c r="N851" s="1308"/>
      <c r="O851" s="1308"/>
      <c r="P851" s="1308"/>
      <c r="Q851" s="1308"/>
      <c r="R851" s="1308"/>
      <c r="S851" s="1308"/>
    </row>
    <row r="852" spans="1:19" ht="19.5" customHeight="1" x14ac:dyDescent="0.25">
      <c r="A852" s="1308"/>
      <c r="B852" s="1308"/>
      <c r="C852" s="1308"/>
      <c r="D852" s="1308"/>
      <c r="E852" s="1322"/>
      <c r="F852" s="1322"/>
      <c r="G852" s="1308"/>
      <c r="H852" s="1308"/>
      <c r="I852" s="1308"/>
      <c r="J852" s="1308"/>
      <c r="K852" s="1308"/>
      <c r="L852" s="1308"/>
      <c r="M852" s="1308"/>
      <c r="N852" s="1308"/>
      <c r="O852" s="1308"/>
      <c r="P852" s="1308"/>
      <c r="Q852" s="1308"/>
      <c r="R852" s="1308"/>
      <c r="S852" s="1308"/>
    </row>
    <row r="853" spans="1:19" ht="19.5" customHeight="1" x14ac:dyDescent="0.25">
      <c r="A853" s="1308"/>
      <c r="B853" s="1308"/>
      <c r="C853" s="1308"/>
      <c r="D853" s="1308"/>
      <c r="E853" s="1322"/>
      <c r="F853" s="1322"/>
      <c r="G853" s="1308"/>
      <c r="H853" s="1308"/>
      <c r="I853" s="1308"/>
      <c r="J853" s="1308"/>
      <c r="K853" s="1308"/>
      <c r="L853" s="1308"/>
      <c r="M853" s="1308"/>
      <c r="N853" s="1308"/>
      <c r="O853" s="1308"/>
      <c r="P853" s="1308"/>
      <c r="Q853" s="1308"/>
      <c r="R853" s="1308"/>
      <c r="S853" s="1308"/>
    </row>
    <row r="854" spans="1:19" ht="19.5" customHeight="1" x14ac:dyDescent="0.25">
      <c r="A854" s="1308"/>
      <c r="B854" s="1308"/>
      <c r="C854" s="1308"/>
      <c r="D854" s="1308"/>
      <c r="E854" s="1322"/>
      <c r="F854" s="1322"/>
      <c r="G854" s="1308"/>
      <c r="H854" s="1308"/>
      <c r="I854" s="1308"/>
      <c r="J854" s="1308"/>
      <c r="K854" s="1308"/>
      <c r="L854" s="1308"/>
      <c r="M854" s="1308"/>
      <c r="N854" s="1308"/>
      <c r="O854" s="1308"/>
      <c r="P854" s="1308"/>
      <c r="Q854" s="1308"/>
      <c r="R854" s="1308"/>
      <c r="S854" s="1308"/>
    </row>
    <row r="855" spans="1:19" ht="19.5" customHeight="1" x14ac:dyDescent="0.25">
      <c r="A855" s="1308"/>
      <c r="B855" s="1308"/>
      <c r="C855" s="1308"/>
      <c r="D855" s="1308"/>
      <c r="E855" s="1322"/>
      <c r="F855" s="1322"/>
      <c r="G855" s="1308"/>
      <c r="H855" s="1308"/>
      <c r="I855" s="1308"/>
      <c r="J855" s="1308"/>
      <c r="K855" s="1308"/>
      <c r="L855" s="1308"/>
      <c r="M855" s="1308"/>
      <c r="N855" s="1308"/>
      <c r="O855" s="1308"/>
      <c r="P855" s="1308"/>
      <c r="Q855" s="1308"/>
      <c r="R855" s="1308"/>
      <c r="S855" s="1308"/>
    </row>
    <row r="856" spans="1:19" ht="19.5" customHeight="1" x14ac:dyDescent="0.25">
      <c r="A856" s="1308"/>
      <c r="B856" s="1308"/>
      <c r="C856" s="1308"/>
      <c r="D856" s="1308"/>
      <c r="E856" s="1322"/>
      <c r="F856" s="1322"/>
      <c r="G856" s="1308"/>
      <c r="H856" s="1308"/>
      <c r="I856" s="1308"/>
      <c r="J856" s="1308"/>
      <c r="K856" s="1308"/>
      <c r="L856" s="1308"/>
      <c r="M856" s="1308"/>
      <c r="N856" s="1308"/>
      <c r="O856" s="1308"/>
      <c r="P856" s="1308"/>
      <c r="Q856" s="1308"/>
      <c r="R856" s="1308"/>
      <c r="S856" s="1308"/>
    </row>
    <row r="857" spans="1:19" ht="19.5" customHeight="1" x14ac:dyDescent="0.25">
      <c r="A857" s="1308"/>
      <c r="B857" s="1308"/>
      <c r="C857" s="1308"/>
      <c r="D857" s="1308"/>
      <c r="E857" s="1322"/>
      <c r="F857" s="1322"/>
      <c r="G857" s="1308"/>
      <c r="H857" s="1308"/>
      <c r="I857" s="1308"/>
      <c r="J857" s="1308"/>
      <c r="K857" s="1308"/>
      <c r="L857" s="1308"/>
      <c r="M857" s="1308"/>
      <c r="N857" s="1308"/>
      <c r="O857" s="1308"/>
      <c r="P857" s="1308"/>
      <c r="Q857" s="1308"/>
      <c r="R857" s="1308"/>
      <c r="S857" s="1308"/>
    </row>
    <row r="858" spans="1:19" ht="19.5" customHeight="1" x14ac:dyDescent="0.25">
      <c r="A858" s="1308"/>
      <c r="B858" s="1308"/>
      <c r="C858" s="1308"/>
      <c r="D858" s="1308"/>
      <c r="E858" s="1322"/>
      <c r="F858" s="1322"/>
      <c r="G858" s="1308"/>
      <c r="H858" s="1308"/>
      <c r="I858" s="1308"/>
      <c r="J858" s="1308"/>
      <c r="K858" s="1308"/>
      <c r="L858" s="1308"/>
      <c r="M858" s="1308"/>
      <c r="N858" s="1308"/>
      <c r="O858" s="1308"/>
      <c r="P858" s="1308"/>
      <c r="Q858" s="1308"/>
      <c r="R858" s="1308"/>
      <c r="S858" s="1308"/>
    </row>
    <row r="859" spans="1:19" ht="19.5" customHeight="1" x14ac:dyDescent="0.25">
      <c r="A859" s="1308"/>
      <c r="B859" s="1308"/>
      <c r="C859" s="1308"/>
      <c r="D859" s="1308"/>
      <c r="E859" s="1322"/>
      <c r="F859" s="1322"/>
      <c r="G859" s="1308"/>
      <c r="H859" s="1308"/>
      <c r="I859" s="1308"/>
      <c r="J859" s="1308"/>
      <c r="K859" s="1308"/>
      <c r="L859" s="1308"/>
      <c r="M859" s="1308"/>
      <c r="N859" s="1308"/>
      <c r="O859" s="1308"/>
      <c r="P859" s="1308"/>
      <c r="Q859" s="1308"/>
      <c r="R859" s="1308"/>
      <c r="S859" s="1308"/>
    </row>
    <row r="860" spans="1:19" ht="19.5" customHeight="1" x14ac:dyDescent="0.25">
      <c r="A860" s="1308"/>
      <c r="B860" s="1308"/>
      <c r="C860" s="1308"/>
      <c r="D860" s="1308"/>
      <c r="E860" s="1322"/>
      <c r="F860" s="1322"/>
      <c r="G860" s="1308"/>
      <c r="H860" s="1308"/>
      <c r="I860" s="1308"/>
      <c r="J860" s="1308"/>
      <c r="K860" s="1308"/>
      <c r="L860" s="1308"/>
      <c r="M860" s="1308"/>
      <c r="N860" s="1308"/>
      <c r="O860" s="1308"/>
      <c r="P860" s="1308"/>
      <c r="Q860" s="1308"/>
      <c r="R860" s="1308"/>
      <c r="S860" s="1308"/>
    </row>
    <row r="861" spans="1:19" ht="19.5" customHeight="1" x14ac:dyDescent="0.25">
      <c r="A861" s="1308"/>
      <c r="B861" s="1308"/>
      <c r="C861" s="1308"/>
      <c r="D861" s="1308"/>
      <c r="E861" s="1322"/>
      <c r="F861" s="1322"/>
      <c r="G861" s="1308"/>
      <c r="H861" s="1308"/>
      <c r="I861" s="1308"/>
      <c r="J861" s="1308"/>
      <c r="K861" s="1308"/>
      <c r="L861" s="1308"/>
      <c r="M861" s="1308"/>
      <c r="N861" s="1308"/>
      <c r="O861" s="1308"/>
      <c r="P861" s="1308"/>
      <c r="Q861" s="1308"/>
      <c r="R861" s="1308"/>
      <c r="S861" s="1308"/>
    </row>
    <row r="862" spans="1:19" ht="19.5" customHeight="1" x14ac:dyDescent="0.25">
      <c r="A862" s="1308"/>
      <c r="B862" s="1308"/>
      <c r="C862" s="1308"/>
      <c r="D862" s="1308"/>
      <c r="E862" s="1322"/>
      <c r="F862" s="1322"/>
      <c r="G862" s="1308"/>
      <c r="H862" s="1308"/>
      <c r="I862" s="1308"/>
      <c r="J862" s="1308"/>
      <c r="K862" s="1308"/>
      <c r="L862" s="1308"/>
      <c r="M862" s="1308"/>
      <c r="N862" s="1308"/>
      <c r="O862" s="1308"/>
      <c r="P862" s="1308"/>
      <c r="Q862" s="1308"/>
      <c r="R862" s="1308"/>
      <c r="S862" s="1308"/>
    </row>
    <row r="863" spans="1:19" ht="19.5" customHeight="1" x14ac:dyDescent="0.25">
      <c r="A863" s="1308"/>
      <c r="B863" s="1308"/>
      <c r="C863" s="1308"/>
      <c r="D863" s="1308"/>
      <c r="E863" s="1322"/>
      <c r="F863" s="1322"/>
      <c r="G863" s="1308"/>
      <c r="H863" s="1308"/>
      <c r="I863" s="1308"/>
      <c r="J863" s="1308"/>
      <c r="K863" s="1308"/>
      <c r="L863" s="1308"/>
      <c r="M863" s="1308"/>
      <c r="N863" s="1308"/>
      <c r="O863" s="1308"/>
      <c r="P863" s="1308"/>
      <c r="Q863" s="1308"/>
      <c r="R863" s="1308"/>
      <c r="S863" s="1308"/>
    </row>
    <row r="864" spans="1:19" ht="19.5" customHeight="1" x14ac:dyDescent="0.25">
      <c r="A864" s="1308"/>
      <c r="B864" s="1308"/>
      <c r="C864" s="1308"/>
      <c r="D864" s="1308"/>
      <c r="E864" s="1322"/>
      <c r="F864" s="1322"/>
      <c r="G864" s="1308"/>
      <c r="H864" s="1308"/>
      <c r="I864" s="1308"/>
      <c r="J864" s="1308"/>
      <c r="K864" s="1308"/>
      <c r="L864" s="1308"/>
      <c r="M864" s="1308"/>
      <c r="N864" s="1308"/>
      <c r="O864" s="1308"/>
      <c r="P864" s="1308"/>
      <c r="Q864" s="1308"/>
      <c r="R864" s="1308"/>
      <c r="S864" s="1308"/>
    </row>
    <row r="865" spans="1:19" ht="19.5" customHeight="1" x14ac:dyDescent="0.25">
      <c r="A865" s="1308"/>
      <c r="B865" s="1308"/>
      <c r="C865" s="1308"/>
      <c r="D865" s="1308"/>
      <c r="E865" s="1322"/>
      <c r="F865" s="1322"/>
      <c r="G865" s="1308"/>
      <c r="H865" s="1308"/>
      <c r="I865" s="1308"/>
      <c r="J865" s="1308"/>
      <c r="K865" s="1308"/>
      <c r="L865" s="1308"/>
      <c r="M865" s="1308"/>
      <c r="N865" s="1308"/>
      <c r="O865" s="1308"/>
      <c r="P865" s="1308"/>
      <c r="Q865" s="1308"/>
      <c r="R865" s="1308"/>
      <c r="S865" s="1308"/>
    </row>
    <row r="866" spans="1:19" ht="19.5" customHeight="1" x14ac:dyDescent="0.25">
      <c r="A866" s="1308"/>
      <c r="B866" s="1308"/>
      <c r="C866" s="1308"/>
      <c r="D866" s="1308"/>
      <c r="E866" s="1322"/>
      <c r="F866" s="1322"/>
      <c r="G866" s="1308"/>
      <c r="H866" s="1308"/>
      <c r="I866" s="1308"/>
      <c r="J866" s="1308"/>
      <c r="K866" s="1308"/>
      <c r="L866" s="1308"/>
      <c r="M866" s="1308"/>
      <c r="N866" s="1308"/>
      <c r="O866" s="1308"/>
      <c r="P866" s="1308"/>
      <c r="Q866" s="1308"/>
      <c r="R866" s="1308"/>
      <c r="S866" s="1308"/>
    </row>
    <row r="867" spans="1:19" ht="19.5" customHeight="1" x14ac:dyDescent="0.25">
      <c r="A867" s="1308"/>
      <c r="B867" s="1308"/>
      <c r="C867" s="1308"/>
      <c r="D867" s="1308"/>
      <c r="E867" s="1322"/>
      <c r="F867" s="1322"/>
      <c r="G867" s="1308"/>
      <c r="H867" s="1308"/>
      <c r="I867" s="1308"/>
      <c r="J867" s="1308"/>
      <c r="K867" s="1308"/>
      <c r="L867" s="1308"/>
      <c r="M867" s="1308"/>
      <c r="N867" s="1308"/>
      <c r="O867" s="1308"/>
      <c r="P867" s="1308"/>
      <c r="Q867" s="1308"/>
      <c r="R867" s="1308"/>
      <c r="S867" s="1308"/>
    </row>
    <row r="868" spans="1:19" ht="19.5" customHeight="1" x14ac:dyDescent="0.25">
      <c r="A868" s="1308"/>
      <c r="B868" s="1308"/>
      <c r="C868" s="1308"/>
      <c r="D868" s="1308"/>
      <c r="E868" s="1322"/>
      <c r="F868" s="1322"/>
      <c r="G868" s="1308"/>
      <c r="H868" s="1308"/>
      <c r="I868" s="1308"/>
      <c r="J868" s="1308"/>
      <c r="K868" s="1308"/>
      <c r="L868" s="1308"/>
      <c r="M868" s="1308"/>
      <c r="N868" s="1308"/>
      <c r="O868" s="1308"/>
      <c r="P868" s="1308"/>
      <c r="Q868" s="1308"/>
      <c r="R868" s="1308"/>
      <c r="S868" s="1308"/>
    </row>
    <row r="869" spans="1:19" ht="19.5" customHeight="1" x14ac:dyDescent="0.25">
      <c r="A869" s="1308"/>
      <c r="B869" s="1308"/>
      <c r="C869" s="1308"/>
      <c r="D869" s="1308"/>
      <c r="E869" s="1322"/>
      <c r="F869" s="1322"/>
      <c r="G869" s="1308"/>
      <c r="H869" s="1308"/>
      <c r="I869" s="1308"/>
      <c r="J869" s="1308"/>
      <c r="K869" s="1308"/>
      <c r="L869" s="1308"/>
      <c r="M869" s="1308"/>
      <c r="N869" s="1308"/>
      <c r="O869" s="1308"/>
      <c r="P869" s="1308"/>
      <c r="Q869" s="1308"/>
      <c r="R869" s="1308"/>
      <c r="S869" s="1308"/>
    </row>
    <row r="870" spans="1:19" ht="19.5" customHeight="1" x14ac:dyDescent="0.25">
      <c r="A870" s="1308"/>
      <c r="B870" s="1308"/>
      <c r="C870" s="1308"/>
      <c r="D870" s="1308"/>
      <c r="E870" s="1322"/>
      <c r="F870" s="1322"/>
      <c r="G870" s="1308"/>
      <c r="H870" s="1308"/>
      <c r="I870" s="1308"/>
      <c r="J870" s="1308"/>
      <c r="K870" s="1308"/>
      <c r="L870" s="1308"/>
      <c r="M870" s="1308"/>
      <c r="N870" s="1308"/>
      <c r="O870" s="1308"/>
      <c r="P870" s="1308"/>
      <c r="Q870" s="1308"/>
      <c r="R870" s="1308"/>
      <c r="S870" s="1308"/>
    </row>
    <row r="871" spans="1:19" ht="19.5" customHeight="1" x14ac:dyDescent="0.25">
      <c r="A871" s="1308"/>
      <c r="B871" s="1308"/>
      <c r="C871" s="1308"/>
      <c r="D871" s="1308"/>
      <c r="E871" s="1322"/>
      <c r="F871" s="1322"/>
      <c r="G871" s="1308"/>
      <c r="H871" s="1308"/>
      <c r="I871" s="1308"/>
      <c r="J871" s="1308"/>
      <c r="K871" s="1308"/>
      <c r="L871" s="1308"/>
      <c r="M871" s="1308"/>
      <c r="N871" s="1308"/>
      <c r="O871" s="1308"/>
      <c r="P871" s="1308"/>
      <c r="Q871" s="1308"/>
      <c r="R871" s="1308"/>
      <c r="S871" s="1308"/>
    </row>
    <row r="872" spans="1:19" ht="19.5" customHeight="1" x14ac:dyDescent="0.25">
      <c r="A872" s="1308"/>
      <c r="B872" s="1308"/>
      <c r="C872" s="1308"/>
      <c r="D872" s="1308"/>
      <c r="E872" s="1322"/>
      <c r="F872" s="1322"/>
      <c r="G872" s="1308"/>
      <c r="H872" s="1308"/>
      <c r="I872" s="1308"/>
      <c r="J872" s="1308"/>
      <c r="K872" s="1308"/>
      <c r="L872" s="1308"/>
      <c r="M872" s="1308"/>
      <c r="N872" s="1308"/>
      <c r="O872" s="1308"/>
      <c r="P872" s="1308"/>
      <c r="Q872" s="1308"/>
      <c r="R872" s="1308"/>
      <c r="S872" s="1308"/>
    </row>
    <row r="873" spans="1:19" ht="19.5" customHeight="1" x14ac:dyDescent="0.25">
      <c r="A873" s="1308"/>
      <c r="B873" s="1308"/>
      <c r="C873" s="1308"/>
      <c r="D873" s="1308"/>
      <c r="E873" s="1322"/>
      <c r="F873" s="1322"/>
      <c r="G873" s="1308"/>
      <c r="H873" s="1308"/>
      <c r="I873" s="1308"/>
      <c r="J873" s="1308"/>
      <c r="K873" s="1308"/>
      <c r="L873" s="1308"/>
      <c r="M873" s="1308"/>
      <c r="N873" s="1308"/>
      <c r="O873" s="1308"/>
      <c r="P873" s="1308"/>
      <c r="Q873" s="1308"/>
      <c r="R873" s="1308"/>
      <c r="S873" s="1308"/>
    </row>
    <row r="874" spans="1:19" ht="19.5" customHeight="1" x14ac:dyDescent="0.25">
      <c r="A874" s="1308"/>
      <c r="B874" s="1308"/>
      <c r="C874" s="1308"/>
      <c r="D874" s="1308"/>
      <c r="E874" s="1322"/>
      <c r="F874" s="1322"/>
      <c r="G874" s="1308"/>
      <c r="H874" s="1308"/>
      <c r="I874" s="1308"/>
      <c r="J874" s="1308"/>
      <c r="K874" s="1308"/>
      <c r="L874" s="1308"/>
      <c r="M874" s="1308"/>
      <c r="N874" s="1308"/>
      <c r="O874" s="1308"/>
      <c r="P874" s="1308"/>
      <c r="Q874" s="1308"/>
      <c r="R874" s="1308"/>
      <c r="S874" s="1308"/>
    </row>
    <row r="875" spans="1:19" ht="19.5" customHeight="1" x14ac:dyDescent="0.25">
      <c r="A875" s="1308"/>
      <c r="B875" s="1308"/>
      <c r="C875" s="1308"/>
      <c r="D875" s="1308"/>
      <c r="E875" s="1322"/>
      <c r="F875" s="1322"/>
      <c r="G875" s="1308"/>
      <c r="H875" s="1308"/>
      <c r="I875" s="1308"/>
      <c r="J875" s="1308"/>
      <c r="K875" s="1308"/>
      <c r="L875" s="1308"/>
      <c r="M875" s="1308"/>
      <c r="N875" s="1308"/>
      <c r="O875" s="1308"/>
      <c r="P875" s="1308"/>
      <c r="Q875" s="1308"/>
      <c r="R875" s="1308"/>
      <c r="S875" s="1308"/>
    </row>
    <row r="876" spans="1:19" ht="19.5" customHeight="1" x14ac:dyDescent="0.25">
      <c r="A876" s="1308"/>
      <c r="B876" s="1308"/>
      <c r="C876" s="1308"/>
      <c r="D876" s="1308"/>
      <c r="E876" s="1322"/>
      <c r="F876" s="1322"/>
      <c r="G876" s="1308"/>
      <c r="H876" s="1308"/>
      <c r="I876" s="1308"/>
      <c r="J876" s="1308"/>
      <c r="K876" s="1308"/>
      <c r="L876" s="1308"/>
      <c r="M876" s="1308"/>
      <c r="N876" s="1308"/>
      <c r="O876" s="1308"/>
      <c r="P876" s="1308"/>
      <c r="Q876" s="1308"/>
      <c r="R876" s="1308"/>
      <c r="S876" s="1308"/>
    </row>
    <row r="877" spans="1:19" ht="19.5" customHeight="1" x14ac:dyDescent="0.25">
      <c r="A877" s="1308"/>
      <c r="B877" s="1308"/>
      <c r="C877" s="1308"/>
      <c r="D877" s="1308"/>
      <c r="E877" s="1322"/>
      <c r="F877" s="1322"/>
      <c r="G877" s="1308"/>
      <c r="H877" s="1308"/>
      <c r="I877" s="1308"/>
      <c r="J877" s="1308"/>
      <c r="K877" s="1308"/>
      <c r="L877" s="1308"/>
      <c r="M877" s="1308"/>
      <c r="N877" s="1308"/>
      <c r="O877" s="1308"/>
      <c r="P877" s="1308"/>
      <c r="Q877" s="1308"/>
      <c r="R877" s="1308"/>
      <c r="S877" s="1308"/>
    </row>
    <row r="878" spans="1:19" ht="19.5" customHeight="1" x14ac:dyDescent="0.25">
      <c r="A878" s="1308"/>
      <c r="B878" s="1308"/>
      <c r="C878" s="1308"/>
      <c r="D878" s="1308"/>
      <c r="E878" s="1322"/>
      <c r="F878" s="1322"/>
      <c r="G878" s="1308"/>
      <c r="H878" s="1308"/>
      <c r="I878" s="1308"/>
      <c r="J878" s="1308"/>
      <c r="K878" s="1308"/>
      <c r="L878" s="1308"/>
      <c r="M878" s="1308"/>
      <c r="N878" s="1308"/>
      <c r="O878" s="1308"/>
      <c r="P878" s="1308"/>
      <c r="Q878" s="1308"/>
      <c r="R878" s="1308"/>
      <c r="S878" s="1308"/>
    </row>
    <row r="879" spans="1:19" ht="19.5" customHeight="1" x14ac:dyDescent="0.25">
      <c r="A879" s="1308"/>
      <c r="B879" s="1308"/>
      <c r="C879" s="1308"/>
      <c r="D879" s="1308"/>
      <c r="E879" s="1322"/>
      <c r="F879" s="1322"/>
      <c r="G879" s="1308"/>
      <c r="H879" s="1308"/>
      <c r="I879" s="1308"/>
      <c r="J879" s="1308"/>
      <c r="K879" s="1308"/>
      <c r="L879" s="1308"/>
      <c r="M879" s="1308"/>
      <c r="N879" s="1308"/>
      <c r="O879" s="1308"/>
      <c r="P879" s="1308"/>
      <c r="Q879" s="1308"/>
      <c r="R879" s="1308"/>
      <c r="S879" s="1308"/>
    </row>
    <row r="880" spans="1:19" ht="19.5" customHeight="1" x14ac:dyDescent="0.25">
      <c r="A880" s="1308"/>
      <c r="B880" s="1308"/>
      <c r="C880" s="1308"/>
      <c r="D880" s="1308"/>
      <c r="E880" s="1322"/>
      <c r="F880" s="1322"/>
      <c r="G880" s="1308"/>
      <c r="H880" s="1308"/>
      <c r="I880" s="1308"/>
      <c r="J880" s="1308"/>
      <c r="K880" s="1308"/>
      <c r="L880" s="1308"/>
      <c r="M880" s="1308"/>
      <c r="N880" s="1308"/>
      <c r="O880" s="1308"/>
      <c r="P880" s="1308"/>
      <c r="Q880" s="1308"/>
      <c r="R880" s="1308"/>
      <c r="S880" s="1308"/>
    </row>
    <row r="881" spans="1:19" ht="19.5" customHeight="1" x14ac:dyDescent="0.25">
      <c r="A881" s="1308"/>
      <c r="B881" s="1308"/>
      <c r="C881" s="1308"/>
      <c r="D881" s="1308"/>
      <c r="E881" s="1322"/>
      <c r="F881" s="1322"/>
      <c r="G881" s="1308"/>
      <c r="H881" s="1308"/>
      <c r="I881" s="1308"/>
      <c r="J881" s="1308"/>
      <c r="K881" s="1308"/>
      <c r="L881" s="1308"/>
      <c r="M881" s="1308"/>
      <c r="N881" s="1308"/>
      <c r="O881" s="1308"/>
      <c r="P881" s="1308"/>
      <c r="Q881" s="1308"/>
      <c r="R881" s="1308"/>
      <c r="S881" s="1308"/>
    </row>
    <row r="882" spans="1:19" ht="19.5" customHeight="1" x14ac:dyDescent="0.25">
      <c r="A882" s="1308"/>
      <c r="B882" s="1308"/>
      <c r="C882" s="1308"/>
      <c r="D882" s="1308"/>
      <c r="E882" s="1322"/>
      <c r="F882" s="1322"/>
      <c r="G882" s="1308"/>
      <c r="H882" s="1308"/>
      <c r="I882" s="1308"/>
      <c r="J882" s="1308"/>
      <c r="K882" s="1308"/>
      <c r="L882" s="1308"/>
      <c r="M882" s="1308"/>
      <c r="N882" s="1308"/>
      <c r="O882" s="1308"/>
      <c r="P882" s="1308"/>
      <c r="Q882" s="1308"/>
      <c r="R882" s="1308"/>
      <c r="S882" s="1308"/>
    </row>
    <row r="883" spans="1:19" ht="19.5" customHeight="1" x14ac:dyDescent="0.25">
      <c r="A883" s="1308"/>
      <c r="B883" s="1308"/>
      <c r="C883" s="1308"/>
      <c r="D883" s="1308"/>
      <c r="E883" s="1322"/>
      <c r="F883" s="1322"/>
      <c r="G883" s="1308"/>
      <c r="H883" s="1308"/>
      <c r="I883" s="1308"/>
      <c r="J883" s="1308"/>
      <c r="K883" s="1308"/>
      <c r="L883" s="1308"/>
      <c r="M883" s="1308"/>
      <c r="N883" s="1308"/>
      <c r="O883" s="1308"/>
      <c r="P883" s="1308"/>
      <c r="Q883" s="1308"/>
      <c r="R883" s="1308"/>
      <c r="S883" s="1308"/>
    </row>
    <row r="884" spans="1:19" ht="19.5" customHeight="1" x14ac:dyDescent="0.25">
      <c r="A884" s="1308"/>
      <c r="B884" s="1308"/>
      <c r="C884" s="1308"/>
      <c r="D884" s="1308"/>
      <c r="E884" s="1322"/>
      <c r="F884" s="1322"/>
      <c r="G884" s="1308"/>
      <c r="H884" s="1308"/>
      <c r="I884" s="1308"/>
      <c r="J884" s="1308"/>
      <c r="K884" s="1308"/>
      <c r="L884" s="1308"/>
      <c r="M884" s="1308"/>
      <c r="N884" s="1308"/>
      <c r="O884" s="1308"/>
      <c r="P884" s="1308"/>
      <c r="Q884" s="1308"/>
      <c r="R884" s="1308"/>
      <c r="S884" s="1308"/>
    </row>
    <row r="885" spans="1:19" ht="19.5" customHeight="1" x14ac:dyDescent="0.25">
      <c r="A885" s="1308"/>
      <c r="B885" s="1308"/>
      <c r="C885" s="1308"/>
      <c r="D885" s="1308"/>
      <c r="E885" s="1322"/>
      <c r="F885" s="1322"/>
      <c r="G885" s="1308"/>
      <c r="H885" s="1308"/>
      <c r="I885" s="1308"/>
      <c r="J885" s="1308"/>
      <c r="K885" s="1308"/>
      <c r="L885" s="1308"/>
      <c r="M885" s="1308"/>
      <c r="N885" s="1308"/>
      <c r="O885" s="1308"/>
      <c r="P885" s="1308"/>
      <c r="Q885" s="1308"/>
      <c r="R885" s="1308"/>
      <c r="S885" s="1308"/>
    </row>
    <row r="886" spans="1:19" ht="19.5" customHeight="1" x14ac:dyDescent="0.25">
      <c r="A886" s="1308"/>
      <c r="B886" s="1308"/>
      <c r="C886" s="1308"/>
      <c r="D886" s="1308"/>
      <c r="E886" s="1322"/>
      <c r="F886" s="1322"/>
      <c r="G886" s="1308"/>
      <c r="H886" s="1308"/>
      <c r="I886" s="1308"/>
      <c r="J886" s="1308"/>
      <c r="K886" s="1308"/>
      <c r="L886" s="1308"/>
      <c r="M886" s="1308"/>
      <c r="N886" s="1308"/>
      <c r="O886" s="1308"/>
      <c r="P886" s="1308"/>
      <c r="Q886" s="1308"/>
      <c r="R886" s="1308"/>
      <c r="S886" s="1308"/>
    </row>
    <row r="887" spans="1:19" ht="19.5" customHeight="1" x14ac:dyDescent="0.25">
      <c r="A887" s="1308"/>
      <c r="B887" s="1308"/>
      <c r="C887" s="1308"/>
      <c r="D887" s="1308"/>
      <c r="E887" s="1322"/>
      <c r="F887" s="1322"/>
      <c r="G887" s="1308"/>
      <c r="H887" s="1308"/>
      <c r="I887" s="1308"/>
      <c r="J887" s="1308"/>
      <c r="K887" s="1308"/>
      <c r="L887" s="1308"/>
      <c r="M887" s="1308"/>
      <c r="N887" s="1308"/>
      <c r="O887" s="1308"/>
      <c r="P887" s="1308"/>
      <c r="Q887" s="1308"/>
      <c r="R887" s="1308"/>
      <c r="S887" s="1308"/>
    </row>
    <row r="888" spans="1:19" ht="19.5" customHeight="1" x14ac:dyDescent="0.25">
      <c r="A888" s="1308"/>
      <c r="B888" s="1308"/>
      <c r="C888" s="1308"/>
      <c r="D888" s="1308"/>
      <c r="E888" s="1322"/>
      <c r="F888" s="1322"/>
      <c r="G888" s="1308"/>
      <c r="H888" s="1308"/>
      <c r="I888" s="1308"/>
      <c r="J888" s="1308"/>
      <c r="K888" s="1308"/>
      <c r="L888" s="1308"/>
      <c r="M888" s="1308"/>
      <c r="N888" s="1308"/>
      <c r="O888" s="1308"/>
      <c r="P888" s="1308"/>
      <c r="Q888" s="1308"/>
      <c r="R888" s="1308"/>
      <c r="S888" s="1308"/>
    </row>
    <row r="889" spans="1:19" ht="19.5" customHeight="1" x14ac:dyDescent="0.25">
      <c r="A889" s="1308"/>
      <c r="B889" s="1308"/>
      <c r="C889" s="1308"/>
      <c r="D889" s="1308"/>
      <c r="E889" s="1322"/>
      <c r="F889" s="1322"/>
      <c r="G889" s="1308"/>
      <c r="H889" s="1308"/>
      <c r="I889" s="1308"/>
      <c r="J889" s="1308"/>
      <c r="K889" s="1308"/>
      <c r="L889" s="1308"/>
      <c r="M889" s="1308"/>
      <c r="N889" s="1308"/>
      <c r="O889" s="1308"/>
      <c r="P889" s="1308"/>
      <c r="Q889" s="1308"/>
      <c r="R889" s="1308"/>
      <c r="S889" s="1308"/>
    </row>
    <row r="890" spans="1:19" ht="19.5" customHeight="1" x14ac:dyDescent="0.25">
      <c r="A890" s="1308"/>
      <c r="B890" s="1308"/>
      <c r="C890" s="1308"/>
      <c r="D890" s="1308"/>
      <c r="E890" s="1322"/>
      <c r="F890" s="1322"/>
      <c r="G890" s="1308"/>
      <c r="H890" s="1308"/>
      <c r="I890" s="1308"/>
      <c r="J890" s="1308"/>
      <c r="K890" s="1308"/>
      <c r="L890" s="1308"/>
      <c r="M890" s="1308"/>
      <c r="N890" s="1308"/>
      <c r="O890" s="1308"/>
      <c r="P890" s="1308"/>
      <c r="Q890" s="1308"/>
      <c r="R890" s="1308"/>
      <c r="S890" s="1308"/>
    </row>
    <row r="891" spans="1:19" ht="19.5" customHeight="1" x14ac:dyDescent="0.25">
      <c r="A891" s="1308"/>
      <c r="B891" s="1308"/>
      <c r="C891" s="1308"/>
      <c r="D891" s="1308"/>
      <c r="E891" s="1322"/>
      <c r="F891" s="1322"/>
      <c r="G891" s="1308"/>
      <c r="H891" s="1308"/>
      <c r="I891" s="1308"/>
      <c r="J891" s="1308"/>
      <c r="K891" s="1308"/>
      <c r="L891" s="1308"/>
      <c r="M891" s="1308"/>
      <c r="N891" s="1308"/>
      <c r="O891" s="1308"/>
      <c r="P891" s="1308"/>
      <c r="Q891" s="1308"/>
      <c r="R891" s="1308"/>
      <c r="S891" s="1308"/>
    </row>
    <row r="892" spans="1:19" ht="19.5" customHeight="1" x14ac:dyDescent="0.25">
      <c r="A892" s="1308"/>
      <c r="B892" s="1308"/>
      <c r="C892" s="1308"/>
      <c r="D892" s="1308"/>
      <c r="E892" s="1322"/>
      <c r="F892" s="1322"/>
      <c r="G892" s="1308"/>
      <c r="H892" s="1308"/>
      <c r="I892" s="1308"/>
      <c r="J892" s="1308"/>
      <c r="K892" s="1308"/>
      <c r="L892" s="1308"/>
      <c r="M892" s="1308"/>
      <c r="N892" s="1308"/>
      <c r="O892" s="1308"/>
      <c r="P892" s="1308"/>
      <c r="Q892" s="1308"/>
      <c r="R892" s="1308"/>
      <c r="S892" s="1308"/>
    </row>
    <row r="893" spans="1:19" ht="19.5" customHeight="1" x14ac:dyDescent="0.25">
      <c r="A893" s="1308"/>
      <c r="B893" s="1308"/>
      <c r="C893" s="1308"/>
      <c r="D893" s="1308"/>
      <c r="E893" s="1322"/>
      <c r="F893" s="1322"/>
      <c r="G893" s="1308"/>
      <c r="H893" s="1308"/>
      <c r="I893" s="1308"/>
      <c r="J893" s="1308"/>
      <c r="K893" s="1308"/>
      <c r="L893" s="1308"/>
      <c r="M893" s="1308"/>
      <c r="N893" s="1308"/>
      <c r="O893" s="1308"/>
      <c r="P893" s="1308"/>
      <c r="Q893" s="1308"/>
      <c r="R893" s="1308"/>
      <c r="S893" s="1308"/>
    </row>
    <row r="894" spans="1:19" ht="19.5" customHeight="1" x14ac:dyDescent="0.25">
      <c r="A894" s="1308"/>
      <c r="B894" s="1308"/>
      <c r="C894" s="1308"/>
      <c r="D894" s="1308"/>
      <c r="E894" s="1322"/>
      <c r="F894" s="1322"/>
      <c r="G894" s="1308"/>
      <c r="H894" s="1308"/>
      <c r="I894" s="1308"/>
      <c r="J894" s="1308"/>
      <c r="K894" s="1308"/>
      <c r="L894" s="1308"/>
      <c r="M894" s="1308"/>
      <c r="N894" s="1308"/>
      <c r="O894" s="1308"/>
      <c r="P894" s="1308"/>
      <c r="Q894" s="1308"/>
      <c r="R894" s="1308"/>
      <c r="S894" s="1308"/>
    </row>
    <row r="895" spans="1:19" ht="19.5" customHeight="1" x14ac:dyDescent="0.25">
      <c r="A895" s="1308"/>
      <c r="B895" s="1308"/>
      <c r="C895" s="1308"/>
      <c r="D895" s="1308"/>
      <c r="E895" s="1322"/>
      <c r="F895" s="1322"/>
      <c r="G895" s="1308"/>
      <c r="H895" s="1308"/>
      <c r="I895" s="1308"/>
      <c r="J895" s="1308"/>
      <c r="K895" s="1308"/>
      <c r="L895" s="1308"/>
      <c r="M895" s="1308"/>
      <c r="N895" s="1308"/>
      <c r="O895" s="1308"/>
      <c r="P895" s="1308"/>
      <c r="Q895" s="1308"/>
      <c r="R895" s="1308"/>
      <c r="S895" s="1308"/>
    </row>
    <row r="896" spans="1:19" ht="19.5" customHeight="1" x14ac:dyDescent="0.25">
      <c r="A896" s="1308"/>
      <c r="B896" s="1308"/>
      <c r="C896" s="1308"/>
      <c r="D896" s="1308"/>
      <c r="E896" s="1322"/>
      <c r="F896" s="1322"/>
      <c r="G896" s="1308"/>
      <c r="H896" s="1308"/>
      <c r="I896" s="1308"/>
      <c r="J896" s="1308"/>
      <c r="K896" s="1308"/>
      <c r="L896" s="1308"/>
      <c r="M896" s="1308"/>
      <c r="N896" s="1308"/>
      <c r="O896" s="1308"/>
      <c r="P896" s="1308"/>
      <c r="Q896" s="1308"/>
      <c r="R896" s="1308"/>
      <c r="S896" s="1308"/>
    </row>
    <row r="897" spans="1:19" ht="19.5" customHeight="1" x14ac:dyDescent="0.25">
      <c r="A897" s="1308"/>
      <c r="B897" s="1308"/>
      <c r="C897" s="1308"/>
      <c r="D897" s="1308"/>
      <c r="E897" s="1322"/>
      <c r="F897" s="1322"/>
      <c r="G897" s="1308"/>
      <c r="H897" s="1308"/>
      <c r="I897" s="1308"/>
      <c r="J897" s="1308"/>
      <c r="K897" s="1308"/>
      <c r="L897" s="1308"/>
      <c r="M897" s="1308"/>
      <c r="N897" s="1308"/>
      <c r="O897" s="1308"/>
      <c r="P897" s="1308"/>
      <c r="Q897" s="1308"/>
      <c r="R897" s="1308"/>
      <c r="S897" s="1308"/>
    </row>
    <row r="898" spans="1:19" ht="19.5" customHeight="1" x14ac:dyDescent="0.25">
      <c r="A898" s="1308"/>
      <c r="B898" s="1308"/>
      <c r="C898" s="1308"/>
      <c r="D898" s="1308"/>
      <c r="E898" s="1322"/>
      <c r="F898" s="1322"/>
      <c r="G898" s="1308"/>
      <c r="H898" s="1308"/>
      <c r="I898" s="1308"/>
      <c r="J898" s="1308"/>
      <c r="K898" s="1308"/>
      <c r="L898" s="1308"/>
      <c r="M898" s="1308"/>
      <c r="N898" s="1308"/>
      <c r="O898" s="1308"/>
      <c r="P898" s="1308"/>
      <c r="Q898" s="1308"/>
      <c r="R898" s="1308"/>
      <c r="S898" s="1308"/>
    </row>
    <row r="899" spans="1:19" ht="19.5" customHeight="1" x14ac:dyDescent="0.25">
      <c r="A899" s="1308"/>
      <c r="B899" s="1308"/>
      <c r="C899" s="1308"/>
      <c r="D899" s="1308"/>
      <c r="E899" s="1322"/>
      <c r="F899" s="1322"/>
      <c r="G899" s="1308"/>
      <c r="H899" s="1308"/>
      <c r="I899" s="1308"/>
      <c r="J899" s="1308"/>
      <c r="K899" s="1308"/>
      <c r="L899" s="1308"/>
      <c r="M899" s="1308"/>
      <c r="N899" s="1308"/>
      <c r="O899" s="1308"/>
      <c r="P899" s="1308"/>
      <c r="Q899" s="1308"/>
      <c r="R899" s="1308"/>
      <c r="S899" s="1308"/>
    </row>
    <row r="900" spans="1:19" ht="19.5" customHeight="1" x14ac:dyDescent="0.25">
      <c r="A900" s="1308"/>
      <c r="B900" s="1308"/>
      <c r="C900" s="1308"/>
      <c r="D900" s="1308"/>
      <c r="E900" s="1322"/>
      <c r="F900" s="1322"/>
      <c r="G900" s="1308"/>
      <c r="H900" s="1308"/>
      <c r="I900" s="1308"/>
      <c r="J900" s="1308"/>
      <c r="K900" s="1308"/>
      <c r="L900" s="1308"/>
      <c r="M900" s="1308"/>
      <c r="N900" s="1308"/>
      <c r="O900" s="1308"/>
      <c r="P900" s="1308"/>
      <c r="Q900" s="1308"/>
      <c r="R900" s="1308"/>
      <c r="S900" s="1308"/>
    </row>
    <row r="901" spans="1:19" ht="19.5" customHeight="1" x14ac:dyDescent="0.25">
      <c r="A901" s="1308"/>
      <c r="B901" s="1308"/>
      <c r="C901" s="1308"/>
      <c r="D901" s="1308"/>
      <c r="E901" s="1322"/>
      <c r="F901" s="1322"/>
      <c r="G901" s="1308"/>
      <c r="H901" s="1308"/>
      <c r="I901" s="1308"/>
      <c r="J901" s="1308"/>
      <c r="K901" s="1308"/>
      <c r="L901" s="1308"/>
      <c r="M901" s="1308"/>
      <c r="N901" s="1308"/>
      <c r="O901" s="1308"/>
      <c r="P901" s="1308"/>
      <c r="Q901" s="1308"/>
      <c r="R901" s="1308"/>
      <c r="S901" s="1308"/>
    </row>
    <row r="902" spans="1:19" ht="19.5" customHeight="1" x14ac:dyDescent="0.25">
      <c r="A902" s="1308"/>
      <c r="B902" s="1308"/>
      <c r="C902" s="1308"/>
      <c r="D902" s="1308"/>
      <c r="E902" s="1322"/>
      <c r="F902" s="1322"/>
      <c r="G902" s="1308"/>
      <c r="H902" s="1308"/>
      <c r="I902" s="1308"/>
      <c r="J902" s="1308"/>
      <c r="K902" s="1308"/>
      <c r="L902" s="1308"/>
      <c r="M902" s="1308"/>
      <c r="N902" s="1308"/>
      <c r="O902" s="1308"/>
      <c r="P902" s="1308"/>
      <c r="Q902" s="1308"/>
      <c r="R902" s="1308"/>
      <c r="S902" s="1308"/>
    </row>
    <row r="903" spans="1:19" ht="19.5" customHeight="1" x14ac:dyDescent="0.25">
      <c r="A903" s="1308"/>
      <c r="B903" s="1308"/>
      <c r="C903" s="1308"/>
      <c r="D903" s="1308"/>
      <c r="E903" s="1322"/>
      <c r="F903" s="1322"/>
      <c r="G903" s="1308"/>
      <c r="H903" s="1308"/>
      <c r="I903" s="1308"/>
      <c r="J903" s="1308"/>
      <c r="K903" s="1308"/>
      <c r="L903" s="1308"/>
      <c r="M903" s="1308"/>
      <c r="N903" s="1308"/>
      <c r="O903" s="1308"/>
      <c r="P903" s="1308"/>
      <c r="Q903" s="1308"/>
      <c r="R903" s="1308"/>
      <c r="S903" s="1308"/>
    </row>
    <row r="904" spans="1:19" ht="19.5" customHeight="1" x14ac:dyDescent="0.25">
      <c r="A904" s="1308"/>
      <c r="B904" s="1308"/>
      <c r="C904" s="1308"/>
      <c r="D904" s="1308"/>
      <c r="E904" s="1322"/>
      <c r="F904" s="1322"/>
      <c r="G904" s="1308"/>
      <c r="H904" s="1308"/>
      <c r="I904" s="1308"/>
      <c r="J904" s="1308"/>
      <c r="K904" s="1308"/>
      <c r="L904" s="1308"/>
      <c r="M904" s="1308"/>
      <c r="N904" s="1308"/>
      <c r="O904" s="1308"/>
      <c r="P904" s="1308"/>
      <c r="Q904" s="1308"/>
      <c r="R904" s="1308"/>
      <c r="S904" s="1308"/>
    </row>
    <row r="905" spans="1:19" ht="19.5" customHeight="1" x14ac:dyDescent="0.25">
      <c r="A905" s="1308"/>
      <c r="B905" s="1308"/>
      <c r="C905" s="1308"/>
      <c r="D905" s="1308"/>
      <c r="E905" s="1322"/>
      <c r="F905" s="1322"/>
      <c r="G905" s="1308"/>
      <c r="H905" s="1308"/>
      <c r="I905" s="1308"/>
      <c r="J905" s="1308"/>
      <c r="K905" s="1308"/>
      <c r="L905" s="1308"/>
      <c r="M905" s="1308"/>
      <c r="N905" s="1308"/>
      <c r="O905" s="1308"/>
      <c r="P905" s="1308"/>
      <c r="Q905" s="1308"/>
      <c r="R905" s="1308"/>
      <c r="S905" s="1308"/>
    </row>
    <row r="906" spans="1:19" ht="19.5" customHeight="1" x14ac:dyDescent="0.25">
      <c r="A906" s="1308"/>
      <c r="B906" s="1308"/>
      <c r="C906" s="1308"/>
      <c r="D906" s="1308"/>
      <c r="E906" s="1322"/>
      <c r="F906" s="1322"/>
      <c r="G906" s="1308"/>
      <c r="H906" s="1308"/>
      <c r="I906" s="1308"/>
      <c r="J906" s="1308"/>
      <c r="K906" s="1308"/>
      <c r="L906" s="1308"/>
      <c r="M906" s="1308"/>
      <c r="N906" s="1308"/>
      <c r="O906" s="1308"/>
      <c r="P906" s="1308"/>
      <c r="Q906" s="1308"/>
      <c r="R906" s="1308"/>
      <c r="S906" s="1308"/>
    </row>
    <row r="907" spans="1:19" ht="19.5" customHeight="1" x14ac:dyDescent="0.25">
      <c r="A907" s="1308"/>
      <c r="B907" s="1308"/>
      <c r="C907" s="1308"/>
      <c r="D907" s="1308"/>
      <c r="E907" s="1322"/>
      <c r="F907" s="1322"/>
      <c r="G907" s="1308"/>
      <c r="H907" s="1308"/>
      <c r="I907" s="1308"/>
      <c r="J907" s="1308"/>
      <c r="K907" s="1308"/>
      <c r="L907" s="1308"/>
      <c r="M907" s="1308"/>
      <c r="N907" s="1308"/>
      <c r="O907" s="1308"/>
      <c r="P907" s="1308"/>
      <c r="Q907" s="1308"/>
      <c r="R907" s="1308"/>
      <c r="S907" s="1308"/>
    </row>
    <row r="908" spans="1:19" ht="19.5" customHeight="1" x14ac:dyDescent="0.25">
      <c r="A908" s="1308"/>
      <c r="B908" s="1308"/>
      <c r="C908" s="1308"/>
      <c r="D908" s="1308"/>
      <c r="E908" s="1322"/>
      <c r="F908" s="1322"/>
      <c r="G908" s="1308"/>
      <c r="H908" s="1308"/>
      <c r="I908" s="1308"/>
      <c r="J908" s="1308"/>
      <c r="K908" s="1308"/>
      <c r="L908" s="1308"/>
      <c r="M908" s="1308"/>
      <c r="N908" s="1308"/>
      <c r="O908" s="1308"/>
      <c r="P908" s="1308"/>
      <c r="Q908" s="1308"/>
      <c r="R908" s="1308"/>
      <c r="S908" s="1308"/>
    </row>
    <row r="909" spans="1:19" ht="19.5" customHeight="1" x14ac:dyDescent="0.25">
      <c r="A909" s="1308"/>
      <c r="B909" s="1308"/>
      <c r="C909" s="1308"/>
      <c r="D909" s="1308"/>
      <c r="E909" s="1322"/>
      <c r="F909" s="1322"/>
      <c r="G909" s="1308"/>
      <c r="H909" s="1308"/>
      <c r="I909" s="1308"/>
      <c r="J909" s="1308"/>
      <c r="K909" s="1308"/>
      <c r="L909" s="1308"/>
      <c r="M909" s="1308"/>
      <c r="N909" s="1308"/>
      <c r="O909" s="1308"/>
      <c r="P909" s="1308"/>
      <c r="Q909" s="1308"/>
      <c r="R909" s="1308"/>
      <c r="S909" s="1308"/>
    </row>
    <row r="910" spans="1:19" ht="19.5" customHeight="1" x14ac:dyDescent="0.25">
      <c r="A910" s="1308"/>
      <c r="B910" s="1308"/>
      <c r="C910" s="1308"/>
      <c r="D910" s="1308"/>
      <c r="E910" s="1322"/>
      <c r="F910" s="1322"/>
      <c r="G910" s="1308"/>
      <c r="H910" s="1308"/>
      <c r="I910" s="1308"/>
      <c r="J910" s="1308"/>
      <c r="K910" s="1308"/>
      <c r="L910" s="1308"/>
      <c r="M910" s="1308"/>
      <c r="N910" s="1308"/>
      <c r="O910" s="1308"/>
      <c r="P910" s="1308"/>
      <c r="Q910" s="1308"/>
      <c r="R910" s="1308"/>
      <c r="S910" s="1308"/>
    </row>
    <row r="911" spans="1:19" ht="19.5" customHeight="1" x14ac:dyDescent="0.25">
      <c r="A911" s="1308"/>
      <c r="B911" s="1308"/>
      <c r="C911" s="1308"/>
      <c r="D911" s="1308"/>
      <c r="E911" s="1322"/>
      <c r="F911" s="1322"/>
      <c r="G911" s="1308"/>
      <c r="H911" s="1308"/>
      <c r="I911" s="1308"/>
      <c r="J911" s="1308"/>
      <c r="K911" s="1308"/>
      <c r="L911" s="1308"/>
      <c r="M911" s="1308"/>
      <c r="N911" s="1308"/>
      <c r="O911" s="1308"/>
      <c r="P911" s="1308"/>
      <c r="Q911" s="1308"/>
      <c r="R911" s="1308"/>
      <c r="S911" s="1308"/>
    </row>
    <row r="912" spans="1:19" ht="19.5" customHeight="1" x14ac:dyDescent="0.25">
      <c r="A912" s="1308"/>
      <c r="B912" s="1308"/>
      <c r="C912" s="1308"/>
      <c r="D912" s="1308"/>
      <c r="E912" s="1322"/>
      <c r="F912" s="1322"/>
      <c r="G912" s="1308"/>
      <c r="H912" s="1308"/>
      <c r="I912" s="1308"/>
      <c r="J912" s="1308"/>
      <c r="K912" s="1308"/>
      <c r="L912" s="1308"/>
      <c r="M912" s="1308"/>
      <c r="N912" s="1308"/>
      <c r="O912" s="1308"/>
      <c r="P912" s="1308"/>
      <c r="Q912" s="1308"/>
      <c r="R912" s="1308"/>
      <c r="S912" s="1308"/>
    </row>
    <row r="913" spans="1:19" ht="19.5" customHeight="1" x14ac:dyDescent="0.25">
      <c r="A913" s="1308"/>
      <c r="B913" s="1308"/>
      <c r="C913" s="1308"/>
      <c r="D913" s="1308"/>
      <c r="E913" s="1322"/>
      <c r="F913" s="1322"/>
      <c r="G913" s="1308"/>
      <c r="H913" s="1308"/>
      <c r="I913" s="1308"/>
      <c r="J913" s="1308"/>
      <c r="K913" s="1308"/>
      <c r="L913" s="1308"/>
      <c r="M913" s="1308"/>
      <c r="N913" s="1308"/>
      <c r="O913" s="1308"/>
      <c r="P913" s="1308"/>
      <c r="Q913" s="1308"/>
      <c r="R913" s="1308"/>
      <c r="S913" s="1308"/>
    </row>
    <row r="914" spans="1:19" ht="19.5" customHeight="1" x14ac:dyDescent="0.25">
      <c r="A914" s="1308"/>
      <c r="B914" s="1308"/>
      <c r="C914" s="1308"/>
      <c r="D914" s="1308"/>
      <c r="E914" s="1322"/>
      <c r="F914" s="1322"/>
      <c r="G914" s="1308"/>
      <c r="H914" s="1308"/>
      <c r="I914" s="1308"/>
      <c r="J914" s="1308"/>
      <c r="K914" s="1308"/>
      <c r="L914" s="1308"/>
      <c r="M914" s="1308"/>
      <c r="N914" s="1308"/>
      <c r="O914" s="1308"/>
      <c r="P914" s="1308"/>
      <c r="Q914" s="1308"/>
      <c r="R914" s="1308"/>
      <c r="S914" s="1308"/>
    </row>
    <row r="915" spans="1:19" ht="19.5" customHeight="1" x14ac:dyDescent="0.25">
      <c r="A915" s="1308"/>
      <c r="B915" s="1308"/>
      <c r="C915" s="1308"/>
      <c r="D915" s="1308"/>
      <c r="E915" s="1322"/>
      <c r="F915" s="1322"/>
      <c r="G915" s="1308"/>
      <c r="H915" s="1308"/>
      <c r="I915" s="1308"/>
      <c r="J915" s="1308"/>
      <c r="K915" s="1308"/>
      <c r="L915" s="1308"/>
      <c r="M915" s="1308"/>
      <c r="N915" s="1308"/>
      <c r="O915" s="1308"/>
      <c r="P915" s="1308"/>
      <c r="Q915" s="1308"/>
      <c r="R915" s="1308"/>
      <c r="S915" s="1308"/>
    </row>
    <row r="916" spans="1:19" ht="19.5" customHeight="1" x14ac:dyDescent="0.25">
      <c r="A916" s="1308"/>
      <c r="B916" s="1308"/>
      <c r="C916" s="1308"/>
      <c r="D916" s="1308"/>
      <c r="E916" s="1322"/>
      <c r="F916" s="1322"/>
      <c r="G916" s="1308"/>
      <c r="H916" s="1308"/>
      <c r="I916" s="1308"/>
      <c r="J916" s="1308"/>
      <c r="K916" s="1308"/>
      <c r="L916" s="1308"/>
      <c r="M916" s="1308"/>
      <c r="N916" s="1308"/>
      <c r="O916" s="1308"/>
      <c r="P916" s="1308"/>
      <c r="Q916" s="1308"/>
      <c r="R916" s="1308"/>
      <c r="S916" s="1308"/>
    </row>
    <row r="917" spans="1:19" ht="19.5" customHeight="1" x14ac:dyDescent="0.25">
      <c r="A917" s="1308"/>
      <c r="B917" s="1308"/>
      <c r="C917" s="1308"/>
      <c r="D917" s="1308"/>
      <c r="E917" s="1322"/>
      <c r="F917" s="1322"/>
      <c r="G917" s="1308"/>
      <c r="H917" s="1308"/>
      <c r="I917" s="1308"/>
      <c r="J917" s="1308"/>
      <c r="K917" s="1308"/>
      <c r="L917" s="1308"/>
      <c r="M917" s="1308"/>
      <c r="N917" s="1308"/>
      <c r="O917" s="1308"/>
      <c r="P917" s="1308"/>
      <c r="Q917" s="1308"/>
      <c r="R917" s="1308"/>
      <c r="S917" s="1308"/>
    </row>
    <row r="918" spans="1:19" ht="19.5" customHeight="1" x14ac:dyDescent="0.25">
      <c r="A918" s="1308"/>
      <c r="B918" s="1308"/>
      <c r="C918" s="1308"/>
      <c r="D918" s="1308"/>
      <c r="E918" s="1322"/>
      <c r="F918" s="1322"/>
      <c r="G918" s="1308"/>
      <c r="H918" s="1308"/>
      <c r="I918" s="1308"/>
      <c r="J918" s="1308"/>
      <c r="K918" s="1308"/>
      <c r="L918" s="1308"/>
      <c r="M918" s="1308"/>
      <c r="N918" s="1308"/>
      <c r="O918" s="1308"/>
      <c r="P918" s="1308"/>
      <c r="Q918" s="1308"/>
      <c r="R918" s="1308"/>
      <c r="S918" s="1308"/>
    </row>
    <row r="919" spans="1:19" ht="19.5" customHeight="1" x14ac:dyDescent="0.25">
      <c r="A919" s="1308"/>
      <c r="B919" s="1308"/>
      <c r="C919" s="1308"/>
      <c r="D919" s="1308"/>
      <c r="E919" s="1322"/>
      <c r="F919" s="1322"/>
      <c r="G919" s="1308"/>
      <c r="H919" s="1308"/>
      <c r="I919" s="1308"/>
      <c r="J919" s="1308"/>
      <c r="K919" s="1308"/>
      <c r="L919" s="1308"/>
      <c r="M919" s="1308"/>
      <c r="N919" s="1308"/>
      <c r="O919" s="1308"/>
      <c r="P919" s="1308"/>
      <c r="Q919" s="1308"/>
      <c r="R919" s="1308"/>
      <c r="S919" s="1308"/>
    </row>
    <row r="920" spans="1:19" ht="19.5" customHeight="1" x14ac:dyDescent="0.25">
      <c r="A920" s="1308"/>
      <c r="B920" s="1308"/>
      <c r="C920" s="1308"/>
      <c r="D920" s="1308"/>
      <c r="E920" s="1322"/>
      <c r="F920" s="1322"/>
      <c r="G920" s="1308"/>
      <c r="H920" s="1308"/>
      <c r="I920" s="1308"/>
      <c r="J920" s="1308"/>
      <c r="K920" s="1308"/>
      <c r="L920" s="1308"/>
      <c r="M920" s="1308"/>
      <c r="N920" s="1308"/>
      <c r="O920" s="1308"/>
      <c r="P920" s="1308"/>
      <c r="Q920" s="1308"/>
      <c r="R920" s="1308"/>
      <c r="S920" s="1308"/>
    </row>
    <row r="921" spans="1:19" ht="19.5" customHeight="1" x14ac:dyDescent="0.25">
      <c r="A921" s="1308"/>
      <c r="B921" s="1308"/>
      <c r="C921" s="1308"/>
      <c r="D921" s="1308"/>
      <c r="E921" s="1322"/>
      <c r="F921" s="1322"/>
      <c r="G921" s="1308"/>
      <c r="H921" s="1308"/>
      <c r="I921" s="1308"/>
      <c r="J921" s="1308"/>
      <c r="K921" s="1308"/>
      <c r="L921" s="1308"/>
      <c r="M921" s="1308"/>
      <c r="N921" s="1308"/>
      <c r="O921" s="1308"/>
      <c r="P921" s="1308"/>
      <c r="Q921" s="1308"/>
      <c r="R921" s="1308"/>
      <c r="S921" s="1308"/>
    </row>
    <row r="922" spans="1:19" ht="19.5" customHeight="1" x14ac:dyDescent="0.25">
      <c r="A922" s="1308"/>
      <c r="B922" s="1308"/>
      <c r="C922" s="1308"/>
      <c r="D922" s="1308"/>
      <c r="E922" s="1322"/>
      <c r="F922" s="1322"/>
      <c r="G922" s="1308"/>
      <c r="H922" s="1308"/>
      <c r="I922" s="1308"/>
      <c r="J922" s="1308"/>
      <c r="K922" s="1308"/>
      <c r="L922" s="1308"/>
      <c r="M922" s="1308"/>
      <c r="N922" s="1308"/>
      <c r="O922" s="1308"/>
      <c r="P922" s="1308"/>
      <c r="Q922" s="1308"/>
      <c r="R922" s="1308"/>
      <c r="S922" s="1308"/>
    </row>
    <row r="923" spans="1:19" ht="19.5" customHeight="1" x14ac:dyDescent="0.25">
      <c r="A923" s="1308"/>
      <c r="B923" s="1308"/>
      <c r="C923" s="1308"/>
      <c r="D923" s="1308"/>
      <c r="E923" s="1322"/>
      <c r="F923" s="1322"/>
      <c r="G923" s="1308"/>
      <c r="H923" s="1308"/>
      <c r="I923" s="1308"/>
      <c r="J923" s="1308"/>
      <c r="K923" s="1308"/>
      <c r="L923" s="1308"/>
      <c r="M923" s="1308"/>
      <c r="N923" s="1308"/>
      <c r="O923" s="1308"/>
      <c r="P923" s="1308"/>
      <c r="Q923" s="1308"/>
      <c r="R923" s="1308"/>
      <c r="S923" s="1308"/>
    </row>
    <row r="924" spans="1:19" ht="19.5" customHeight="1" x14ac:dyDescent="0.25">
      <c r="A924" s="1308"/>
      <c r="B924" s="1308"/>
      <c r="C924" s="1308"/>
      <c r="D924" s="1308"/>
      <c r="E924" s="1322"/>
      <c r="F924" s="1322"/>
      <c r="G924" s="1308"/>
      <c r="H924" s="1308"/>
      <c r="I924" s="1308"/>
      <c r="J924" s="1308"/>
      <c r="K924" s="1308"/>
      <c r="L924" s="1308"/>
      <c r="M924" s="1308"/>
      <c r="N924" s="1308"/>
      <c r="O924" s="1308"/>
      <c r="P924" s="1308"/>
      <c r="Q924" s="1308"/>
      <c r="R924" s="1308"/>
      <c r="S924" s="1308"/>
    </row>
    <row r="925" spans="1:19" ht="19.5" customHeight="1" x14ac:dyDescent="0.25">
      <c r="A925" s="1308"/>
      <c r="B925" s="1308"/>
      <c r="C925" s="1308"/>
      <c r="D925" s="1308"/>
      <c r="E925" s="1322"/>
      <c r="F925" s="1322"/>
      <c r="G925" s="1308"/>
      <c r="H925" s="1308"/>
      <c r="I925" s="1308"/>
      <c r="J925" s="1308"/>
      <c r="K925" s="1308"/>
      <c r="L925" s="1308"/>
      <c r="M925" s="1308"/>
      <c r="N925" s="1308"/>
      <c r="O925" s="1308"/>
      <c r="P925" s="1308"/>
      <c r="Q925" s="1308"/>
      <c r="R925" s="1308"/>
      <c r="S925" s="1308"/>
    </row>
    <row r="926" spans="1:19" ht="19.5" customHeight="1" x14ac:dyDescent="0.25">
      <c r="A926" s="1308"/>
      <c r="B926" s="1308"/>
      <c r="C926" s="1308"/>
      <c r="D926" s="1308"/>
      <c r="E926" s="1322"/>
      <c r="F926" s="1322"/>
      <c r="G926" s="1308"/>
      <c r="H926" s="1308"/>
      <c r="I926" s="1308"/>
      <c r="J926" s="1308"/>
      <c r="K926" s="1308"/>
      <c r="L926" s="1308"/>
      <c r="M926" s="1308"/>
      <c r="N926" s="1308"/>
      <c r="O926" s="1308"/>
      <c r="P926" s="1308"/>
      <c r="Q926" s="1308"/>
      <c r="R926" s="1308"/>
      <c r="S926" s="1308"/>
    </row>
    <row r="927" spans="1:19" ht="19.5" customHeight="1" x14ac:dyDescent="0.25">
      <c r="A927" s="1308"/>
      <c r="B927" s="1308"/>
      <c r="C927" s="1308"/>
      <c r="D927" s="1308"/>
      <c r="E927" s="1322"/>
      <c r="F927" s="1322"/>
      <c r="G927" s="1308"/>
      <c r="H927" s="1308"/>
      <c r="I927" s="1308"/>
      <c r="J927" s="1308"/>
      <c r="K927" s="1308"/>
      <c r="L927" s="1308"/>
      <c r="M927" s="1308"/>
      <c r="N927" s="1308"/>
      <c r="O927" s="1308"/>
      <c r="P927" s="1308"/>
      <c r="Q927" s="1308"/>
      <c r="R927" s="1308"/>
      <c r="S927" s="1308"/>
    </row>
    <row r="928" spans="1:19" ht="19.5" customHeight="1" x14ac:dyDescent="0.25">
      <c r="A928" s="1308"/>
      <c r="B928" s="1308"/>
      <c r="C928" s="1308"/>
      <c r="D928" s="1308"/>
      <c r="E928" s="1322"/>
      <c r="F928" s="1322"/>
      <c r="G928" s="1308"/>
      <c r="H928" s="1308"/>
      <c r="I928" s="1308"/>
      <c r="J928" s="1308"/>
      <c r="K928" s="1308"/>
      <c r="L928" s="1308"/>
      <c r="M928" s="1308"/>
      <c r="N928" s="1308"/>
      <c r="O928" s="1308"/>
      <c r="P928" s="1308"/>
      <c r="Q928" s="1308"/>
      <c r="R928" s="1308"/>
      <c r="S928" s="1308"/>
    </row>
    <row r="929" spans="1:19" ht="19.5" customHeight="1" x14ac:dyDescent="0.25">
      <c r="A929" s="1308"/>
      <c r="B929" s="1308"/>
      <c r="C929" s="1308"/>
      <c r="D929" s="1308"/>
      <c r="E929" s="1322"/>
      <c r="F929" s="1322"/>
      <c r="G929" s="1308"/>
      <c r="H929" s="1308"/>
      <c r="I929" s="1308"/>
      <c r="J929" s="1308"/>
      <c r="K929" s="1308"/>
      <c r="L929" s="1308"/>
      <c r="M929" s="1308"/>
      <c r="N929" s="1308"/>
      <c r="O929" s="1308"/>
      <c r="P929" s="1308"/>
      <c r="Q929" s="1308"/>
      <c r="R929" s="1308"/>
      <c r="S929" s="1308"/>
    </row>
    <row r="930" spans="1:19" ht="19.5" customHeight="1" x14ac:dyDescent="0.25">
      <c r="A930" s="1308"/>
      <c r="B930" s="1308"/>
      <c r="C930" s="1308"/>
      <c r="D930" s="1308"/>
      <c r="E930" s="1322"/>
      <c r="F930" s="1322"/>
      <c r="G930" s="1308"/>
      <c r="H930" s="1308"/>
      <c r="I930" s="1308"/>
      <c r="J930" s="1308"/>
      <c r="K930" s="1308"/>
      <c r="L930" s="1308"/>
      <c r="M930" s="1308"/>
      <c r="N930" s="1308"/>
      <c r="O930" s="1308"/>
      <c r="P930" s="1308"/>
      <c r="Q930" s="1308"/>
      <c r="R930" s="1308"/>
      <c r="S930" s="1308"/>
    </row>
    <row r="931" spans="1:19" ht="19.5" customHeight="1" x14ac:dyDescent="0.25">
      <c r="A931" s="1308"/>
      <c r="B931" s="1308"/>
      <c r="C931" s="1308"/>
      <c r="D931" s="1308"/>
      <c r="E931" s="1322"/>
      <c r="F931" s="1322"/>
      <c r="G931" s="1308"/>
      <c r="H931" s="1308"/>
      <c r="I931" s="1308"/>
      <c r="J931" s="1308"/>
      <c r="K931" s="1308"/>
      <c r="L931" s="1308"/>
      <c r="M931" s="1308"/>
      <c r="N931" s="1308"/>
      <c r="O931" s="1308"/>
      <c r="P931" s="1308"/>
      <c r="Q931" s="1308"/>
      <c r="R931" s="1308"/>
      <c r="S931" s="1308"/>
    </row>
    <row r="932" spans="1:19" ht="19.5" customHeight="1" x14ac:dyDescent="0.25">
      <c r="A932" s="1308"/>
      <c r="B932" s="1308"/>
      <c r="C932" s="1308"/>
      <c r="D932" s="1308"/>
      <c r="E932" s="1322"/>
      <c r="F932" s="1322"/>
      <c r="G932" s="1308"/>
      <c r="H932" s="1308"/>
      <c r="I932" s="1308"/>
      <c r="J932" s="1308"/>
      <c r="K932" s="1308"/>
      <c r="L932" s="1308"/>
      <c r="M932" s="1308"/>
      <c r="N932" s="1308"/>
      <c r="O932" s="1308"/>
      <c r="P932" s="1308"/>
      <c r="Q932" s="1308"/>
      <c r="R932" s="1308"/>
      <c r="S932" s="1308"/>
    </row>
    <row r="933" spans="1:19" ht="19.5" customHeight="1" x14ac:dyDescent="0.25">
      <c r="A933" s="1308"/>
      <c r="B933" s="1308"/>
      <c r="C933" s="1308"/>
      <c r="D933" s="1308"/>
      <c r="E933" s="1322"/>
      <c r="F933" s="1322"/>
      <c r="G933" s="1308"/>
      <c r="H933" s="1308"/>
      <c r="I933" s="1308"/>
      <c r="J933" s="1308"/>
      <c r="K933" s="1308"/>
      <c r="L933" s="1308"/>
      <c r="M933" s="1308"/>
      <c r="N933" s="1308"/>
      <c r="O933" s="1308"/>
      <c r="P933" s="1308"/>
      <c r="Q933" s="1308"/>
      <c r="R933" s="1308"/>
      <c r="S933" s="1308"/>
    </row>
    <row r="934" spans="1:19" ht="19.5" customHeight="1" x14ac:dyDescent="0.25">
      <c r="A934" s="1308"/>
      <c r="B934" s="1308"/>
      <c r="C934" s="1308"/>
      <c r="D934" s="1308"/>
      <c r="E934" s="1322"/>
      <c r="F934" s="1322"/>
      <c r="G934" s="1308"/>
      <c r="H934" s="1308"/>
      <c r="I934" s="1308"/>
      <c r="J934" s="1308"/>
      <c r="K934" s="1308"/>
      <c r="L934" s="1308"/>
      <c r="M934" s="1308"/>
      <c r="N934" s="1308"/>
      <c r="O934" s="1308"/>
      <c r="P934" s="1308"/>
      <c r="Q934" s="1308"/>
      <c r="R934" s="1308"/>
      <c r="S934" s="1308"/>
    </row>
    <row r="935" spans="1:19" ht="19.5" customHeight="1" x14ac:dyDescent="0.25">
      <c r="A935" s="1308"/>
      <c r="B935" s="1308"/>
      <c r="C935" s="1308"/>
      <c r="D935" s="1308"/>
      <c r="E935" s="1322"/>
      <c r="F935" s="1322"/>
      <c r="G935" s="1308"/>
      <c r="H935" s="1308"/>
      <c r="I935" s="1308"/>
      <c r="J935" s="1308"/>
      <c r="K935" s="1308"/>
      <c r="L935" s="1308"/>
      <c r="M935" s="1308"/>
      <c r="N935" s="1308"/>
      <c r="O935" s="1308"/>
      <c r="P935" s="1308"/>
      <c r="Q935" s="1308"/>
      <c r="R935" s="1308"/>
      <c r="S935" s="1308"/>
    </row>
    <row r="936" spans="1:19" ht="19.5" customHeight="1" x14ac:dyDescent="0.25">
      <c r="A936" s="1308"/>
      <c r="B936" s="1308"/>
      <c r="C936" s="1308"/>
      <c r="D936" s="1308"/>
      <c r="E936" s="1322"/>
      <c r="F936" s="1322"/>
      <c r="G936" s="1308"/>
      <c r="H936" s="1308"/>
      <c r="I936" s="1308"/>
      <c r="J936" s="1308"/>
      <c r="K936" s="1308"/>
      <c r="L936" s="1308"/>
      <c r="M936" s="1308"/>
      <c r="N936" s="1308"/>
      <c r="O936" s="1308"/>
      <c r="P936" s="1308"/>
      <c r="Q936" s="1308"/>
      <c r="R936" s="1308"/>
      <c r="S936" s="1308"/>
    </row>
    <row r="937" spans="1:19" ht="19.5" customHeight="1" x14ac:dyDescent="0.25">
      <c r="A937" s="1308"/>
      <c r="B937" s="1308"/>
      <c r="C937" s="1308"/>
      <c r="D937" s="1308"/>
      <c r="E937" s="1322"/>
      <c r="F937" s="1322"/>
      <c r="G937" s="1308"/>
      <c r="H937" s="1308"/>
      <c r="I937" s="1308"/>
      <c r="J937" s="1308"/>
      <c r="K937" s="1308"/>
      <c r="L937" s="1308"/>
      <c r="M937" s="1308"/>
      <c r="N937" s="1308"/>
      <c r="O937" s="1308"/>
      <c r="P937" s="1308"/>
      <c r="Q937" s="1308"/>
      <c r="R937" s="1308"/>
      <c r="S937" s="1308"/>
    </row>
    <row r="938" spans="1:19" ht="19.5" customHeight="1" x14ac:dyDescent="0.25">
      <c r="A938" s="1308"/>
      <c r="B938" s="1308"/>
      <c r="C938" s="1308"/>
      <c r="D938" s="1308"/>
      <c r="E938" s="1322"/>
      <c r="F938" s="1322"/>
      <c r="G938" s="1308"/>
      <c r="H938" s="1308"/>
      <c r="I938" s="1308"/>
      <c r="J938" s="1308"/>
      <c r="K938" s="1308"/>
      <c r="L938" s="1308"/>
      <c r="M938" s="1308"/>
      <c r="N938" s="1308"/>
      <c r="O938" s="1308"/>
      <c r="P938" s="1308"/>
      <c r="Q938" s="1308"/>
      <c r="R938" s="1308"/>
      <c r="S938" s="1308"/>
    </row>
    <row r="939" spans="1:19" ht="19.5" customHeight="1" x14ac:dyDescent="0.25">
      <c r="A939" s="1308"/>
      <c r="B939" s="1308"/>
      <c r="C939" s="1308"/>
      <c r="D939" s="1308"/>
      <c r="E939" s="1322"/>
      <c r="F939" s="1322"/>
      <c r="G939" s="1308"/>
      <c r="H939" s="1308"/>
      <c r="I939" s="1308"/>
      <c r="J939" s="1308"/>
      <c r="K939" s="1308"/>
      <c r="L939" s="1308"/>
      <c r="M939" s="1308"/>
      <c r="N939" s="1308"/>
      <c r="O939" s="1308"/>
      <c r="P939" s="1308"/>
      <c r="Q939" s="1308"/>
      <c r="R939" s="1308"/>
      <c r="S939" s="1308"/>
    </row>
    <row r="940" spans="1:19" ht="19.5" customHeight="1" x14ac:dyDescent="0.25">
      <c r="A940" s="1308"/>
      <c r="B940" s="1308"/>
      <c r="C940" s="1308"/>
      <c r="D940" s="1308"/>
      <c r="E940" s="1322"/>
      <c r="F940" s="1322"/>
      <c r="G940" s="1308"/>
      <c r="H940" s="1308"/>
      <c r="I940" s="1308"/>
      <c r="J940" s="1308"/>
      <c r="K940" s="1308"/>
      <c r="L940" s="1308"/>
      <c r="M940" s="1308"/>
      <c r="N940" s="1308"/>
      <c r="O940" s="1308"/>
      <c r="P940" s="1308"/>
      <c r="Q940" s="1308"/>
      <c r="R940" s="1308"/>
      <c r="S940" s="1308"/>
    </row>
    <row r="941" spans="1:19" ht="19.5" customHeight="1" x14ac:dyDescent="0.25">
      <c r="A941" s="1308"/>
      <c r="B941" s="1308"/>
      <c r="C941" s="1308"/>
      <c r="D941" s="1308"/>
      <c r="E941" s="1322"/>
      <c r="F941" s="1322"/>
      <c r="G941" s="1308"/>
      <c r="H941" s="1308"/>
      <c r="I941" s="1308"/>
      <c r="J941" s="1308"/>
      <c r="K941" s="1308"/>
      <c r="L941" s="1308"/>
      <c r="M941" s="1308"/>
      <c r="N941" s="1308"/>
      <c r="O941" s="1308"/>
      <c r="P941" s="1308"/>
      <c r="Q941" s="1308"/>
      <c r="R941" s="1308"/>
      <c r="S941" s="1308"/>
    </row>
    <row r="942" spans="1:19" ht="19.5" customHeight="1" x14ac:dyDescent="0.25">
      <c r="A942" s="1308"/>
      <c r="B942" s="1308"/>
      <c r="C942" s="1308"/>
      <c r="D942" s="1308"/>
      <c r="E942" s="1322"/>
      <c r="F942" s="1322"/>
      <c r="G942" s="1308"/>
      <c r="H942" s="1308"/>
      <c r="I942" s="1308"/>
      <c r="J942" s="1308"/>
      <c r="K942" s="1308"/>
      <c r="L942" s="1308"/>
      <c r="M942" s="1308"/>
      <c r="N942" s="1308"/>
      <c r="O942" s="1308"/>
      <c r="P942" s="1308"/>
      <c r="Q942" s="1308"/>
      <c r="R942" s="1308"/>
      <c r="S942" s="1308"/>
    </row>
    <row r="943" spans="1:19" ht="19.5" customHeight="1" x14ac:dyDescent="0.25">
      <c r="A943" s="1308"/>
      <c r="B943" s="1308"/>
      <c r="C943" s="1308"/>
      <c r="D943" s="1308"/>
      <c r="E943" s="1322"/>
      <c r="F943" s="1322"/>
      <c r="G943" s="1308"/>
      <c r="H943" s="1308"/>
      <c r="I943" s="1308"/>
      <c r="J943" s="1308"/>
      <c r="K943" s="1308"/>
      <c r="L943" s="1308"/>
      <c r="M943" s="1308"/>
      <c r="N943" s="1308"/>
      <c r="O943" s="1308"/>
      <c r="P943" s="1308"/>
      <c r="Q943" s="1308"/>
      <c r="R943" s="1308"/>
      <c r="S943" s="1308"/>
    </row>
    <row r="944" spans="1:19" ht="19.5" customHeight="1" x14ac:dyDescent="0.25">
      <c r="A944" s="1308"/>
      <c r="B944" s="1308"/>
      <c r="C944" s="1308"/>
      <c r="D944" s="1308"/>
      <c r="E944" s="1322"/>
      <c r="F944" s="1322"/>
      <c r="G944" s="1308"/>
      <c r="H944" s="1308"/>
      <c r="I944" s="1308"/>
      <c r="J944" s="1308"/>
      <c r="K944" s="1308"/>
      <c r="L944" s="1308"/>
      <c r="M944" s="1308"/>
      <c r="N944" s="1308"/>
      <c r="O944" s="1308"/>
      <c r="P944" s="1308"/>
      <c r="Q944" s="1308"/>
      <c r="R944" s="1308"/>
      <c r="S944" s="1308"/>
    </row>
    <row r="945" spans="1:19" ht="19.5" customHeight="1" x14ac:dyDescent="0.25">
      <c r="A945" s="1308"/>
      <c r="B945" s="1308"/>
      <c r="C945" s="1308"/>
      <c r="D945" s="1308"/>
      <c r="E945" s="1322"/>
      <c r="F945" s="1322"/>
      <c r="G945" s="1308"/>
      <c r="H945" s="1308"/>
      <c r="I945" s="1308"/>
      <c r="J945" s="1308"/>
      <c r="K945" s="1308"/>
      <c r="L945" s="1308"/>
      <c r="M945" s="1308"/>
      <c r="N945" s="1308"/>
      <c r="O945" s="1308"/>
      <c r="P945" s="1308"/>
      <c r="Q945" s="1308"/>
      <c r="R945" s="1308"/>
      <c r="S945" s="1308"/>
    </row>
    <row r="946" spans="1:19" ht="19.5" customHeight="1" x14ac:dyDescent="0.25">
      <c r="A946" s="1308"/>
      <c r="B946" s="1308"/>
      <c r="C946" s="1308"/>
      <c r="D946" s="1308"/>
      <c r="E946" s="1322"/>
      <c r="F946" s="1322"/>
      <c r="G946" s="1308"/>
      <c r="H946" s="1308"/>
      <c r="I946" s="1308"/>
      <c r="J946" s="1308"/>
      <c r="K946" s="1308"/>
      <c r="L946" s="1308"/>
      <c r="M946" s="1308"/>
      <c r="N946" s="1308"/>
      <c r="O946" s="1308"/>
      <c r="P946" s="1308"/>
      <c r="Q946" s="1308"/>
      <c r="R946" s="1308"/>
      <c r="S946" s="1308"/>
    </row>
    <row r="947" spans="1:19" ht="19.5" customHeight="1" x14ac:dyDescent="0.25">
      <c r="A947" s="1308"/>
      <c r="B947" s="1308"/>
      <c r="C947" s="1308"/>
      <c r="D947" s="1308"/>
      <c r="E947" s="1322"/>
      <c r="F947" s="1322"/>
      <c r="G947" s="1308"/>
      <c r="H947" s="1308"/>
      <c r="I947" s="1308"/>
      <c r="J947" s="1308"/>
      <c r="K947" s="1308"/>
      <c r="L947" s="1308"/>
      <c r="M947" s="1308"/>
      <c r="N947" s="1308"/>
      <c r="O947" s="1308"/>
      <c r="P947" s="1308"/>
      <c r="Q947" s="1308"/>
      <c r="R947" s="1308"/>
      <c r="S947" s="1308"/>
    </row>
    <row r="948" spans="1:19" ht="19.5" customHeight="1" x14ac:dyDescent="0.25">
      <c r="A948" s="1308"/>
      <c r="B948" s="1308"/>
      <c r="C948" s="1308"/>
      <c r="D948" s="1308"/>
      <c r="E948" s="1322"/>
      <c r="F948" s="1322"/>
      <c r="G948" s="1308"/>
      <c r="H948" s="1308"/>
      <c r="I948" s="1308"/>
      <c r="J948" s="1308"/>
      <c r="K948" s="1308"/>
      <c r="L948" s="1308"/>
      <c r="M948" s="1308"/>
      <c r="N948" s="1308"/>
      <c r="O948" s="1308"/>
      <c r="P948" s="1308"/>
      <c r="Q948" s="1308"/>
      <c r="R948" s="1308"/>
      <c r="S948" s="1308"/>
    </row>
    <row r="949" spans="1:19" ht="19.5" customHeight="1" x14ac:dyDescent="0.25">
      <c r="A949" s="1308"/>
      <c r="B949" s="1308"/>
      <c r="C949" s="1308"/>
      <c r="D949" s="1308"/>
      <c r="E949" s="1322"/>
      <c r="F949" s="1322"/>
      <c r="G949" s="1308"/>
      <c r="H949" s="1308"/>
      <c r="I949" s="1308"/>
      <c r="J949" s="1308"/>
      <c r="K949" s="1308"/>
      <c r="L949" s="1308"/>
      <c r="M949" s="1308"/>
      <c r="N949" s="1308"/>
      <c r="O949" s="1308"/>
      <c r="P949" s="1308"/>
      <c r="Q949" s="1308"/>
      <c r="R949" s="1308"/>
      <c r="S949" s="1308"/>
    </row>
    <row r="950" spans="1:19" ht="19.5" customHeight="1" x14ac:dyDescent="0.25">
      <c r="A950" s="1308"/>
      <c r="B950" s="1308"/>
      <c r="C950" s="1308"/>
      <c r="D950" s="1308"/>
      <c r="E950" s="1322"/>
      <c r="F950" s="1322"/>
      <c r="G950" s="1308"/>
      <c r="H950" s="1308"/>
      <c r="I950" s="1308"/>
      <c r="J950" s="1308"/>
      <c r="K950" s="1308"/>
      <c r="L950" s="1308"/>
      <c r="M950" s="1308"/>
      <c r="N950" s="1308"/>
      <c r="O950" s="1308"/>
      <c r="P950" s="1308"/>
      <c r="Q950" s="1308"/>
      <c r="R950" s="1308"/>
      <c r="S950" s="1308"/>
    </row>
    <row r="951" spans="1:19" ht="19.5" customHeight="1" x14ac:dyDescent="0.25">
      <c r="A951" s="1308"/>
      <c r="B951" s="1308"/>
      <c r="C951" s="1308"/>
      <c r="D951" s="1308"/>
      <c r="E951" s="1322"/>
      <c r="F951" s="1322"/>
      <c r="G951" s="1308"/>
      <c r="H951" s="1308"/>
      <c r="I951" s="1308"/>
      <c r="J951" s="1308"/>
      <c r="K951" s="1308"/>
      <c r="L951" s="1308"/>
      <c r="M951" s="1308"/>
      <c r="N951" s="1308"/>
      <c r="O951" s="1308"/>
      <c r="P951" s="1308"/>
      <c r="Q951" s="1308"/>
      <c r="R951" s="1308"/>
      <c r="S951" s="1308"/>
    </row>
    <row r="952" spans="1:19" ht="19.5" customHeight="1" x14ac:dyDescent="0.25">
      <c r="A952" s="1308"/>
      <c r="B952" s="1308"/>
      <c r="C952" s="1308"/>
      <c r="D952" s="1308"/>
      <c r="E952" s="1322"/>
      <c r="F952" s="1322"/>
      <c r="G952" s="1308"/>
      <c r="H952" s="1308"/>
      <c r="I952" s="1308"/>
      <c r="J952" s="1308"/>
      <c r="K952" s="1308"/>
      <c r="L952" s="1308"/>
      <c r="M952" s="1308"/>
      <c r="N952" s="1308"/>
      <c r="O952" s="1308"/>
      <c r="P952" s="1308"/>
      <c r="Q952" s="1308"/>
      <c r="R952" s="1308"/>
      <c r="S952" s="1308"/>
    </row>
    <row r="953" spans="1:19" ht="19.5" customHeight="1" x14ac:dyDescent="0.25">
      <c r="A953" s="1308"/>
      <c r="B953" s="1308"/>
      <c r="C953" s="1308"/>
      <c r="D953" s="1308"/>
      <c r="E953" s="1322"/>
      <c r="F953" s="1322"/>
      <c r="G953" s="1308"/>
      <c r="H953" s="1308"/>
      <c r="I953" s="1308"/>
      <c r="J953" s="1308"/>
      <c r="K953" s="1308"/>
      <c r="L953" s="1308"/>
      <c r="M953" s="1308"/>
      <c r="N953" s="1308"/>
      <c r="O953" s="1308"/>
      <c r="P953" s="1308"/>
      <c r="Q953" s="1308"/>
      <c r="R953" s="1308"/>
      <c r="S953" s="1308"/>
    </row>
    <row r="954" spans="1:19" ht="19.5" customHeight="1" x14ac:dyDescent="0.25">
      <c r="A954" s="1308"/>
      <c r="B954" s="1308"/>
      <c r="C954" s="1308"/>
      <c r="D954" s="1308"/>
      <c r="E954" s="1322"/>
      <c r="F954" s="1322"/>
      <c r="G954" s="1308"/>
      <c r="H954" s="1308"/>
      <c r="I954" s="1308"/>
      <c r="J954" s="1308"/>
      <c r="K954" s="1308"/>
      <c r="L954" s="1308"/>
      <c r="M954" s="1308"/>
      <c r="N954" s="1308"/>
      <c r="O954" s="1308"/>
      <c r="P954" s="1308"/>
      <c r="Q954" s="1308"/>
      <c r="R954" s="1308"/>
      <c r="S954" s="1308"/>
    </row>
    <row r="955" spans="1:19" ht="19.5" customHeight="1" x14ac:dyDescent="0.25">
      <c r="A955" s="1308"/>
      <c r="B955" s="1308"/>
      <c r="C955" s="1308"/>
      <c r="D955" s="1308"/>
      <c r="E955" s="1322"/>
      <c r="F955" s="1322"/>
      <c r="G955" s="1308"/>
      <c r="H955" s="1308"/>
      <c r="I955" s="1308"/>
      <c r="J955" s="1308"/>
      <c r="K955" s="1308"/>
      <c r="L955" s="1308"/>
      <c r="M955" s="1308"/>
      <c r="N955" s="1308"/>
      <c r="O955" s="1308"/>
      <c r="P955" s="1308"/>
      <c r="Q955" s="1308"/>
      <c r="R955" s="1308"/>
      <c r="S955" s="1308"/>
    </row>
    <row r="956" spans="1:19" ht="19.5" customHeight="1" x14ac:dyDescent="0.25">
      <c r="A956" s="1308"/>
      <c r="B956" s="1308"/>
      <c r="C956" s="1308"/>
      <c r="D956" s="1308"/>
      <c r="E956" s="1322"/>
      <c r="F956" s="1322"/>
      <c r="G956" s="1308"/>
      <c r="H956" s="1308"/>
      <c r="I956" s="1308"/>
      <c r="J956" s="1308"/>
      <c r="K956" s="1308"/>
      <c r="L956" s="1308"/>
      <c r="M956" s="1308"/>
      <c r="N956" s="1308"/>
      <c r="O956" s="1308"/>
      <c r="P956" s="1308"/>
      <c r="Q956" s="1308"/>
      <c r="R956" s="1308"/>
      <c r="S956" s="1308"/>
    </row>
    <row r="957" spans="1:19" ht="19.5" customHeight="1" x14ac:dyDescent="0.25">
      <c r="A957" s="1308"/>
      <c r="B957" s="1308"/>
      <c r="C957" s="1308"/>
      <c r="D957" s="1308"/>
      <c r="E957" s="1322"/>
      <c r="F957" s="1322"/>
      <c r="G957" s="1308"/>
      <c r="H957" s="1308"/>
      <c r="I957" s="1308"/>
      <c r="J957" s="1308"/>
      <c r="K957" s="1308"/>
      <c r="L957" s="1308"/>
      <c r="M957" s="1308"/>
      <c r="N957" s="1308"/>
      <c r="O957" s="1308"/>
      <c r="P957" s="1308"/>
      <c r="Q957" s="1308"/>
      <c r="R957" s="1308"/>
      <c r="S957" s="1308"/>
    </row>
    <row r="958" spans="1:19" ht="19.5" customHeight="1" x14ac:dyDescent="0.25">
      <c r="A958" s="1308"/>
      <c r="B958" s="1308"/>
      <c r="C958" s="1308"/>
      <c r="D958" s="1308"/>
      <c r="E958" s="1322"/>
      <c r="F958" s="1322"/>
      <c r="G958" s="1308"/>
      <c r="H958" s="1308"/>
      <c r="I958" s="1308"/>
      <c r="J958" s="1308"/>
      <c r="K958" s="1308"/>
      <c r="L958" s="1308"/>
      <c r="M958" s="1308"/>
      <c r="N958" s="1308"/>
      <c r="O958" s="1308"/>
      <c r="P958" s="1308"/>
      <c r="Q958" s="1308"/>
      <c r="R958" s="1308"/>
      <c r="S958" s="1308"/>
    </row>
    <row r="959" spans="1:19" ht="19.5" customHeight="1" x14ac:dyDescent="0.25">
      <c r="A959" s="1308"/>
      <c r="B959" s="1308"/>
      <c r="C959" s="1308"/>
      <c r="D959" s="1308"/>
      <c r="E959" s="1322"/>
      <c r="F959" s="1322"/>
      <c r="G959" s="1308"/>
      <c r="H959" s="1308"/>
      <c r="I959" s="1308"/>
      <c r="J959" s="1308"/>
      <c r="K959" s="1308"/>
      <c r="L959" s="1308"/>
      <c r="M959" s="1308"/>
      <c r="N959" s="1308"/>
      <c r="O959" s="1308"/>
      <c r="P959" s="1308"/>
      <c r="Q959" s="1308"/>
      <c r="R959" s="1308"/>
      <c r="S959" s="1308"/>
    </row>
    <row r="960" spans="1:19" ht="19.5" customHeight="1" x14ac:dyDescent="0.25">
      <c r="A960" s="1308"/>
      <c r="B960" s="1308"/>
      <c r="C960" s="1308"/>
      <c r="D960" s="1308"/>
      <c r="E960" s="1322"/>
      <c r="F960" s="1322"/>
      <c r="G960" s="1308"/>
      <c r="H960" s="1308"/>
      <c r="I960" s="1308"/>
      <c r="J960" s="1308"/>
      <c r="K960" s="1308"/>
      <c r="L960" s="1308"/>
      <c r="M960" s="1308"/>
      <c r="N960" s="1308"/>
      <c r="O960" s="1308"/>
      <c r="P960" s="1308"/>
      <c r="Q960" s="1308"/>
      <c r="R960" s="1308"/>
      <c r="S960" s="1308"/>
    </row>
    <row r="961" spans="1:19" ht="19.5" customHeight="1" x14ac:dyDescent="0.25">
      <c r="A961" s="1308"/>
      <c r="B961" s="1308"/>
      <c r="C961" s="1308"/>
      <c r="D961" s="1308"/>
      <c r="E961" s="1322"/>
      <c r="F961" s="1322"/>
      <c r="G961" s="1308"/>
      <c r="H961" s="1308"/>
      <c r="I961" s="1308"/>
      <c r="J961" s="1308"/>
      <c r="K961" s="1308"/>
      <c r="L961" s="1308"/>
      <c r="M961" s="1308"/>
      <c r="N961" s="1308"/>
      <c r="O961" s="1308"/>
      <c r="P961" s="1308"/>
      <c r="Q961" s="1308"/>
      <c r="R961" s="1308"/>
      <c r="S961" s="1308"/>
    </row>
    <row r="962" spans="1:19" ht="19.5" customHeight="1" x14ac:dyDescent="0.25">
      <c r="A962" s="1308"/>
      <c r="B962" s="1308"/>
      <c r="C962" s="1308"/>
      <c r="D962" s="1308"/>
      <c r="E962" s="1322"/>
      <c r="F962" s="1322"/>
      <c r="G962" s="1308"/>
      <c r="H962" s="1308"/>
      <c r="I962" s="1308"/>
      <c r="J962" s="1308"/>
      <c r="K962" s="1308"/>
      <c r="L962" s="1308"/>
      <c r="M962" s="1308"/>
      <c r="N962" s="1308"/>
      <c r="O962" s="1308"/>
      <c r="P962" s="1308"/>
      <c r="Q962" s="1308"/>
      <c r="R962" s="1308"/>
      <c r="S962" s="1308"/>
    </row>
    <row r="963" spans="1:19" ht="19.5" customHeight="1" x14ac:dyDescent="0.25">
      <c r="A963" s="1308"/>
      <c r="B963" s="1308"/>
      <c r="C963" s="1308"/>
      <c r="D963" s="1308"/>
      <c r="E963" s="1322"/>
      <c r="F963" s="1322"/>
      <c r="G963" s="1308"/>
      <c r="H963" s="1308"/>
      <c r="I963" s="1308"/>
      <c r="J963" s="1308"/>
      <c r="K963" s="1308"/>
      <c r="L963" s="1308"/>
      <c r="M963" s="1308"/>
      <c r="N963" s="1308"/>
      <c r="O963" s="1308"/>
      <c r="P963" s="1308"/>
      <c r="Q963" s="1308"/>
      <c r="R963" s="1308"/>
      <c r="S963" s="1308"/>
    </row>
    <row r="964" spans="1:19" ht="19.5" customHeight="1" x14ac:dyDescent="0.25">
      <c r="A964" s="1308"/>
      <c r="B964" s="1308"/>
      <c r="C964" s="1308"/>
      <c r="D964" s="1308"/>
      <c r="E964" s="1322"/>
      <c r="F964" s="1322"/>
      <c r="G964" s="1308"/>
      <c r="H964" s="1308"/>
      <c r="I964" s="1308"/>
      <c r="J964" s="1308"/>
      <c r="K964" s="1308"/>
      <c r="L964" s="1308"/>
      <c r="M964" s="1308"/>
      <c r="N964" s="1308"/>
      <c r="O964" s="1308"/>
      <c r="P964" s="1308"/>
      <c r="Q964" s="1308"/>
      <c r="R964" s="1308"/>
      <c r="S964" s="1308"/>
    </row>
    <row r="965" spans="1:19" ht="19.5" customHeight="1" x14ac:dyDescent="0.25">
      <c r="A965" s="1308"/>
      <c r="B965" s="1308"/>
      <c r="C965" s="1308"/>
      <c r="D965" s="1308"/>
      <c r="E965" s="1322"/>
      <c r="F965" s="1322"/>
      <c r="G965" s="1308"/>
      <c r="H965" s="1308"/>
      <c r="I965" s="1308"/>
      <c r="J965" s="1308"/>
      <c r="K965" s="1308"/>
      <c r="L965" s="1308"/>
      <c r="M965" s="1308"/>
      <c r="N965" s="1308"/>
      <c r="O965" s="1308"/>
      <c r="P965" s="1308"/>
      <c r="Q965" s="1308"/>
      <c r="R965" s="1308"/>
      <c r="S965" s="1308"/>
    </row>
    <row r="966" spans="1:19" ht="19.5" customHeight="1" x14ac:dyDescent="0.25">
      <c r="A966" s="1308"/>
      <c r="B966" s="1308"/>
      <c r="C966" s="1308"/>
      <c r="D966" s="1308"/>
      <c r="E966" s="1322"/>
      <c r="F966" s="1322"/>
      <c r="G966" s="1308"/>
      <c r="H966" s="1308"/>
      <c r="I966" s="1308"/>
      <c r="J966" s="1308"/>
      <c r="K966" s="1308"/>
      <c r="L966" s="1308"/>
      <c r="M966" s="1308"/>
      <c r="N966" s="1308"/>
      <c r="O966" s="1308"/>
      <c r="P966" s="1308"/>
      <c r="Q966" s="1308"/>
      <c r="R966" s="1308"/>
      <c r="S966" s="1308"/>
    </row>
    <row r="967" spans="1:19" ht="19.5" customHeight="1" x14ac:dyDescent="0.25">
      <c r="A967" s="1308"/>
      <c r="B967" s="1308"/>
      <c r="C967" s="1308"/>
      <c r="D967" s="1308"/>
      <c r="E967" s="1322"/>
      <c r="F967" s="1322"/>
      <c r="G967" s="1308"/>
      <c r="H967" s="1308"/>
      <c r="I967" s="1308"/>
      <c r="J967" s="1308"/>
      <c r="K967" s="1308"/>
      <c r="L967" s="1308"/>
      <c r="M967" s="1308"/>
      <c r="N967" s="1308"/>
      <c r="O967" s="1308"/>
      <c r="P967" s="1308"/>
      <c r="Q967" s="1308"/>
      <c r="R967" s="1308"/>
      <c r="S967" s="1308"/>
    </row>
    <row r="968" spans="1:19" ht="19.5" customHeight="1" x14ac:dyDescent="0.25">
      <c r="A968" s="1308"/>
      <c r="B968" s="1308"/>
      <c r="C968" s="1308"/>
      <c r="D968" s="1308"/>
      <c r="E968" s="1322"/>
      <c r="F968" s="1322"/>
      <c r="G968" s="1308"/>
      <c r="H968" s="1308"/>
      <c r="I968" s="1308"/>
      <c r="J968" s="1308"/>
      <c r="K968" s="1308"/>
      <c r="L968" s="1308"/>
      <c r="M968" s="1308"/>
      <c r="N968" s="1308"/>
      <c r="O968" s="1308"/>
      <c r="P968" s="1308"/>
      <c r="Q968" s="1308"/>
      <c r="R968" s="1308"/>
      <c r="S968" s="1308"/>
    </row>
    <row r="969" spans="1:19" ht="19.5" customHeight="1" x14ac:dyDescent="0.25">
      <c r="A969" s="1308"/>
      <c r="B969" s="1308"/>
      <c r="C969" s="1308"/>
      <c r="D969" s="1308"/>
      <c r="E969" s="1322"/>
      <c r="F969" s="1322"/>
      <c r="G969" s="1308"/>
      <c r="H969" s="1308"/>
      <c r="I969" s="1308"/>
      <c r="J969" s="1308"/>
      <c r="K969" s="1308"/>
      <c r="L969" s="1308"/>
      <c r="M969" s="1308"/>
      <c r="N969" s="1308"/>
      <c r="O969" s="1308"/>
      <c r="P969" s="1308"/>
      <c r="Q969" s="1308"/>
      <c r="R969" s="1308"/>
      <c r="S969" s="1308"/>
    </row>
    <row r="970" spans="1:19" ht="19.5" customHeight="1" x14ac:dyDescent="0.25">
      <c r="A970" s="1308"/>
      <c r="B970" s="1308"/>
      <c r="C970" s="1308"/>
      <c r="D970" s="1308"/>
      <c r="E970" s="1322"/>
      <c r="F970" s="1322"/>
      <c r="G970" s="1308"/>
      <c r="H970" s="1308"/>
      <c r="I970" s="1308"/>
      <c r="J970" s="1308"/>
      <c r="K970" s="1308"/>
      <c r="L970" s="1308"/>
      <c r="M970" s="1308"/>
      <c r="N970" s="1308"/>
      <c r="O970" s="1308"/>
      <c r="P970" s="1308"/>
      <c r="Q970" s="1308"/>
      <c r="R970" s="1308"/>
      <c r="S970" s="1308"/>
    </row>
    <row r="971" spans="1:19" ht="19.5" customHeight="1" x14ac:dyDescent="0.25">
      <c r="A971" s="1308"/>
      <c r="B971" s="1308"/>
      <c r="C971" s="1308"/>
      <c r="D971" s="1308"/>
      <c r="E971" s="1322"/>
      <c r="F971" s="1322"/>
      <c r="G971" s="1308"/>
      <c r="H971" s="1308"/>
      <c r="I971" s="1308"/>
      <c r="J971" s="1308"/>
      <c r="K971" s="1308"/>
      <c r="L971" s="1308"/>
      <c r="M971" s="1308"/>
      <c r="N971" s="1308"/>
      <c r="O971" s="1308"/>
      <c r="P971" s="1308"/>
      <c r="Q971" s="1308"/>
      <c r="R971" s="1308"/>
      <c r="S971" s="1308"/>
    </row>
    <row r="972" spans="1:19" ht="19.5" customHeight="1" x14ac:dyDescent="0.25">
      <c r="A972" s="1308"/>
      <c r="B972" s="1308"/>
      <c r="C972" s="1308"/>
      <c r="D972" s="1308"/>
      <c r="E972" s="1322"/>
      <c r="F972" s="1322"/>
      <c r="G972" s="1308"/>
      <c r="H972" s="1308"/>
      <c r="I972" s="1308"/>
      <c r="J972" s="1308"/>
      <c r="K972" s="1308"/>
      <c r="L972" s="1308"/>
      <c r="M972" s="1308"/>
      <c r="N972" s="1308"/>
      <c r="O972" s="1308"/>
      <c r="P972" s="1308"/>
      <c r="Q972" s="1308"/>
      <c r="R972" s="1308"/>
      <c r="S972" s="1308"/>
    </row>
    <row r="973" spans="1:19" ht="19.5" customHeight="1" x14ac:dyDescent="0.25">
      <c r="A973" s="1308"/>
      <c r="B973" s="1308"/>
      <c r="C973" s="1308"/>
      <c r="D973" s="1308"/>
      <c r="E973" s="1322"/>
      <c r="F973" s="1322"/>
      <c r="G973" s="1308"/>
      <c r="H973" s="1308"/>
      <c r="I973" s="1308"/>
      <c r="J973" s="1308"/>
      <c r="K973" s="1308"/>
      <c r="L973" s="1308"/>
      <c r="M973" s="1308"/>
      <c r="N973" s="1308"/>
      <c r="O973" s="1308"/>
      <c r="P973" s="1308"/>
      <c r="Q973" s="1308"/>
      <c r="R973" s="1308"/>
      <c r="S973" s="1308"/>
    </row>
    <row r="974" spans="1:19" ht="19.5" customHeight="1" x14ac:dyDescent="0.25">
      <c r="A974" s="1308"/>
      <c r="B974" s="1308"/>
      <c r="C974" s="1308"/>
      <c r="D974" s="1308"/>
      <c r="E974" s="1322"/>
      <c r="F974" s="1322"/>
      <c r="G974" s="1308"/>
      <c r="H974" s="1308"/>
      <c r="I974" s="1308"/>
      <c r="J974" s="1308"/>
      <c r="K974" s="1308"/>
      <c r="L974" s="1308"/>
      <c r="M974" s="1308"/>
      <c r="N974" s="1308"/>
      <c r="O974" s="1308"/>
      <c r="P974" s="1308"/>
      <c r="Q974" s="1308"/>
      <c r="R974" s="1308"/>
      <c r="S974" s="1308"/>
    </row>
    <row r="975" spans="1:19" ht="19.5" customHeight="1" x14ac:dyDescent="0.25">
      <c r="A975" s="1308"/>
      <c r="B975" s="1308"/>
      <c r="C975" s="1308"/>
      <c r="D975" s="1308"/>
      <c r="E975" s="1322"/>
      <c r="F975" s="1322"/>
      <c r="G975" s="1308"/>
      <c r="H975" s="1308"/>
      <c r="I975" s="1308"/>
      <c r="J975" s="1308"/>
      <c r="K975" s="1308"/>
      <c r="L975" s="1308"/>
      <c r="M975" s="1308"/>
      <c r="N975" s="1308"/>
      <c r="O975" s="1308"/>
      <c r="P975" s="1308"/>
      <c r="Q975" s="1308"/>
      <c r="R975" s="1308"/>
      <c r="S975" s="1308"/>
    </row>
    <row r="976" spans="1:19" ht="19.5" customHeight="1" x14ac:dyDescent="0.25">
      <c r="A976" s="1308"/>
      <c r="B976" s="1308"/>
      <c r="C976" s="1308"/>
      <c r="D976" s="1308"/>
      <c r="E976" s="1322"/>
      <c r="F976" s="1322"/>
      <c r="G976" s="1308"/>
      <c r="H976" s="1308"/>
      <c r="I976" s="1308"/>
      <c r="J976" s="1308"/>
      <c r="K976" s="1308"/>
      <c r="L976" s="1308"/>
      <c r="M976" s="1308"/>
      <c r="N976" s="1308"/>
      <c r="O976" s="1308"/>
      <c r="P976" s="1308"/>
      <c r="Q976" s="1308"/>
      <c r="R976" s="1308"/>
      <c r="S976" s="1308"/>
    </row>
    <row r="977" spans="1:19" ht="19.5" customHeight="1" x14ac:dyDescent="0.25">
      <c r="A977" s="1308"/>
      <c r="B977" s="1308"/>
      <c r="C977" s="1308"/>
      <c r="D977" s="1308"/>
      <c r="E977" s="1322"/>
      <c r="F977" s="1322"/>
      <c r="G977" s="1308"/>
      <c r="H977" s="1308"/>
      <c r="I977" s="1308"/>
      <c r="J977" s="1308"/>
      <c r="K977" s="1308"/>
      <c r="L977" s="1308"/>
      <c r="M977" s="1308"/>
      <c r="N977" s="1308"/>
      <c r="O977" s="1308"/>
      <c r="P977" s="1308"/>
      <c r="Q977" s="1308"/>
      <c r="R977" s="1308"/>
      <c r="S977" s="1308"/>
    </row>
    <row r="978" spans="1:19" ht="19.5" customHeight="1" x14ac:dyDescent="0.25">
      <c r="A978" s="1308"/>
      <c r="B978" s="1308"/>
      <c r="C978" s="1308"/>
      <c r="D978" s="1308"/>
      <c r="E978" s="1322"/>
      <c r="F978" s="1322"/>
      <c r="G978" s="1308"/>
      <c r="H978" s="1308"/>
      <c r="I978" s="1308"/>
      <c r="J978" s="1308"/>
      <c r="K978" s="1308"/>
      <c r="L978" s="1308"/>
      <c r="M978" s="1308"/>
      <c r="N978" s="1308"/>
      <c r="O978" s="1308"/>
      <c r="P978" s="1308"/>
      <c r="Q978" s="1308"/>
      <c r="R978" s="1308"/>
      <c r="S978" s="1308"/>
    </row>
    <row r="979" spans="1:19" ht="19.5" customHeight="1" x14ac:dyDescent="0.25">
      <c r="A979" s="1308"/>
      <c r="B979" s="1308"/>
      <c r="C979" s="1308"/>
      <c r="D979" s="1308"/>
      <c r="E979" s="1322"/>
      <c r="F979" s="1322"/>
      <c r="G979" s="1308"/>
      <c r="H979" s="1308"/>
      <c r="I979" s="1308"/>
      <c r="J979" s="1308"/>
      <c r="K979" s="1308"/>
      <c r="L979" s="1308"/>
      <c r="M979" s="1308"/>
      <c r="N979" s="1308"/>
      <c r="O979" s="1308"/>
      <c r="P979" s="1308"/>
      <c r="Q979" s="1308"/>
      <c r="R979" s="1308"/>
      <c r="S979" s="1308"/>
    </row>
  </sheetData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5A99-C85C-47B7-831D-1B7472C9DDD5}">
  <sheetPr>
    <tabColor theme="0" tint="-0.34998626667073579"/>
    <pageSetUpPr fitToPage="1"/>
  </sheetPr>
  <dimension ref="A1:N71"/>
  <sheetViews>
    <sheetView showGridLines="0" view="pageBreakPreview" zoomScale="85" zoomScaleNormal="100" zoomScaleSheetLayoutView="85" workbookViewId="0">
      <pane ySplit="4" topLeftCell="A5" activePane="bottomLeft" state="frozen"/>
      <selection activeCell="C121" sqref="C121"/>
      <selection pane="bottomLeft" activeCell="D39" sqref="D39"/>
    </sheetView>
  </sheetViews>
  <sheetFormatPr defaultColWidth="14.42578125" defaultRowHeight="15" customHeight="1" x14ac:dyDescent="0.25"/>
  <cols>
    <col min="1" max="1" width="10.7109375" style="874" customWidth="1"/>
    <col min="2" max="2" width="83.7109375" style="874" customWidth="1"/>
    <col min="3" max="4" width="11.28515625" style="874" customWidth="1"/>
    <col min="5" max="5" width="2.140625" style="874" customWidth="1"/>
    <col min="6" max="6" width="11.140625" style="874" customWidth="1"/>
    <col min="7" max="7" width="32" style="874" customWidth="1"/>
    <col min="8" max="8" width="3.28515625" style="874" customWidth="1"/>
    <col min="9" max="10" width="2" style="874" customWidth="1"/>
    <col min="11" max="11" width="19.140625" style="874" bestFit="1" customWidth="1"/>
    <col min="12" max="12" width="9.5703125" style="874" bestFit="1" customWidth="1"/>
    <col min="13" max="14" width="9.85546875" style="874" bestFit="1" customWidth="1"/>
    <col min="15" max="16384" width="14.42578125" style="874"/>
  </cols>
  <sheetData>
    <row r="1" spans="1:14" ht="18" customHeight="1" x14ac:dyDescent="0.6">
      <c r="A1" s="867" t="s">
        <v>357</v>
      </c>
      <c r="B1" s="868">
        <f>'Obra '!D1</f>
        <v>365</v>
      </c>
      <c r="C1" s="869"/>
      <c r="D1" s="870"/>
      <c r="E1" s="871"/>
      <c r="F1" s="871"/>
      <c r="G1" s="872"/>
      <c r="H1" s="873"/>
    </row>
    <row r="2" spans="1:14" ht="18" customHeight="1" x14ac:dyDescent="0.6">
      <c r="A2" s="875" t="s">
        <v>358</v>
      </c>
      <c r="B2" s="876" t="str">
        <f>'Obra '!D2</f>
        <v>COTA</v>
      </c>
      <c r="C2" s="877"/>
      <c r="D2" s="878"/>
      <c r="E2" s="879"/>
      <c r="F2" s="879"/>
      <c r="G2" s="880"/>
      <c r="H2" s="881"/>
    </row>
    <row r="3" spans="1:14" ht="18" customHeight="1" thickBot="1" x14ac:dyDescent="0.65">
      <c r="A3" s="875" t="s">
        <v>359</v>
      </c>
      <c r="B3" s="876" t="str">
        <f>'Obra '!D3</f>
        <v>R00</v>
      </c>
      <c r="C3" s="877"/>
      <c r="D3" s="878"/>
      <c r="E3" s="879"/>
      <c r="F3" s="879"/>
      <c r="G3" s="882"/>
      <c r="H3" s="881"/>
      <c r="K3" s="1396" t="s">
        <v>837</v>
      </c>
      <c r="L3" s="1396"/>
      <c r="M3" s="1396"/>
      <c r="N3" s="1396"/>
    </row>
    <row r="4" spans="1:14" ht="30.75" thickBot="1" x14ac:dyDescent="0.3">
      <c r="A4" s="1397" t="s">
        <v>727</v>
      </c>
      <c r="B4" s="1398"/>
      <c r="C4" s="1398"/>
      <c r="D4" s="1398"/>
      <c r="E4" s="1398"/>
      <c r="F4" s="1398"/>
      <c r="G4" s="1398"/>
      <c r="H4" s="1399"/>
      <c r="K4" s="883" t="s">
        <v>406</v>
      </c>
      <c r="L4" s="883" t="s">
        <v>78</v>
      </c>
      <c r="M4" s="883" t="s">
        <v>728</v>
      </c>
      <c r="N4" s="883" t="s">
        <v>729</v>
      </c>
    </row>
    <row r="5" spans="1:14" ht="21.75" customHeight="1" thickTop="1" x14ac:dyDescent="0.6">
      <c r="A5" s="884" t="s">
        <v>555</v>
      </c>
      <c r="B5" s="885"/>
      <c r="C5" s="885"/>
      <c r="D5" s="886"/>
      <c r="E5" s="887"/>
      <c r="F5" s="887"/>
      <c r="G5" s="887"/>
      <c r="H5" s="888"/>
      <c r="K5" s="1278" t="s">
        <v>844</v>
      </c>
      <c r="L5" s="889">
        <v>1641.67</v>
      </c>
      <c r="M5" s="889"/>
      <c r="N5" s="889">
        <v>2.88</v>
      </c>
    </row>
    <row r="6" spans="1:14" ht="21.75" customHeight="1" thickBot="1" x14ac:dyDescent="0.65">
      <c r="A6" s="890"/>
      <c r="B6" s="891"/>
      <c r="C6" s="891"/>
      <c r="D6" s="892"/>
      <c r="E6" s="893"/>
      <c r="F6" s="893"/>
      <c r="G6" s="893"/>
      <c r="H6" s="894"/>
      <c r="K6" s="1278" t="s">
        <v>845</v>
      </c>
      <c r="L6" s="895">
        <v>1592.5</v>
      </c>
      <c r="M6" s="895"/>
      <c r="N6" s="895">
        <v>3.06</v>
      </c>
    </row>
    <row r="7" spans="1:14" ht="21.75" customHeight="1" x14ac:dyDescent="0.6">
      <c r="A7" s="890"/>
      <c r="B7" s="896" t="s">
        <v>0</v>
      </c>
      <c r="C7" s="897" t="s">
        <v>96</v>
      </c>
      <c r="D7" s="898" t="s">
        <v>110</v>
      </c>
      <c r="E7" s="893"/>
      <c r="F7" s="1394" t="s">
        <v>730</v>
      </c>
      <c r="G7" s="1395"/>
      <c r="H7" s="894"/>
      <c r="K7" s="1278" t="s">
        <v>527</v>
      </c>
      <c r="L7" s="895">
        <v>1559.6</v>
      </c>
      <c r="M7" s="895">
        <f>5.59+12.79+5.455+(1.35*3)+2.03+1.975+(0.99*4)+0.825+1.315+2.07+(7*2.4)+0.79+0.44+1.2+0.66+(0.95*5)+2+0.845+2.87+1.855+1.69+1.05+(3*1.38)+11.735+6.17+5.17+11+6+14+7+10</f>
        <v>150.22499999999999</v>
      </c>
      <c r="N7" s="895">
        <v>3.24</v>
      </c>
    </row>
    <row r="8" spans="1:14" ht="21.75" customHeight="1" x14ac:dyDescent="0.6">
      <c r="A8" s="890"/>
      <c r="B8" s="899" t="s">
        <v>556</v>
      </c>
      <c r="C8" s="900" t="s">
        <v>3</v>
      </c>
      <c r="D8" s="901">
        <f>M8</f>
        <v>164.03500000000003</v>
      </c>
      <c r="E8" s="893"/>
      <c r="F8" s="902"/>
      <c r="G8" s="903"/>
      <c r="H8" s="894"/>
      <c r="K8" s="1278" t="s">
        <v>1143</v>
      </c>
      <c r="L8" s="895">
        <v>1588.25</v>
      </c>
      <c r="M8" s="895">
        <f>29.68+31.79+7.99+5.8+3.3+3.06+6.03+0.17+3.035+1.97+1.65+1.02+1.61+0.15+2.19+4+4+3.925+0.31+0.31+6+9+5.51+14.65+0.15+5.61+5+6.125</f>
        <v>164.03500000000003</v>
      </c>
      <c r="N8" s="895">
        <v>3.6</v>
      </c>
    </row>
    <row r="9" spans="1:14" ht="21.75" customHeight="1" x14ac:dyDescent="0.6">
      <c r="A9" s="890"/>
      <c r="B9" s="899" t="s">
        <v>731</v>
      </c>
      <c r="C9" s="900" t="s">
        <v>3</v>
      </c>
      <c r="D9" s="904">
        <v>0</v>
      </c>
      <c r="E9" s="893"/>
      <c r="F9" s="902"/>
      <c r="G9" s="903"/>
      <c r="H9" s="894"/>
      <c r="K9" s="889" t="s">
        <v>846</v>
      </c>
      <c r="L9" s="895">
        <v>1155.6199999999999</v>
      </c>
      <c r="M9" s="895">
        <f>29.68+31.79+7.99+5.8+3.3+3.06+6.03+0.17+3.035+1.97+1.65+1.02+1.61+0.15+2.19+4+4+3.925+0.31+0.31+6+9+5.51+14.65+0.15+5.61+5+6.125</f>
        <v>164.03500000000003</v>
      </c>
      <c r="N9" s="895">
        <v>2.88</v>
      </c>
    </row>
    <row r="10" spans="1:14" ht="21.75" customHeight="1" x14ac:dyDescent="0.6">
      <c r="A10" s="890"/>
      <c r="B10" s="899" t="s">
        <v>732</v>
      </c>
      <c r="C10" s="900" t="s">
        <v>3</v>
      </c>
      <c r="D10" s="904">
        <f>M10</f>
        <v>118.595</v>
      </c>
      <c r="E10" s="893"/>
      <c r="F10" s="902"/>
      <c r="G10" s="903"/>
      <c r="H10" s="894"/>
      <c r="K10" s="889" t="s">
        <v>847</v>
      </c>
      <c r="L10" s="895">
        <v>890.36</v>
      </c>
      <c r="M10" s="895">
        <f>16.9+0.25+0.25+16.9+0.5+((5.625+0.75+1.89+1.61+2.825)*2)+0.93+0.19+3.31+0.14+3.31+0.25+3.31+0.145+3.31+0.19+0.725+0.2+1.2+3.6+0.15+3.61+0.25+2.6+0.15+2.6+0.15+2.6+0.25+3.93+0.25+3.93+0.25+2.6+0.15+2.61+0.15+2.6+0.25+3.6+0.15+3.565+0.19+0.8+0.2</f>
        <v>118.595</v>
      </c>
      <c r="N10" s="895">
        <v>2.88</v>
      </c>
    </row>
    <row r="11" spans="1:14" ht="21.75" customHeight="1" thickBot="1" x14ac:dyDescent="0.65">
      <c r="A11" s="890"/>
      <c r="B11" s="905" t="s">
        <v>557</v>
      </c>
      <c r="C11" s="906" t="s">
        <v>3</v>
      </c>
      <c r="D11" s="907">
        <f>D8+D9</f>
        <v>164.03500000000003</v>
      </c>
      <c r="E11" s="893"/>
      <c r="F11" s="902"/>
      <c r="G11" s="903"/>
      <c r="H11" s="894"/>
      <c r="K11" s="889" t="s">
        <v>848</v>
      </c>
      <c r="L11" s="895">
        <v>890.36</v>
      </c>
      <c r="M11" s="895">
        <f t="shared" ref="M11:M20" si="0">16.9+0.25+0.25+16.9+0.5+((5.625+0.75+1.89+1.61+2.825)*2)+0.93+0.19+3.31+0.14+3.31+0.25+3.31+0.145+3.31+0.19+0.725+0.2+1.2+3.6+0.15+3.61+0.25+2.6+0.15+2.6+0.15+2.6+0.25+3.93+0.25+3.93+0.25+2.6+0.15+2.61+0.15+2.6+0.25+3.6+0.15+3.565+0.19+0.8+0.2</f>
        <v>118.595</v>
      </c>
      <c r="N11" s="895">
        <v>2.88</v>
      </c>
    </row>
    <row r="12" spans="1:14" ht="21.75" customHeight="1" thickBot="1" x14ac:dyDescent="0.65">
      <c r="A12" s="890"/>
      <c r="B12" s="905" t="s">
        <v>559</v>
      </c>
      <c r="C12" s="906" t="s">
        <v>3</v>
      </c>
      <c r="D12" s="907">
        <f>D10</f>
        <v>118.595</v>
      </c>
      <c r="E12" s="893"/>
      <c r="F12" s="902"/>
      <c r="G12" s="903"/>
      <c r="H12" s="894"/>
      <c r="K12" s="889" t="s">
        <v>886</v>
      </c>
      <c r="L12" s="895">
        <v>890.36</v>
      </c>
      <c r="M12" s="895">
        <f t="shared" si="0"/>
        <v>118.595</v>
      </c>
      <c r="N12" s="895">
        <v>2.88</v>
      </c>
    </row>
    <row r="13" spans="1:14" ht="21.75" customHeight="1" thickBot="1" x14ac:dyDescent="0.65">
      <c r="A13" s="908"/>
      <c r="B13" s="909" t="s">
        <v>733</v>
      </c>
      <c r="C13" s="891"/>
      <c r="D13" s="892"/>
      <c r="E13" s="910"/>
      <c r="F13" s="911"/>
      <c r="G13" s="912"/>
      <c r="H13" s="913"/>
      <c r="K13" s="889" t="s">
        <v>887</v>
      </c>
      <c r="L13" s="895">
        <v>890.36</v>
      </c>
      <c r="M13" s="895">
        <f t="shared" si="0"/>
        <v>118.595</v>
      </c>
      <c r="N13" s="895">
        <v>2.88</v>
      </c>
    </row>
    <row r="14" spans="1:14" ht="21.75" customHeight="1" x14ac:dyDescent="0.6">
      <c r="A14" s="884" t="s">
        <v>568</v>
      </c>
      <c r="B14" s="885"/>
      <c r="C14" s="885"/>
      <c r="D14" s="886"/>
      <c r="E14" s="887"/>
      <c r="F14" s="887"/>
      <c r="G14" s="887"/>
      <c r="H14" s="888"/>
      <c r="K14" s="889" t="s">
        <v>888</v>
      </c>
      <c r="L14" s="895">
        <v>890.36</v>
      </c>
      <c r="M14" s="895">
        <f t="shared" si="0"/>
        <v>118.595</v>
      </c>
      <c r="N14" s="895">
        <v>2.88</v>
      </c>
    </row>
    <row r="15" spans="1:14" ht="21.75" customHeight="1" thickBot="1" x14ac:dyDescent="0.65">
      <c r="A15" s="908"/>
      <c r="B15" s="891"/>
      <c r="C15" s="891"/>
      <c r="D15" s="892"/>
      <c r="E15" s="893"/>
      <c r="F15" s="893"/>
      <c r="G15" s="893"/>
      <c r="H15" s="894"/>
      <c r="K15" s="889" t="s">
        <v>889</v>
      </c>
      <c r="L15" s="895">
        <v>890.36</v>
      </c>
      <c r="M15" s="895">
        <f t="shared" si="0"/>
        <v>118.595</v>
      </c>
      <c r="N15" s="895">
        <v>2.88</v>
      </c>
    </row>
    <row r="16" spans="1:14" ht="21.75" customHeight="1" x14ac:dyDescent="0.6">
      <c r="A16" s="908"/>
      <c r="B16" s="914" t="s">
        <v>0</v>
      </c>
      <c r="C16" s="915" t="s">
        <v>96</v>
      </c>
      <c r="D16" s="916" t="s">
        <v>110</v>
      </c>
      <c r="E16" s="893"/>
      <c r="F16" s="1394" t="s">
        <v>730</v>
      </c>
      <c r="G16" s="1395"/>
      <c r="H16" s="894"/>
      <c r="K16" s="889" t="s">
        <v>890</v>
      </c>
      <c r="L16" s="895">
        <v>890.36</v>
      </c>
      <c r="M16" s="895">
        <f t="shared" si="0"/>
        <v>118.595</v>
      </c>
      <c r="N16" s="895">
        <v>2.88</v>
      </c>
    </row>
    <row r="17" spans="1:14" ht="21.75" customHeight="1" x14ac:dyDescent="0.6">
      <c r="A17" s="908"/>
      <c r="B17" s="917" t="s">
        <v>569</v>
      </c>
      <c r="C17" s="918" t="s">
        <v>3</v>
      </c>
      <c r="D17" s="1279">
        <f>Ger_Executivo!L225/1.1</f>
        <v>350.23818181818177</v>
      </c>
      <c r="E17" s="893"/>
      <c r="F17" s="902"/>
      <c r="G17" s="903"/>
      <c r="H17" s="894"/>
      <c r="K17" s="889" t="s">
        <v>891</v>
      </c>
      <c r="L17" s="895">
        <v>890.36</v>
      </c>
      <c r="M17" s="895">
        <f t="shared" si="0"/>
        <v>118.595</v>
      </c>
      <c r="N17" s="895">
        <v>2.88</v>
      </c>
    </row>
    <row r="18" spans="1:14" ht="21.75" customHeight="1" x14ac:dyDescent="0.6">
      <c r="A18" s="908"/>
      <c r="B18" s="919" t="s">
        <v>568</v>
      </c>
      <c r="C18" s="920" t="s">
        <v>3</v>
      </c>
      <c r="D18" s="921">
        <f>D17</f>
        <v>350.23818181818177</v>
      </c>
      <c r="E18" s="893"/>
      <c r="F18" s="902"/>
      <c r="G18" s="903"/>
      <c r="H18" s="894"/>
      <c r="K18" s="889" t="s">
        <v>849</v>
      </c>
      <c r="L18" s="895">
        <v>890.36</v>
      </c>
      <c r="M18" s="895">
        <f t="shared" si="0"/>
        <v>118.595</v>
      </c>
      <c r="N18" s="895">
        <v>2.88</v>
      </c>
    </row>
    <row r="19" spans="1:14" ht="21.75" customHeight="1" thickBot="1" x14ac:dyDescent="0.65">
      <c r="A19" s="908"/>
      <c r="B19" s="891"/>
      <c r="C19" s="891"/>
      <c r="D19" s="892"/>
      <c r="E19" s="893"/>
      <c r="F19" s="911"/>
      <c r="G19" s="912"/>
      <c r="H19" s="894"/>
      <c r="K19" s="889" t="s">
        <v>850</v>
      </c>
      <c r="L19" s="895">
        <v>890.36</v>
      </c>
      <c r="M19" s="895">
        <f t="shared" si="0"/>
        <v>118.595</v>
      </c>
      <c r="N19" s="895">
        <v>3.12</v>
      </c>
    </row>
    <row r="20" spans="1:14" ht="21.75" customHeight="1" x14ac:dyDescent="0.6">
      <c r="A20" s="884" t="s">
        <v>560</v>
      </c>
      <c r="B20" s="885"/>
      <c r="C20" s="885"/>
      <c r="D20" s="886"/>
      <c r="E20" s="922"/>
      <c r="F20" s="922"/>
      <c r="G20" s="922"/>
      <c r="H20" s="923"/>
      <c r="K20" s="1278" t="s">
        <v>705</v>
      </c>
      <c r="L20" s="895">
        <v>906.83</v>
      </c>
      <c r="M20" s="895">
        <f t="shared" si="0"/>
        <v>118.595</v>
      </c>
      <c r="N20" s="895">
        <v>3.26</v>
      </c>
    </row>
    <row r="21" spans="1:14" ht="21.75" customHeight="1" thickBot="1" x14ac:dyDescent="0.65">
      <c r="A21" s="908"/>
      <c r="B21" s="891"/>
      <c r="C21" s="891"/>
      <c r="D21" s="892"/>
      <c r="E21" s="893"/>
      <c r="F21" s="893"/>
      <c r="G21" s="893"/>
      <c r="H21" s="894"/>
      <c r="K21" s="1278" t="s">
        <v>2190</v>
      </c>
      <c r="L21" s="895">
        <v>157.49</v>
      </c>
      <c r="M21" s="895">
        <f>(5.935+0.19+2+3.015+3.16)*2</f>
        <v>28.6</v>
      </c>
      <c r="N21" s="895">
        <f>82.47-74.62</f>
        <v>7.8499999999999943</v>
      </c>
    </row>
    <row r="22" spans="1:14" ht="21.75" customHeight="1" x14ac:dyDescent="0.6">
      <c r="A22" s="908"/>
      <c r="B22" s="896" t="s">
        <v>0</v>
      </c>
      <c r="C22" s="897" t="s">
        <v>96</v>
      </c>
      <c r="D22" s="898" t="s">
        <v>110</v>
      </c>
      <c r="E22" s="893"/>
      <c r="F22" s="1394" t="s">
        <v>730</v>
      </c>
      <c r="G22" s="1395"/>
      <c r="H22" s="894"/>
      <c r="K22" s="889"/>
      <c r="L22" s="895"/>
      <c r="M22" s="895"/>
      <c r="N22" s="895"/>
    </row>
    <row r="23" spans="1:14" ht="21.75" customHeight="1" x14ac:dyDescent="0.6">
      <c r="A23" s="908"/>
      <c r="B23" s="924" t="s">
        <v>572</v>
      </c>
      <c r="C23" s="925" t="s">
        <v>3</v>
      </c>
      <c r="D23" s="926">
        <f>M14</f>
        <v>118.595</v>
      </c>
      <c r="E23" s="893"/>
      <c r="F23" s="902"/>
      <c r="G23" s="903"/>
      <c r="H23" s="894"/>
      <c r="K23" s="889"/>
      <c r="L23" s="895"/>
      <c r="M23" s="895"/>
      <c r="N23" s="895"/>
    </row>
    <row r="24" spans="1:14" ht="21.75" customHeight="1" x14ac:dyDescent="0.6">
      <c r="A24" s="908"/>
      <c r="B24" s="927" t="s">
        <v>561</v>
      </c>
      <c r="C24" s="928" t="s">
        <v>2</v>
      </c>
      <c r="D24" s="929">
        <v>4</v>
      </c>
      <c r="E24" s="893"/>
      <c r="F24" s="902"/>
      <c r="G24" s="903"/>
      <c r="H24" s="894"/>
      <c r="K24" s="889"/>
      <c r="L24" s="895"/>
      <c r="M24" s="895"/>
      <c r="N24" s="895"/>
    </row>
    <row r="25" spans="1:14" ht="21.75" customHeight="1" x14ac:dyDescent="0.6">
      <c r="A25" s="908"/>
      <c r="B25" s="930" t="s">
        <v>562</v>
      </c>
      <c r="C25" s="931" t="s">
        <v>3</v>
      </c>
      <c r="D25" s="932">
        <f>(D23*D24)</f>
        <v>474.38</v>
      </c>
      <c r="E25" s="893"/>
      <c r="F25" s="902"/>
      <c r="G25" s="903"/>
      <c r="H25" s="894"/>
      <c r="K25" s="889"/>
      <c r="L25" s="895"/>
      <c r="M25" s="895"/>
      <c r="N25" s="895"/>
    </row>
    <row r="26" spans="1:14" ht="21.75" customHeight="1" thickBot="1" x14ac:dyDescent="0.5">
      <c r="A26" s="890"/>
      <c r="B26" s="893"/>
      <c r="C26" s="893"/>
      <c r="D26" s="933"/>
      <c r="E26" s="893"/>
      <c r="F26" s="911"/>
      <c r="G26" s="912"/>
      <c r="H26" s="934"/>
      <c r="K26" s="889"/>
      <c r="L26" s="895"/>
      <c r="M26" s="895"/>
      <c r="N26" s="895"/>
    </row>
    <row r="27" spans="1:14" ht="21.75" customHeight="1" x14ac:dyDescent="0.6">
      <c r="A27" s="884" t="s">
        <v>565</v>
      </c>
      <c r="B27" s="885"/>
      <c r="C27" s="885"/>
      <c r="D27" s="886"/>
      <c r="E27" s="887"/>
      <c r="F27" s="887"/>
      <c r="G27" s="887"/>
      <c r="H27" s="888"/>
      <c r="K27" s="889"/>
      <c r="L27" s="895"/>
      <c r="M27" s="895"/>
      <c r="N27" s="895"/>
    </row>
    <row r="28" spans="1:14" ht="21.75" customHeight="1" thickBot="1" x14ac:dyDescent="0.65">
      <c r="A28" s="908"/>
      <c r="B28" s="891"/>
      <c r="C28" s="891"/>
      <c r="D28" s="892"/>
      <c r="E28" s="893"/>
      <c r="F28" s="893"/>
      <c r="G28" s="893"/>
      <c r="H28" s="894"/>
    </row>
    <row r="29" spans="1:14" ht="21.75" customHeight="1" x14ac:dyDescent="0.6">
      <c r="A29" s="908"/>
      <c r="B29" s="914" t="s">
        <v>0</v>
      </c>
      <c r="C29" s="915" t="s">
        <v>96</v>
      </c>
      <c r="D29" s="916" t="s">
        <v>110</v>
      </c>
      <c r="E29" s="893"/>
      <c r="F29" s="1394" t="s">
        <v>730</v>
      </c>
      <c r="G29" s="1395"/>
      <c r="H29" s="894"/>
    </row>
    <row r="30" spans="1:14" ht="21.75" customHeight="1" x14ac:dyDescent="0.6">
      <c r="A30" s="908"/>
      <c r="B30" s="899" t="s">
        <v>1076</v>
      </c>
      <c r="C30" s="900" t="s">
        <v>1</v>
      </c>
      <c r="D30" s="935">
        <f>3.61*3*17</f>
        <v>184.11</v>
      </c>
      <c r="E30" s="893"/>
      <c r="F30" s="902"/>
      <c r="G30" s="903"/>
      <c r="H30" s="894"/>
    </row>
    <row r="31" spans="1:14" ht="21.75" customHeight="1" x14ac:dyDescent="0.6">
      <c r="A31" s="908"/>
      <c r="B31" s="936" t="s">
        <v>565</v>
      </c>
      <c r="C31" s="937" t="s">
        <v>1</v>
      </c>
      <c r="D31" s="938">
        <f>D30</f>
        <v>184.11</v>
      </c>
      <c r="E31" s="893"/>
      <c r="F31" s="902"/>
      <c r="G31" s="903"/>
      <c r="H31" s="894"/>
    </row>
    <row r="32" spans="1:14" ht="21.75" hidden="1" customHeight="1" x14ac:dyDescent="0.6">
      <c r="A32" s="908"/>
      <c r="B32" s="899" t="s">
        <v>566</v>
      </c>
      <c r="C32" s="900" t="s">
        <v>1</v>
      </c>
      <c r="D32" s="935"/>
      <c r="E32" s="893"/>
      <c r="F32" s="902"/>
      <c r="G32" s="903"/>
      <c r="H32" s="894"/>
    </row>
    <row r="33" spans="1:11" ht="21.75" hidden="1" customHeight="1" x14ac:dyDescent="0.6">
      <c r="A33" s="908"/>
      <c r="B33" s="899" t="s">
        <v>567</v>
      </c>
      <c r="C33" s="900" t="s">
        <v>2</v>
      </c>
      <c r="D33" s="935"/>
      <c r="E33" s="893"/>
      <c r="F33" s="902"/>
      <c r="G33" s="903"/>
      <c r="H33" s="894"/>
    </row>
    <row r="34" spans="1:11" ht="21.75" hidden="1" customHeight="1" x14ac:dyDescent="0.6">
      <c r="A34" s="908"/>
      <c r="B34" s="936" t="str">
        <f>A27</f>
        <v xml:space="preserve">Fechamento removível de vãos em madeira </v>
      </c>
      <c r="C34" s="937" t="s">
        <v>1</v>
      </c>
      <c r="D34" s="938">
        <f>D32*D33</f>
        <v>0</v>
      </c>
      <c r="E34" s="893"/>
      <c r="F34" s="902"/>
      <c r="G34" s="903"/>
      <c r="H34" s="894"/>
    </row>
    <row r="35" spans="1:11" ht="21.75" customHeight="1" thickBot="1" x14ac:dyDescent="0.65">
      <c r="A35" s="908"/>
      <c r="B35" s="891"/>
      <c r="C35" s="891"/>
      <c r="D35" s="892"/>
      <c r="E35" s="893"/>
      <c r="F35" s="911"/>
      <c r="G35" s="912"/>
      <c r="H35" s="894"/>
    </row>
    <row r="36" spans="1:11" ht="21.75" customHeight="1" x14ac:dyDescent="0.6">
      <c r="A36" s="884" t="s">
        <v>563</v>
      </c>
      <c r="B36" s="885"/>
      <c r="C36" s="885"/>
      <c r="D36" s="886"/>
      <c r="E36" s="887"/>
      <c r="F36" s="887"/>
      <c r="G36" s="887"/>
      <c r="H36" s="888"/>
    </row>
    <row r="37" spans="1:11" ht="21.75" customHeight="1" thickBot="1" x14ac:dyDescent="0.65">
      <c r="A37" s="908"/>
      <c r="B37" s="891"/>
      <c r="C37" s="891"/>
      <c r="D37" s="892"/>
      <c r="E37" s="893"/>
      <c r="F37" s="893"/>
      <c r="G37" s="893"/>
      <c r="H37" s="894"/>
    </row>
    <row r="38" spans="1:11" ht="21.75" customHeight="1" x14ac:dyDescent="0.6">
      <c r="A38" s="908"/>
      <c r="B38" s="896" t="s">
        <v>0</v>
      </c>
      <c r="C38" s="897" t="s">
        <v>96</v>
      </c>
      <c r="D38" s="898" t="s">
        <v>110</v>
      </c>
      <c r="E38" s="893"/>
      <c r="F38" s="1394" t="s">
        <v>730</v>
      </c>
      <c r="G38" s="1395"/>
      <c r="H38" s="894"/>
    </row>
    <row r="39" spans="1:11" ht="21.75" customHeight="1" x14ac:dyDescent="0.6">
      <c r="A39" s="908"/>
      <c r="B39" s="939" t="s">
        <v>734</v>
      </c>
      <c r="C39" s="940" t="s">
        <v>15</v>
      </c>
      <c r="D39" s="941">
        <f>SUMPRODUCT($M$8:$M$24,$N$8:$N$24)</f>
        <v>5118.0753000000022</v>
      </c>
      <c r="E39" s="893"/>
      <c r="F39" s="902"/>
      <c r="G39" s="903"/>
      <c r="H39" s="894"/>
    </row>
    <row r="40" spans="1:11" ht="21.75" customHeight="1" x14ac:dyDescent="0.6">
      <c r="A40" s="908"/>
      <c r="B40" s="942" t="str">
        <f>A36</f>
        <v>Tela fachadeira</v>
      </c>
      <c r="C40" s="943" t="s">
        <v>1</v>
      </c>
      <c r="D40" s="944">
        <f>D39</f>
        <v>5118.0753000000022</v>
      </c>
      <c r="E40" s="893"/>
      <c r="F40" s="902"/>
      <c r="G40" s="903"/>
      <c r="H40" s="894"/>
      <c r="K40" s="945"/>
    </row>
    <row r="41" spans="1:11" ht="21.75" customHeight="1" thickBot="1" x14ac:dyDescent="0.65">
      <c r="A41" s="908"/>
      <c r="B41" s="891"/>
      <c r="C41" s="891"/>
      <c r="D41" s="892"/>
      <c r="E41" s="893"/>
      <c r="F41" s="911"/>
      <c r="G41" s="912"/>
      <c r="H41" s="894"/>
    </row>
    <row r="42" spans="1:11" ht="21.75" customHeight="1" x14ac:dyDescent="0.6">
      <c r="A42" s="884" t="s">
        <v>735</v>
      </c>
      <c r="B42" s="885"/>
      <c r="C42" s="885"/>
      <c r="D42" s="886"/>
      <c r="E42" s="887"/>
      <c r="F42" s="887"/>
      <c r="G42" s="887"/>
      <c r="H42" s="888"/>
    </row>
    <row r="43" spans="1:11" ht="21.75" customHeight="1" thickBot="1" x14ac:dyDescent="0.65">
      <c r="A43" s="908"/>
      <c r="B43" s="891"/>
      <c r="C43" s="891"/>
      <c r="D43" s="892"/>
      <c r="E43" s="893"/>
      <c r="F43" s="893"/>
      <c r="G43" s="893"/>
      <c r="H43" s="894"/>
    </row>
    <row r="44" spans="1:11" ht="21.75" customHeight="1" x14ac:dyDescent="0.6">
      <c r="A44" s="908"/>
      <c r="B44" s="896" t="s">
        <v>0</v>
      </c>
      <c r="C44" s="897" t="s">
        <v>96</v>
      </c>
      <c r="D44" s="898" t="s">
        <v>110</v>
      </c>
      <c r="E44" s="893"/>
      <c r="F44" s="1394" t="s">
        <v>730</v>
      </c>
      <c r="G44" s="1395"/>
      <c r="H44" s="894"/>
    </row>
    <row r="45" spans="1:11" ht="21.75" customHeight="1" x14ac:dyDescent="0.6">
      <c r="A45" s="908"/>
      <c r="B45" s="899" t="s">
        <v>736</v>
      </c>
      <c r="C45" s="900" t="s">
        <v>3</v>
      </c>
      <c r="D45" s="946">
        <f>M18</f>
        <v>118.595</v>
      </c>
      <c r="E45" s="893"/>
      <c r="F45" s="902"/>
      <c r="G45" s="903"/>
      <c r="H45" s="894"/>
    </row>
    <row r="46" spans="1:11" ht="21.75" customHeight="1" x14ac:dyDescent="0.6">
      <c r="A46" s="908"/>
      <c r="B46" s="947" t="s">
        <v>564</v>
      </c>
      <c r="C46" s="900" t="s">
        <v>2</v>
      </c>
      <c r="D46" s="946">
        <v>1</v>
      </c>
      <c r="E46" s="893"/>
      <c r="F46" s="902"/>
      <c r="G46" s="903"/>
      <c r="H46" s="894"/>
    </row>
    <row r="47" spans="1:11" ht="21.75" customHeight="1" x14ac:dyDescent="0.6">
      <c r="A47" s="908"/>
      <c r="B47" s="942" t="str">
        <f>A42</f>
        <v>SLQA</v>
      </c>
      <c r="C47" s="943" t="s">
        <v>3</v>
      </c>
      <c r="D47" s="944">
        <f>D45*D46</f>
        <v>118.595</v>
      </c>
      <c r="E47" s="893"/>
      <c r="F47" s="902"/>
      <c r="G47" s="903"/>
      <c r="H47" s="894"/>
    </row>
    <row r="48" spans="1:11" ht="21.75" customHeight="1" thickBot="1" x14ac:dyDescent="0.65">
      <c r="A48" s="908"/>
      <c r="B48" s="891"/>
      <c r="C48" s="891"/>
      <c r="D48" s="892"/>
      <c r="E48" s="893"/>
      <c r="F48" s="911"/>
      <c r="G48" s="912"/>
      <c r="H48" s="894"/>
    </row>
    <row r="49" spans="1:8" ht="21.75" customHeight="1" thickBot="1" x14ac:dyDescent="0.65">
      <c r="A49" s="948"/>
      <c r="B49" s="949"/>
      <c r="C49" s="949"/>
      <c r="D49" s="950"/>
      <c r="E49" s="951"/>
      <c r="F49" s="951"/>
      <c r="G49" s="951"/>
      <c r="H49" s="952"/>
    </row>
    <row r="50" spans="1:8" ht="21.75" customHeight="1" x14ac:dyDescent="0.6">
      <c r="A50" s="884" t="s">
        <v>570</v>
      </c>
      <c r="B50" s="885"/>
      <c r="C50" s="885"/>
      <c r="D50" s="886"/>
      <c r="E50" s="887"/>
      <c r="F50" s="887"/>
      <c r="G50" s="887"/>
      <c r="H50" s="888"/>
    </row>
    <row r="51" spans="1:8" ht="21.75" customHeight="1" thickBot="1" x14ac:dyDescent="0.65">
      <c r="A51" s="908"/>
      <c r="B51" s="891"/>
      <c r="C51" s="891"/>
      <c r="D51" s="892"/>
      <c r="E51" s="893"/>
      <c r="F51" s="893"/>
      <c r="G51" s="893"/>
      <c r="H51" s="894"/>
    </row>
    <row r="52" spans="1:8" ht="21.75" customHeight="1" x14ac:dyDescent="0.6">
      <c r="A52" s="908"/>
      <c r="B52" s="896" t="s">
        <v>0</v>
      </c>
      <c r="C52" s="897" t="s">
        <v>96</v>
      </c>
      <c r="D52" s="898" t="s">
        <v>110</v>
      </c>
      <c r="E52" s="893"/>
      <c r="F52" s="1394" t="s">
        <v>730</v>
      </c>
      <c r="G52" s="1395"/>
      <c r="H52" s="894"/>
    </row>
    <row r="53" spans="1:8" ht="21.75" customHeight="1" x14ac:dyDescent="0.6">
      <c r="A53" s="908"/>
      <c r="B53" s="939" t="s">
        <v>573</v>
      </c>
      <c r="C53" s="940" t="s">
        <v>3</v>
      </c>
      <c r="D53" s="901">
        <v>33.96</v>
      </c>
      <c r="E53" s="893"/>
      <c r="F53" s="902"/>
      <c r="G53" s="903"/>
      <c r="H53" s="894"/>
    </row>
    <row r="54" spans="1:8" ht="21.75" customHeight="1" x14ac:dyDescent="0.6">
      <c r="A54" s="908"/>
      <c r="B54" s="953" t="s">
        <v>571</v>
      </c>
      <c r="C54" s="954" t="s">
        <v>3</v>
      </c>
      <c r="D54" s="941">
        <v>2.4</v>
      </c>
      <c r="E54" s="893"/>
      <c r="F54" s="902"/>
      <c r="G54" s="903"/>
      <c r="H54" s="894"/>
    </row>
    <row r="55" spans="1:8" ht="21.75" customHeight="1" x14ac:dyDescent="0.6">
      <c r="A55" s="908"/>
      <c r="B55" s="942" t="str">
        <f>A50</f>
        <v>Tapume</v>
      </c>
      <c r="C55" s="943" t="s">
        <v>1</v>
      </c>
      <c r="D55" s="944">
        <f>D54*D53</f>
        <v>81.504000000000005</v>
      </c>
      <c r="E55" s="893"/>
      <c r="F55" s="902"/>
      <c r="G55" s="903"/>
      <c r="H55" s="894"/>
    </row>
    <row r="56" spans="1:8" ht="21.75" customHeight="1" thickBot="1" x14ac:dyDescent="0.65">
      <c r="A56" s="908"/>
      <c r="B56" s="891"/>
      <c r="C56" s="891"/>
      <c r="D56" s="892"/>
      <c r="E56" s="893"/>
      <c r="F56" s="911"/>
      <c r="G56" s="912"/>
      <c r="H56" s="894"/>
    </row>
    <row r="57" spans="1:8" ht="21.75" customHeight="1" x14ac:dyDescent="0.6">
      <c r="A57" s="884" t="s">
        <v>737</v>
      </c>
      <c r="B57" s="885"/>
      <c r="C57" s="885"/>
      <c r="D57" s="886"/>
      <c r="E57" s="887"/>
      <c r="F57" s="887"/>
      <c r="G57" s="887"/>
      <c r="H57" s="888"/>
    </row>
    <row r="58" spans="1:8" ht="21.75" customHeight="1" thickBot="1" x14ac:dyDescent="0.65">
      <c r="A58" s="908"/>
      <c r="B58" s="891"/>
      <c r="C58" s="891"/>
      <c r="D58" s="892"/>
      <c r="E58" s="893"/>
      <c r="F58" s="893"/>
      <c r="G58" s="893"/>
      <c r="H58" s="894"/>
    </row>
    <row r="59" spans="1:8" ht="21.75" customHeight="1" x14ac:dyDescent="0.6">
      <c r="A59" s="908"/>
      <c r="B59" s="896" t="s">
        <v>0</v>
      </c>
      <c r="C59" s="897" t="s">
        <v>96</v>
      </c>
      <c r="D59" s="898" t="s">
        <v>110</v>
      </c>
      <c r="E59" s="893"/>
      <c r="F59" s="1394" t="s">
        <v>730</v>
      </c>
      <c r="G59" s="1395"/>
      <c r="H59" s="894"/>
    </row>
    <row r="60" spans="1:8" ht="21.75" customHeight="1" x14ac:dyDescent="0.6">
      <c r="A60" s="908"/>
      <c r="B60" s="899" t="s">
        <v>738</v>
      </c>
      <c r="C60" s="900" t="s">
        <v>3</v>
      </c>
      <c r="D60" s="946">
        <f>$D$25</f>
        <v>474.38</v>
      </c>
      <c r="E60" s="893"/>
      <c r="F60" s="902"/>
      <c r="G60" s="903"/>
      <c r="H60" s="894"/>
    </row>
    <row r="61" spans="1:8" ht="21.75" customHeight="1" x14ac:dyDescent="0.6">
      <c r="A61" s="908"/>
      <c r="B61" s="942" t="str">
        <f>A57</f>
        <v>Linha de Vida</v>
      </c>
      <c r="C61" s="943" t="s">
        <v>3</v>
      </c>
      <c r="D61" s="944">
        <f>D60</f>
        <v>474.38</v>
      </c>
      <c r="E61" s="893"/>
      <c r="F61" s="902"/>
      <c r="G61" s="903"/>
      <c r="H61" s="894"/>
    </row>
    <row r="62" spans="1:8" ht="21.75" customHeight="1" thickBot="1" x14ac:dyDescent="0.65">
      <c r="A62" s="908"/>
      <c r="B62" s="891"/>
      <c r="C62" s="891"/>
      <c r="D62" s="892"/>
      <c r="E62" s="893"/>
      <c r="F62" s="911"/>
      <c r="G62" s="912"/>
      <c r="H62" s="894"/>
    </row>
    <row r="63" spans="1:8" ht="21.75" hidden="1" customHeight="1" x14ac:dyDescent="0.6">
      <c r="A63" s="884" t="s">
        <v>739</v>
      </c>
      <c r="B63" s="885"/>
      <c r="C63" s="885"/>
      <c r="D63" s="886"/>
      <c r="E63" s="887"/>
      <c r="F63" s="887"/>
      <c r="G63" s="887"/>
      <c r="H63" s="888"/>
    </row>
    <row r="64" spans="1:8" ht="21.75" hidden="1" customHeight="1" thickBot="1" x14ac:dyDescent="0.65">
      <c r="A64" s="908"/>
      <c r="B64" s="891"/>
      <c r="C64" s="891"/>
      <c r="D64" s="892"/>
      <c r="E64" s="893"/>
      <c r="F64" s="893"/>
      <c r="G64" s="893"/>
      <c r="H64" s="894"/>
    </row>
    <row r="65" spans="1:8" ht="21.75" hidden="1" customHeight="1" x14ac:dyDescent="0.6">
      <c r="A65" s="908"/>
      <c r="B65" s="914" t="s">
        <v>0</v>
      </c>
      <c r="C65" s="915" t="s">
        <v>96</v>
      </c>
      <c r="D65" s="916" t="s">
        <v>110</v>
      </c>
      <c r="E65" s="893"/>
      <c r="F65" s="1394" t="s">
        <v>730</v>
      </c>
      <c r="G65" s="1395"/>
      <c r="H65" s="894"/>
    </row>
    <row r="66" spans="1:8" ht="21.75" hidden="1" customHeight="1" x14ac:dyDescent="0.6">
      <c r="A66" s="908"/>
      <c r="B66" s="899" t="s">
        <v>558</v>
      </c>
      <c r="C66" s="900" t="s">
        <v>3</v>
      </c>
      <c r="D66" s="935"/>
      <c r="E66" s="893"/>
      <c r="F66" s="902"/>
      <c r="G66" s="903"/>
      <c r="H66" s="894"/>
    </row>
    <row r="67" spans="1:8" ht="21.75" hidden="1" customHeight="1" x14ac:dyDescent="0.6">
      <c r="A67" s="908"/>
      <c r="B67" s="899" t="s">
        <v>564</v>
      </c>
      <c r="C67" s="900" t="s">
        <v>3</v>
      </c>
      <c r="D67" s="935"/>
      <c r="E67" s="893"/>
      <c r="F67" s="902"/>
      <c r="G67" s="903"/>
      <c r="H67" s="894"/>
    </row>
    <row r="68" spans="1:8" ht="21.75" hidden="1" customHeight="1" x14ac:dyDescent="0.6">
      <c r="A68" s="908"/>
      <c r="B68" s="936" t="s">
        <v>739</v>
      </c>
      <c r="C68" s="937" t="s">
        <v>1</v>
      </c>
      <c r="D68" s="938">
        <f>D66*D67</f>
        <v>0</v>
      </c>
      <c r="E68" s="893"/>
      <c r="F68" s="902"/>
      <c r="G68" s="903"/>
      <c r="H68" s="894"/>
    </row>
    <row r="69" spans="1:8" ht="21.75" hidden="1" customHeight="1" thickBot="1" x14ac:dyDescent="0.65">
      <c r="A69" s="908"/>
      <c r="B69" s="893"/>
      <c r="C69" s="893"/>
      <c r="D69" s="893"/>
      <c r="E69" s="893"/>
      <c r="F69" s="911"/>
      <c r="G69" s="912"/>
      <c r="H69" s="894"/>
    </row>
    <row r="70" spans="1:8" ht="21.75" customHeight="1" thickBot="1" x14ac:dyDescent="0.65">
      <c r="A70" s="948"/>
      <c r="B70" s="949"/>
      <c r="C70" s="949"/>
      <c r="D70" s="950"/>
      <c r="E70" s="951"/>
      <c r="F70" s="951"/>
      <c r="G70" s="951"/>
      <c r="H70" s="952"/>
    </row>
    <row r="71" spans="1:8" ht="9.75" customHeight="1" x14ac:dyDescent="0.25"/>
  </sheetData>
  <mergeCells count="11">
    <mergeCell ref="F44:G44"/>
    <mergeCell ref="F52:G52"/>
    <mergeCell ref="F59:G59"/>
    <mergeCell ref="F65:G65"/>
    <mergeCell ref="K3:N3"/>
    <mergeCell ref="A4:H4"/>
    <mergeCell ref="F7:G7"/>
    <mergeCell ref="F16:G16"/>
    <mergeCell ref="F22:G22"/>
    <mergeCell ref="F29:G29"/>
    <mergeCell ref="F38:G38"/>
  </mergeCells>
  <pageMargins left="0.51181102362204722" right="0.51181102362204722" top="0.78740157480314965" bottom="0.78740157480314965" header="0" footer="0"/>
  <pageSetup paperSize="9" scale="56" fitToHeight="0" orientation="portrait" r:id="rId1"/>
  <rowBreaks count="1" manualBreakCount="1">
    <brk id="49" max="8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1CF7-3FD8-444A-B094-88DD0F18D549}">
  <sheetPr>
    <tabColor theme="0" tint="-0.34998626667073579"/>
  </sheetPr>
  <dimension ref="A1:H70"/>
  <sheetViews>
    <sheetView showGridLines="0" zoomScaleNormal="100" workbookViewId="0">
      <pane ySplit="4" topLeftCell="A5" activePane="bottomLeft" state="frozen"/>
      <selection activeCell="C121" sqref="C121"/>
      <selection pane="bottomLeft" activeCell="U1" sqref="O1:U1048576"/>
    </sheetView>
  </sheetViews>
  <sheetFormatPr defaultColWidth="14.42578125" defaultRowHeight="15" customHeight="1" x14ac:dyDescent="0.25"/>
  <cols>
    <col min="1" max="1" width="12" style="874" customWidth="1"/>
    <col min="2" max="2" width="41" style="874" bestFit="1" customWidth="1"/>
    <col min="3" max="3" width="15.5703125" style="874" customWidth="1"/>
    <col min="4" max="4" width="12.42578125" style="874" customWidth="1"/>
    <col min="5" max="5" width="12.7109375" style="874" customWidth="1"/>
    <col min="6" max="7" width="10.42578125" style="874" customWidth="1"/>
    <col min="8" max="8" width="36" style="874" customWidth="1"/>
    <col min="9" max="14" width="16.28515625" style="874" customWidth="1"/>
    <col min="15" max="23" width="8.7109375" style="874" customWidth="1"/>
    <col min="24" max="16384" width="14.42578125" style="874"/>
  </cols>
  <sheetData>
    <row r="1" spans="1:8" ht="21.75" x14ac:dyDescent="0.6">
      <c r="A1" s="867" t="s">
        <v>357</v>
      </c>
      <c r="B1" s="868">
        <f>'Obra '!D1</f>
        <v>365</v>
      </c>
      <c r="C1" s="869"/>
      <c r="D1" s="870"/>
      <c r="E1" s="871"/>
      <c r="F1" s="871"/>
      <c r="G1" s="871"/>
      <c r="H1" s="955"/>
    </row>
    <row r="2" spans="1:8" ht="21.75" x14ac:dyDescent="0.6">
      <c r="A2" s="875" t="s">
        <v>358</v>
      </c>
      <c r="B2" s="876" t="str">
        <f>'Obra '!D2</f>
        <v>COTA</v>
      </c>
      <c r="C2" s="877"/>
      <c r="D2" s="878"/>
      <c r="E2" s="879"/>
      <c r="F2" s="879"/>
      <c r="G2" s="879"/>
      <c r="H2" s="956"/>
    </row>
    <row r="3" spans="1:8" ht="22.5" thickBot="1" x14ac:dyDescent="0.65">
      <c r="A3" s="875" t="s">
        <v>359</v>
      </c>
      <c r="B3" s="876" t="str">
        <f>'Obra '!D3</f>
        <v>R00</v>
      </c>
      <c r="C3" s="877"/>
      <c r="D3" s="878"/>
      <c r="E3" s="879"/>
      <c r="F3" s="957"/>
      <c r="G3" s="957"/>
      <c r="H3" s="956"/>
    </row>
    <row r="4" spans="1:8" ht="30.75" thickBot="1" x14ac:dyDescent="0.3">
      <c r="A4" s="1397" t="s">
        <v>575</v>
      </c>
      <c r="B4" s="1398"/>
      <c r="C4" s="1398"/>
      <c r="D4" s="1398"/>
      <c r="E4" s="1398"/>
      <c r="F4" s="1398"/>
      <c r="G4" s="1398"/>
      <c r="H4" s="1399"/>
    </row>
    <row r="5" spans="1:8" ht="22.5" thickTop="1" x14ac:dyDescent="0.6">
      <c r="A5" s="884" t="s">
        <v>575</v>
      </c>
      <c r="B5" s="885"/>
      <c r="C5" s="885"/>
      <c r="D5" s="886"/>
      <c r="E5" s="887"/>
      <c r="F5" s="887"/>
      <c r="G5" s="887"/>
      <c r="H5" s="888"/>
    </row>
    <row r="6" spans="1:8" ht="22.5" thickBot="1" x14ac:dyDescent="0.65">
      <c r="A6" s="890"/>
      <c r="B6" s="891"/>
      <c r="C6" s="891"/>
      <c r="D6" s="892"/>
      <c r="E6" s="893"/>
      <c r="F6" s="893"/>
      <c r="G6" s="893"/>
      <c r="H6" s="894"/>
    </row>
    <row r="7" spans="1:8" ht="21.75" x14ac:dyDescent="0.6">
      <c r="A7" s="890"/>
      <c r="B7" s="896" t="s">
        <v>0</v>
      </c>
      <c r="C7" s="897" t="s">
        <v>96</v>
      </c>
      <c r="D7" s="898" t="s">
        <v>110</v>
      </c>
      <c r="E7" s="893"/>
      <c r="F7" s="893"/>
      <c r="G7" s="893"/>
      <c r="H7" s="894"/>
    </row>
    <row r="8" spans="1:8" ht="21.75" x14ac:dyDescent="0.6">
      <c r="A8" s="890"/>
      <c r="B8" s="939" t="s">
        <v>576</v>
      </c>
      <c r="C8" s="940" t="s">
        <v>577</v>
      </c>
      <c r="D8" s="958">
        <f>'Obra '!$E$9/'Obra '!$E$7</f>
        <v>407.10604651162794</v>
      </c>
      <c r="E8" s="893"/>
      <c r="F8" s="893"/>
      <c r="G8" s="893"/>
      <c r="H8" s="894"/>
    </row>
    <row r="9" spans="1:8" ht="21.75" x14ac:dyDescent="0.6">
      <c r="A9" s="890"/>
      <c r="B9" s="953" t="s">
        <v>578</v>
      </c>
      <c r="C9" s="954" t="s">
        <v>579</v>
      </c>
      <c r="D9" s="959">
        <v>44</v>
      </c>
      <c r="E9" s="893"/>
      <c r="F9" s="893"/>
      <c r="G9" s="893"/>
      <c r="H9" s="894"/>
    </row>
    <row r="10" spans="1:8" ht="21.75" x14ac:dyDescent="0.6">
      <c r="A10" s="890"/>
      <c r="B10" s="960" t="s">
        <v>580</v>
      </c>
      <c r="C10" s="961" t="s">
        <v>2</v>
      </c>
      <c r="D10" s="962">
        <f>ROUNDUP((D9*'Obra '!$E$9)/'Obra '!$E$7/180,)</f>
        <v>100</v>
      </c>
      <c r="E10" s="893"/>
      <c r="F10" s="893"/>
      <c r="G10" s="893"/>
      <c r="H10" s="894"/>
    </row>
    <row r="11" spans="1:8" ht="21.75" x14ac:dyDescent="0.6">
      <c r="A11" s="890"/>
      <c r="B11" s="963" t="s">
        <v>581</v>
      </c>
      <c r="C11" s="964" t="s">
        <v>2</v>
      </c>
      <c r="D11" s="965">
        <v>4</v>
      </c>
      <c r="E11" s="893"/>
      <c r="F11" s="893"/>
      <c r="G11" s="893"/>
      <c r="H11" s="894"/>
    </row>
    <row r="12" spans="1:8" ht="21.75" x14ac:dyDescent="0.6">
      <c r="A12" s="890"/>
      <c r="B12" s="966" t="s">
        <v>740</v>
      </c>
      <c r="C12" s="967" t="s">
        <v>2</v>
      </c>
      <c r="D12" s="968">
        <f>ROUNDUP($D$10/20,0)</f>
        <v>5</v>
      </c>
      <c r="E12" s="969" t="s">
        <v>741</v>
      </c>
      <c r="F12" s="969"/>
      <c r="G12" s="969"/>
      <c r="H12" s="894"/>
    </row>
    <row r="13" spans="1:8" ht="21.75" x14ac:dyDescent="0.6">
      <c r="A13" s="890"/>
      <c r="B13" s="899" t="s">
        <v>742</v>
      </c>
      <c r="C13" s="967" t="s">
        <v>2</v>
      </c>
      <c r="D13" s="970">
        <f>ROUNDUP('Obra '!$E$13/5,0)</f>
        <v>3</v>
      </c>
      <c r="E13" s="969" t="s">
        <v>743</v>
      </c>
      <c r="F13" s="969"/>
      <c r="G13" s="969"/>
      <c r="H13" s="894"/>
    </row>
    <row r="14" spans="1:8" ht="21.75" x14ac:dyDescent="0.6">
      <c r="A14" s="908"/>
      <c r="B14" s="966" t="s">
        <v>582</v>
      </c>
      <c r="C14" s="967" t="s">
        <v>583</v>
      </c>
      <c r="D14" s="971">
        <f>800*D10</f>
        <v>80000</v>
      </c>
      <c r="E14" s="969" t="s">
        <v>584</v>
      </c>
      <c r="F14" s="969"/>
      <c r="G14" s="969"/>
      <c r="H14" s="894"/>
    </row>
    <row r="15" spans="1:8" ht="18" x14ac:dyDescent="0.45">
      <c r="A15" s="972"/>
      <c r="B15" s="966" t="s">
        <v>585</v>
      </c>
      <c r="C15" s="967" t="s">
        <v>583</v>
      </c>
      <c r="D15" s="971">
        <f>500*D10</f>
        <v>50000</v>
      </c>
      <c r="E15" s="969" t="s">
        <v>586</v>
      </c>
      <c r="F15" s="973"/>
      <c r="G15" s="973"/>
      <c r="H15" s="974"/>
    </row>
    <row r="16" spans="1:8" ht="18.75" thickBot="1" x14ac:dyDescent="0.5">
      <c r="A16" s="972"/>
      <c r="B16" s="975" t="s">
        <v>587</v>
      </c>
      <c r="C16" s="976" t="s">
        <v>2</v>
      </c>
      <c r="D16" s="977">
        <f>ROUNDUP($D$10/20,0)</f>
        <v>5</v>
      </c>
      <c r="E16" s="969" t="s">
        <v>588</v>
      </c>
      <c r="F16" s="969"/>
      <c r="G16" s="969"/>
      <c r="H16" s="974"/>
    </row>
    <row r="17" spans="1:8" x14ac:dyDescent="0.25">
      <c r="A17" s="972"/>
      <c r="B17" s="978"/>
      <c r="C17" s="978"/>
      <c r="D17" s="978"/>
      <c r="E17" s="978"/>
      <c r="F17" s="978"/>
      <c r="G17" s="978"/>
      <c r="H17" s="974"/>
    </row>
    <row r="18" spans="1:8" ht="21.75" x14ac:dyDescent="0.6">
      <c r="A18" s="884" t="s">
        <v>744</v>
      </c>
      <c r="B18" s="885"/>
      <c r="C18" s="885"/>
      <c r="D18" s="886"/>
      <c r="E18" s="887"/>
      <c r="F18" s="887"/>
      <c r="G18" s="887"/>
      <c r="H18" s="888"/>
    </row>
    <row r="19" spans="1:8" ht="22.5" thickBot="1" x14ac:dyDescent="0.65">
      <c r="A19" s="890"/>
      <c r="B19" s="891"/>
      <c r="C19" s="891"/>
      <c r="D19" s="892"/>
      <c r="E19" s="893"/>
      <c r="F19" s="893"/>
      <c r="G19" s="893"/>
      <c r="H19" s="894"/>
    </row>
    <row r="20" spans="1:8" ht="21.75" x14ac:dyDescent="0.6">
      <c r="A20" s="890"/>
      <c r="B20" s="896" t="s">
        <v>0</v>
      </c>
      <c r="C20" s="897" t="s">
        <v>96</v>
      </c>
      <c r="D20" s="897" t="s">
        <v>110</v>
      </c>
      <c r="E20" s="897" t="s">
        <v>589</v>
      </c>
      <c r="F20" s="979" t="s">
        <v>590</v>
      </c>
      <c r="G20" s="893"/>
      <c r="H20" s="894"/>
    </row>
    <row r="21" spans="1:8" ht="15.75" customHeight="1" x14ac:dyDescent="0.6">
      <c r="A21" s="890"/>
      <c r="B21" s="939" t="s">
        <v>591</v>
      </c>
      <c r="C21" s="940" t="s">
        <v>2</v>
      </c>
      <c r="D21" s="967">
        <f>ROUNDUP(D11*1.5,)</f>
        <v>6</v>
      </c>
      <c r="E21" s="967">
        <v>200</v>
      </c>
      <c r="F21" s="968">
        <f>D21*E21</f>
        <v>1200</v>
      </c>
      <c r="G21" s="893"/>
      <c r="H21" s="894"/>
    </row>
    <row r="22" spans="1:8" ht="15.75" customHeight="1" x14ac:dyDescent="0.6">
      <c r="A22" s="890"/>
      <c r="B22" s="899" t="s">
        <v>592</v>
      </c>
      <c r="C22" s="967" t="s">
        <v>2</v>
      </c>
      <c r="D22" s="967">
        <v>1</v>
      </c>
      <c r="E22" s="967">
        <v>1000</v>
      </c>
      <c r="F22" s="968">
        <f>E22*D22</f>
        <v>1000</v>
      </c>
      <c r="G22" s="893"/>
      <c r="H22" s="894"/>
    </row>
    <row r="23" spans="1:8" ht="15.75" customHeight="1" x14ac:dyDescent="0.45">
      <c r="A23" s="972"/>
      <c r="B23" s="899" t="s">
        <v>593</v>
      </c>
      <c r="C23" s="967" t="s">
        <v>2</v>
      </c>
      <c r="D23" s="967">
        <v>1</v>
      </c>
      <c r="E23" s="967">
        <v>5000</v>
      </c>
      <c r="F23" s="968">
        <f>E23*D23</f>
        <v>5000</v>
      </c>
      <c r="G23" s="893"/>
      <c r="H23" s="974"/>
    </row>
    <row r="24" spans="1:8" ht="15.75" customHeight="1" x14ac:dyDescent="0.45">
      <c r="A24" s="972"/>
      <c r="B24" s="899" t="s">
        <v>594</v>
      </c>
      <c r="C24" s="967" t="s">
        <v>3</v>
      </c>
      <c r="D24" s="967">
        <v>4</v>
      </c>
      <c r="E24" s="967">
        <v>900</v>
      </c>
      <c r="F24" s="968">
        <f>E24*D24</f>
        <v>3600</v>
      </c>
      <c r="G24" s="893"/>
      <c r="H24" s="974"/>
    </row>
    <row r="25" spans="1:8" ht="15.75" customHeight="1" thickBot="1" x14ac:dyDescent="0.5">
      <c r="A25" s="972"/>
      <c r="B25" s="980" t="s">
        <v>595</v>
      </c>
      <c r="C25" s="976" t="s">
        <v>2</v>
      </c>
      <c r="D25" s="976">
        <f>D11</f>
        <v>4</v>
      </c>
      <c r="E25" s="976">
        <v>800</v>
      </c>
      <c r="F25" s="977">
        <f>E25*D25</f>
        <v>3200</v>
      </c>
      <c r="G25" s="893"/>
      <c r="H25" s="974"/>
    </row>
    <row r="26" spans="1:8" ht="15.75" customHeight="1" thickBot="1" x14ac:dyDescent="0.5">
      <c r="A26" s="972"/>
      <c r="B26" s="1403" t="s">
        <v>10</v>
      </c>
      <c r="C26" s="1404"/>
      <c r="D26" s="1404"/>
      <c r="E26" s="1405"/>
      <c r="F26" s="981">
        <f>F23+F24+F25+F22+F21</f>
        <v>14000</v>
      </c>
      <c r="G26" s="893"/>
      <c r="H26" s="974"/>
    </row>
    <row r="27" spans="1:8" ht="15.75" customHeight="1" x14ac:dyDescent="0.45">
      <c r="A27" s="972"/>
      <c r="B27" s="896" t="s">
        <v>0</v>
      </c>
      <c r="C27" s="897" t="s">
        <v>96</v>
      </c>
      <c r="D27" s="897" t="s">
        <v>110</v>
      </c>
      <c r="E27" s="897" t="s">
        <v>589</v>
      </c>
      <c r="F27" s="979" t="s">
        <v>590</v>
      </c>
      <c r="G27" s="893"/>
      <c r="H27" s="974"/>
    </row>
    <row r="28" spans="1:8" ht="15.75" customHeight="1" x14ac:dyDescent="0.45">
      <c r="A28" s="972"/>
      <c r="B28" s="939" t="s">
        <v>596</v>
      </c>
      <c r="C28" s="940" t="s">
        <v>2</v>
      </c>
      <c r="D28" s="967">
        <v>1</v>
      </c>
      <c r="E28" s="967">
        <v>6500</v>
      </c>
      <c r="F28" s="968">
        <f>D28*E28</f>
        <v>6500</v>
      </c>
      <c r="G28" s="893"/>
      <c r="H28" s="974"/>
    </row>
    <row r="29" spans="1:8" ht="15.75" customHeight="1" x14ac:dyDescent="0.45">
      <c r="A29" s="972"/>
      <c r="B29" s="899" t="s">
        <v>597</v>
      </c>
      <c r="C29" s="967" t="s">
        <v>2</v>
      </c>
      <c r="D29" s="967">
        <v>1</v>
      </c>
      <c r="E29" s="967">
        <v>2000</v>
      </c>
      <c r="F29" s="968">
        <f>E29*D29</f>
        <v>2000</v>
      </c>
      <c r="G29" s="893"/>
      <c r="H29" s="974"/>
    </row>
    <row r="30" spans="1:8" ht="15.75" customHeight="1" thickBot="1" x14ac:dyDescent="0.5">
      <c r="A30" s="972"/>
      <c r="B30" s="982" t="s">
        <v>598</v>
      </c>
      <c r="C30" s="983" t="s">
        <v>2</v>
      </c>
      <c r="D30" s="983">
        <v>2</v>
      </c>
      <c r="E30" s="983">
        <v>500</v>
      </c>
      <c r="F30" s="984">
        <f>E30*D30</f>
        <v>1000</v>
      </c>
      <c r="G30" s="893"/>
      <c r="H30" s="974"/>
    </row>
    <row r="31" spans="1:8" ht="15.75" customHeight="1" thickBot="1" x14ac:dyDescent="0.5">
      <c r="A31" s="985"/>
      <c r="B31" s="1403" t="s">
        <v>10</v>
      </c>
      <c r="C31" s="1404"/>
      <c r="D31" s="1404"/>
      <c r="E31" s="1405"/>
      <c r="F31" s="981">
        <f>+F28+F29+F30</f>
        <v>9500</v>
      </c>
      <c r="G31" s="893"/>
      <c r="H31" s="986"/>
    </row>
    <row r="32" spans="1:8" ht="15.75" customHeight="1" x14ac:dyDescent="0.45">
      <c r="A32" s="972"/>
      <c r="B32" s="978"/>
      <c r="C32" s="978"/>
      <c r="D32" s="978"/>
      <c r="E32" s="978"/>
      <c r="F32" s="978"/>
      <c r="G32" s="893"/>
      <c r="H32" s="974"/>
    </row>
    <row r="33" spans="1:8" ht="15.75" customHeight="1" x14ac:dyDescent="0.6">
      <c r="A33" s="884" t="s">
        <v>657</v>
      </c>
      <c r="B33" s="885"/>
      <c r="C33" s="885"/>
      <c r="D33" s="886"/>
      <c r="E33" s="887"/>
      <c r="F33" s="887"/>
      <c r="G33" s="887"/>
      <c r="H33" s="888"/>
    </row>
    <row r="34" spans="1:8" ht="15.75" customHeight="1" thickBot="1" x14ac:dyDescent="0.65">
      <c r="A34" s="890"/>
      <c r="B34" s="891"/>
      <c r="C34" s="891"/>
      <c r="D34" s="892"/>
      <c r="E34" s="893"/>
      <c r="F34" s="893"/>
      <c r="G34" s="893"/>
      <c r="H34" s="894"/>
    </row>
    <row r="35" spans="1:8" ht="31.5" x14ac:dyDescent="0.6">
      <c r="A35" s="890"/>
      <c r="B35" s="987" t="s">
        <v>0</v>
      </c>
      <c r="C35" s="988" t="s">
        <v>96</v>
      </c>
      <c r="D35" s="988" t="s">
        <v>745</v>
      </c>
      <c r="E35" s="988" t="s">
        <v>110</v>
      </c>
      <c r="F35" s="988" t="s">
        <v>589</v>
      </c>
      <c r="G35" s="989" t="s">
        <v>590</v>
      </c>
      <c r="H35" s="894"/>
    </row>
    <row r="36" spans="1:8" ht="15.75" customHeight="1" x14ac:dyDescent="0.6">
      <c r="A36" s="890"/>
      <c r="B36" s="990" t="s">
        <v>817</v>
      </c>
      <c r="C36" s="967" t="s">
        <v>1</v>
      </c>
      <c r="D36" s="967" t="s">
        <v>746</v>
      </c>
      <c r="E36" s="991">
        <f>IF(D36="Sim",15,0)</f>
        <v>15</v>
      </c>
      <c r="F36" s="967">
        <v>118.1</v>
      </c>
      <c r="G36" s="992">
        <f>IF(D36="sim",E36*F36,0)</f>
        <v>1771.5</v>
      </c>
      <c r="H36" s="894"/>
    </row>
    <row r="37" spans="1:8" ht="15.75" customHeight="1" x14ac:dyDescent="0.6">
      <c r="A37" s="890"/>
      <c r="B37" s="993" t="s">
        <v>818</v>
      </c>
      <c r="C37" s="967" t="s">
        <v>1</v>
      </c>
      <c r="D37" s="967" t="s">
        <v>746</v>
      </c>
      <c r="E37" s="991">
        <f>IF(D37="Sim",15,0)</f>
        <v>15</v>
      </c>
      <c r="F37" s="967">
        <v>118.1</v>
      </c>
      <c r="G37" s="992">
        <f t="shared" ref="G37:G45" si="0">IF(D37="sim",E37*F37,0)</f>
        <v>1771.5</v>
      </c>
      <c r="H37" s="894"/>
    </row>
    <row r="38" spans="1:8" ht="15.75" customHeight="1" x14ac:dyDescent="0.25">
      <c r="A38" s="972"/>
      <c r="B38" s="993" t="s">
        <v>819</v>
      </c>
      <c r="C38" s="967" t="s">
        <v>1</v>
      </c>
      <c r="D38" s="967" t="s">
        <v>747</v>
      </c>
      <c r="E38" s="991">
        <f>IF(D38="Sim",15,0)</f>
        <v>0</v>
      </c>
      <c r="F38" s="967">
        <v>118.1</v>
      </c>
      <c r="G38" s="992">
        <f t="shared" si="0"/>
        <v>0</v>
      </c>
      <c r="H38" s="974"/>
    </row>
    <row r="39" spans="1:8" ht="15.75" customHeight="1" x14ac:dyDescent="0.25">
      <c r="A39" s="972"/>
      <c r="B39" s="993" t="s">
        <v>820</v>
      </c>
      <c r="C39" s="967" t="s">
        <v>1</v>
      </c>
      <c r="D39" s="967" t="s">
        <v>747</v>
      </c>
      <c r="E39" s="991">
        <f>IF(D39="não",0,ROUNDUP(3*'Obra '!$E$10/COUNTIFS($D$39:$D$47,"Sim"),))</f>
        <v>0</v>
      </c>
      <c r="F39" s="967">
        <v>207.9</v>
      </c>
      <c r="G39" s="992">
        <f t="shared" si="0"/>
        <v>0</v>
      </c>
      <c r="H39" s="974"/>
    </row>
    <row r="40" spans="1:8" ht="15.75" customHeight="1" x14ac:dyDescent="0.25">
      <c r="A40" s="972"/>
      <c r="B40" s="993" t="s">
        <v>821</v>
      </c>
      <c r="C40" s="967" t="s">
        <v>1</v>
      </c>
      <c r="D40" s="967" t="s">
        <v>747</v>
      </c>
      <c r="E40" s="991">
        <f>IF(D40="não",0,ROUNDUP(3*'Obra '!$E$10/COUNTIFS($D$39:$D$47,"Sim"),))</f>
        <v>0</v>
      </c>
      <c r="F40" s="967">
        <v>207.9</v>
      </c>
      <c r="G40" s="992">
        <f t="shared" si="0"/>
        <v>0</v>
      </c>
      <c r="H40" s="974"/>
    </row>
    <row r="41" spans="1:8" ht="15.75" customHeight="1" x14ac:dyDescent="0.25">
      <c r="A41" s="972"/>
      <c r="B41" s="993" t="s">
        <v>822</v>
      </c>
      <c r="C41" s="967" t="s">
        <v>1</v>
      </c>
      <c r="D41" s="967" t="s">
        <v>747</v>
      </c>
      <c r="E41" s="991">
        <f>IF(D41="não",0,ROUNDUP(3*'Obra '!$E$10/COUNTIFS($D$39:$D$47,"Sim"),))</f>
        <v>0</v>
      </c>
      <c r="F41" s="967">
        <v>207.9</v>
      </c>
      <c r="G41" s="992">
        <f t="shared" si="0"/>
        <v>0</v>
      </c>
      <c r="H41" s="974"/>
    </row>
    <row r="42" spans="1:8" ht="15.75" customHeight="1" x14ac:dyDescent="0.25">
      <c r="A42" s="972"/>
      <c r="B42" s="993" t="s">
        <v>823</v>
      </c>
      <c r="C42" s="967" t="s">
        <v>1</v>
      </c>
      <c r="D42" s="967" t="s">
        <v>747</v>
      </c>
      <c r="E42" s="991">
        <f>IF(D42="não",0,ROUNDUP(3*'Obra '!$E$10/COUNTIFS($D$39:$D$47,"Sim"),))</f>
        <v>0</v>
      </c>
      <c r="F42" s="967">
        <v>207.9</v>
      </c>
      <c r="G42" s="992">
        <f t="shared" si="0"/>
        <v>0</v>
      </c>
      <c r="H42" s="974"/>
    </row>
    <row r="43" spans="1:8" ht="15.75" customHeight="1" x14ac:dyDescent="0.25">
      <c r="A43" s="972"/>
      <c r="B43" s="993" t="s">
        <v>824</v>
      </c>
      <c r="C43" s="967" t="s">
        <v>1</v>
      </c>
      <c r="D43" s="967" t="s">
        <v>747</v>
      </c>
      <c r="E43" s="991">
        <f>IF(D43="não",0,ROUNDUP(3*'Obra '!$E$10/COUNTIFS($D$39:$D$47,"Sim"),))</f>
        <v>0</v>
      </c>
      <c r="F43" s="967">
        <v>207.9</v>
      </c>
      <c r="G43" s="992">
        <f t="shared" si="0"/>
        <v>0</v>
      </c>
      <c r="H43" s="974"/>
    </row>
    <row r="44" spans="1:8" ht="15.75" customHeight="1" x14ac:dyDescent="0.25">
      <c r="A44" s="972"/>
      <c r="B44" s="993" t="s">
        <v>825</v>
      </c>
      <c r="C44" s="967" t="s">
        <v>1</v>
      </c>
      <c r="D44" s="967" t="s">
        <v>747</v>
      </c>
      <c r="E44" s="991">
        <f>IF(D44="não",0,ROUNDUP(3*'Obra '!$E$10/COUNTIFS($D$39:$D$47,"Sim"),))</f>
        <v>0</v>
      </c>
      <c r="F44" s="967">
        <v>207.9</v>
      </c>
      <c r="G44" s="992">
        <f t="shared" si="0"/>
        <v>0</v>
      </c>
      <c r="H44" s="974"/>
    </row>
    <row r="45" spans="1:8" ht="15.75" customHeight="1" x14ac:dyDescent="0.25">
      <c r="A45" s="972"/>
      <c r="B45" s="994" t="s">
        <v>826</v>
      </c>
      <c r="C45" s="967" t="s">
        <v>1</v>
      </c>
      <c r="D45" s="967" t="s">
        <v>747</v>
      </c>
      <c r="E45" s="991">
        <f>IF(D45="não",0,ROUNDUP(3*'Obra '!$E$10/COUNTIFS($D$39:$D$47,"Sim"),))</f>
        <v>0</v>
      </c>
      <c r="F45" s="967">
        <v>207.9</v>
      </c>
      <c r="G45" s="992">
        <f t="shared" si="0"/>
        <v>0</v>
      </c>
      <c r="H45" s="974"/>
    </row>
    <row r="46" spans="1:8" ht="15.75" customHeight="1" x14ac:dyDescent="0.25">
      <c r="A46" s="972"/>
      <c r="B46" s="994" t="s">
        <v>827</v>
      </c>
      <c r="C46" s="967" t="s">
        <v>1</v>
      </c>
      <c r="D46" s="967" t="s">
        <v>747</v>
      </c>
      <c r="E46" s="991">
        <f>IF(D46="não",0,ROUNDUP(3*'Obra '!$E$10/COUNTIFS($D$39:$D$47,"Sim"),))</f>
        <v>0</v>
      </c>
      <c r="F46" s="967">
        <v>207.9</v>
      </c>
      <c r="G46" s="992">
        <f>IF(D46="sim",E46*F46,0)</f>
        <v>0</v>
      </c>
      <c r="H46" s="974"/>
    </row>
    <row r="47" spans="1:8" ht="15.75" customHeight="1" x14ac:dyDescent="0.25">
      <c r="A47" s="972"/>
      <c r="B47" s="994" t="s">
        <v>828</v>
      </c>
      <c r="C47" s="967" t="s">
        <v>1</v>
      </c>
      <c r="D47" s="967" t="s">
        <v>746</v>
      </c>
      <c r="E47" s="991">
        <f>IF(D47="não",0,ROUNDUP(3*'Obra '!$E$10/COUNTIFS($D$39:$D$47,"Sim"),))/4</f>
        <v>132</v>
      </c>
      <c r="F47" s="967">
        <v>282.17</v>
      </c>
      <c r="G47" s="992">
        <f>IF(D47="sim",E47*F47,0)</f>
        <v>37246.44</v>
      </c>
      <c r="H47" s="974"/>
    </row>
    <row r="48" spans="1:8" ht="15.75" customHeight="1" x14ac:dyDescent="0.25">
      <c r="A48" s="972"/>
      <c r="B48" s="994" t="s">
        <v>829</v>
      </c>
      <c r="C48" s="967" t="s">
        <v>1</v>
      </c>
      <c r="D48" s="967" t="s">
        <v>746</v>
      </c>
      <c r="E48" s="991">
        <f>IF(D48="Sim",10*15,0)</f>
        <v>150</v>
      </c>
      <c r="F48" s="967">
        <v>282.17</v>
      </c>
      <c r="G48" s="992">
        <f>IF(D48="sim",E48*F48,0)</f>
        <v>42325.5</v>
      </c>
      <c r="H48" s="974"/>
    </row>
    <row r="49" spans="1:8" ht="15.75" customHeight="1" x14ac:dyDescent="0.25">
      <c r="A49" s="972"/>
      <c r="B49" s="994" t="s">
        <v>830</v>
      </c>
      <c r="C49" s="967" t="s">
        <v>1</v>
      </c>
      <c r="D49" s="967" t="s">
        <v>747</v>
      </c>
      <c r="E49" s="991">
        <f>IF(D49="Sim",ROUNDUP(25,),0)</f>
        <v>0</v>
      </c>
      <c r="F49" s="967">
        <v>0</v>
      </c>
      <c r="G49" s="992">
        <f>IF(D49="sim",E49*F49,0)</f>
        <v>0</v>
      </c>
      <c r="H49" s="974"/>
    </row>
    <row r="50" spans="1:8" ht="15.75" customHeight="1" thickBot="1" x14ac:dyDescent="0.3">
      <c r="A50" s="972"/>
      <c r="B50" s="994" t="s">
        <v>831</v>
      </c>
      <c r="C50" s="967" t="s">
        <v>1</v>
      </c>
      <c r="D50" s="967" t="s">
        <v>747</v>
      </c>
      <c r="E50" s="991">
        <f>IF(D50="Sim",ROUNDUP(25,),0)</f>
        <v>0</v>
      </c>
      <c r="F50" s="967">
        <v>0</v>
      </c>
      <c r="G50" s="992">
        <f>IF(D50="sim",E50*F50,0)</f>
        <v>0</v>
      </c>
      <c r="H50" s="974"/>
    </row>
    <row r="51" spans="1:8" ht="15.75" customHeight="1" thickBot="1" x14ac:dyDescent="0.3">
      <c r="A51" s="985"/>
      <c r="B51" s="1400" t="s">
        <v>10</v>
      </c>
      <c r="C51" s="1401"/>
      <c r="D51" s="1401"/>
      <c r="E51" s="1401"/>
      <c r="F51" s="1402"/>
      <c r="G51" s="995">
        <f>SUM(G36:G50)</f>
        <v>83114.94</v>
      </c>
      <c r="H51" s="974"/>
    </row>
    <row r="52" spans="1:8" ht="15.75" customHeight="1" x14ac:dyDescent="0.25">
      <c r="A52" s="996"/>
      <c r="B52" s="997"/>
      <c r="C52" s="997"/>
      <c r="D52" s="997"/>
      <c r="E52" s="998"/>
      <c r="F52" s="997"/>
      <c r="G52" s="999"/>
      <c r="H52" s="974"/>
    </row>
    <row r="53" spans="1:8" ht="15.75" customHeight="1" x14ac:dyDescent="0.25">
      <c r="A53" s="996"/>
      <c r="B53" s="1000" t="s">
        <v>748</v>
      </c>
      <c r="C53" s="997"/>
      <c r="D53" s="997"/>
      <c r="E53" s="998"/>
      <c r="F53" s="997"/>
      <c r="G53" s="999"/>
      <c r="H53" s="974"/>
    </row>
    <row r="54" spans="1:8" ht="15.75" customHeight="1" x14ac:dyDescent="0.25">
      <c r="A54" s="996"/>
      <c r="B54" s="1000"/>
      <c r="C54" s="997"/>
      <c r="D54" s="997"/>
      <c r="E54" s="998"/>
      <c r="F54" s="997"/>
      <c r="G54" s="999"/>
      <c r="H54" s="974"/>
    </row>
    <row r="55" spans="1:8" ht="15.75" customHeight="1" x14ac:dyDescent="0.6">
      <c r="A55" s="884" t="s">
        <v>749</v>
      </c>
      <c r="B55" s="885"/>
      <c r="C55" s="885"/>
      <c r="D55" s="886"/>
      <c r="E55" s="887"/>
      <c r="F55" s="887"/>
      <c r="G55" s="887"/>
      <c r="H55" s="888"/>
    </row>
    <row r="56" spans="1:8" ht="15.75" customHeight="1" thickBot="1" x14ac:dyDescent="0.65">
      <c r="A56" s="890"/>
      <c r="B56" s="891"/>
      <c r="C56" s="891"/>
      <c r="D56" s="892"/>
      <c r="E56" s="893"/>
      <c r="F56" s="893"/>
      <c r="G56" s="893"/>
      <c r="H56" s="894"/>
    </row>
    <row r="57" spans="1:8" ht="15.75" customHeight="1" x14ac:dyDescent="0.6">
      <c r="A57" s="890"/>
      <c r="B57" s="987" t="s">
        <v>0</v>
      </c>
      <c r="C57" s="988" t="s">
        <v>96</v>
      </c>
      <c r="D57" s="988" t="s">
        <v>745</v>
      </c>
      <c r="E57" s="988" t="s">
        <v>110</v>
      </c>
      <c r="F57" s="988" t="s">
        <v>589</v>
      </c>
      <c r="G57" s="989" t="s">
        <v>590</v>
      </c>
      <c r="H57" s="894"/>
    </row>
    <row r="58" spans="1:8" ht="15.75" customHeight="1" x14ac:dyDescent="0.6">
      <c r="A58" s="890"/>
      <c r="B58" s="994" t="s">
        <v>832</v>
      </c>
      <c r="C58" s="967" t="s">
        <v>356</v>
      </c>
      <c r="D58" s="967" t="s">
        <v>746</v>
      </c>
      <c r="E58" s="991">
        <v>1</v>
      </c>
      <c r="F58" s="967">
        <v>7891.02</v>
      </c>
      <c r="G58" s="992">
        <f t="shared" ref="G58:G63" si="1">IF(D58="sim",E58*F58,0)</f>
        <v>7891.02</v>
      </c>
      <c r="H58" s="894"/>
    </row>
    <row r="59" spans="1:8" ht="15.75" customHeight="1" x14ac:dyDescent="0.6">
      <c r="A59" s="890"/>
      <c r="B59" s="994" t="s">
        <v>833</v>
      </c>
      <c r="C59" s="967" t="s">
        <v>1</v>
      </c>
      <c r="D59" s="967" t="s">
        <v>747</v>
      </c>
      <c r="E59" s="991"/>
      <c r="F59" s="967"/>
      <c r="G59" s="992">
        <f t="shared" si="1"/>
        <v>0</v>
      </c>
      <c r="H59" s="894"/>
    </row>
    <row r="60" spans="1:8" ht="15.75" customHeight="1" x14ac:dyDescent="0.25">
      <c r="A60" s="972"/>
      <c r="B60" s="994" t="s">
        <v>834</v>
      </c>
      <c r="C60" s="967" t="s">
        <v>1</v>
      </c>
      <c r="D60" s="967" t="s">
        <v>747</v>
      </c>
      <c r="E60" s="991"/>
      <c r="F60" s="967"/>
      <c r="G60" s="992">
        <f t="shared" si="1"/>
        <v>0</v>
      </c>
      <c r="H60" s="974"/>
    </row>
    <row r="61" spans="1:8" ht="15.75" customHeight="1" x14ac:dyDescent="0.25">
      <c r="A61" s="972"/>
      <c r="B61" s="994" t="s">
        <v>835</v>
      </c>
      <c r="C61" s="967" t="s">
        <v>1</v>
      </c>
      <c r="D61" s="967" t="s">
        <v>747</v>
      </c>
      <c r="E61" s="991"/>
      <c r="F61" s="967"/>
      <c r="G61" s="992">
        <f t="shared" si="1"/>
        <v>0</v>
      </c>
      <c r="H61" s="974"/>
    </row>
    <row r="62" spans="1:8" ht="15.75" customHeight="1" x14ac:dyDescent="0.25">
      <c r="A62" s="972"/>
      <c r="B62" s="994" t="s">
        <v>836</v>
      </c>
      <c r="C62" s="967" t="s">
        <v>1</v>
      </c>
      <c r="D62" s="967" t="s">
        <v>747</v>
      </c>
      <c r="E62" s="991"/>
      <c r="F62" s="967"/>
      <c r="G62" s="992">
        <f t="shared" si="1"/>
        <v>0</v>
      </c>
      <c r="H62" s="974"/>
    </row>
    <row r="63" spans="1:8" ht="15.75" customHeight="1" thickBot="1" x14ac:dyDescent="0.3">
      <c r="A63" s="972"/>
      <c r="B63" s="994" t="e">
        <v>#REF!</v>
      </c>
      <c r="C63" s="967" t="s">
        <v>356</v>
      </c>
      <c r="D63" s="967" t="s">
        <v>746</v>
      </c>
      <c r="E63" s="991"/>
      <c r="F63" s="967"/>
      <c r="G63" s="992">
        <f t="shared" si="1"/>
        <v>0</v>
      </c>
      <c r="H63" s="974"/>
    </row>
    <row r="64" spans="1:8" ht="15.75" customHeight="1" thickBot="1" x14ac:dyDescent="0.3">
      <c r="A64" s="985"/>
      <c r="B64" s="1400" t="s">
        <v>10</v>
      </c>
      <c r="C64" s="1401"/>
      <c r="D64" s="1401"/>
      <c r="E64" s="1401"/>
      <c r="F64" s="1402"/>
      <c r="G64" s="995">
        <f>SUM(G58:G63)</f>
        <v>7891.02</v>
      </c>
      <c r="H64" s="974"/>
    </row>
    <row r="65" spans="1:8" ht="15.75" customHeight="1" x14ac:dyDescent="0.25">
      <c r="A65" s="996"/>
      <c r="B65" s="997"/>
      <c r="C65" s="997"/>
      <c r="D65" s="997"/>
      <c r="E65" s="998"/>
      <c r="F65" s="997"/>
      <c r="G65" s="999"/>
      <c r="H65" s="974"/>
    </row>
    <row r="66" spans="1:8" ht="15.75" customHeight="1" x14ac:dyDescent="0.25">
      <c r="A66" s="996"/>
      <c r="B66" s="1000"/>
      <c r="C66" s="997"/>
      <c r="D66" s="997"/>
      <c r="E66" s="998"/>
      <c r="F66" s="997"/>
      <c r="G66" s="999"/>
      <c r="H66" s="974"/>
    </row>
    <row r="67" spans="1:8" ht="15.75" customHeight="1" thickBot="1" x14ac:dyDescent="0.3">
      <c r="A67" s="1001"/>
      <c r="B67" s="1002"/>
      <c r="C67" s="1002"/>
      <c r="D67" s="1002"/>
      <c r="E67" s="1002"/>
      <c r="F67" s="1002"/>
      <c r="G67" s="1002"/>
      <c r="H67" s="1003"/>
    </row>
    <row r="68" spans="1:8" ht="15.75" customHeight="1" x14ac:dyDescent="0.25"/>
    <row r="69" spans="1:8" ht="15.75" customHeight="1" x14ac:dyDescent="0.25"/>
    <row r="70" spans="1:8" ht="15.75" customHeight="1" x14ac:dyDescent="0.25"/>
  </sheetData>
  <mergeCells count="5">
    <mergeCell ref="B64:F64"/>
    <mergeCell ref="A4:H4"/>
    <mergeCell ref="B26:E26"/>
    <mergeCell ref="B31:E31"/>
    <mergeCell ref="B51:F51"/>
  </mergeCells>
  <dataValidations count="1">
    <dataValidation type="list" allowBlank="1" showInputMessage="1" showErrorMessage="1" sqref="D36:D50 D58:D63" xr:uid="{763AA7D4-ACA3-4A42-8EB2-BEB47D484482}">
      <formula1>"Sim,Não"</formula1>
    </dataValidation>
  </dataValidations>
  <pageMargins left="0.511811024" right="0.511811024" top="0.78740157499999996" bottom="0.78740157499999996" header="0" footer="0"/>
  <pageSetup paperSize="9" scale="6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3">
    <tabColor theme="0" tint="-0.34998626667073579"/>
    <pageSetUpPr fitToPage="1"/>
  </sheetPr>
  <dimension ref="A1:R117"/>
  <sheetViews>
    <sheetView showGridLines="0" view="pageBreakPreview" zoomScale="80" zoomScaleNormal="90" zoomScaleSheetLayoutView="80" workbookViewId="0">
      <pane ySplit="7" topLeftCell="A8" activePane="bottomLeft" state="frozen"/>
      <selection activeCell="D35" sqref="D35"/>
      <selection pane="bottomLeft" activeCell="K10" sqref="K10"/>
    </sheetView>
  </sheetViews>
  <sheetFormatPr defaultRowHeight="11.25" x14ac:dyDescent="0.2"/>
  <cols>
    <col min="1" max="1" width="31.85546875" style="4" customWidth="1"/>
    <col min="2" max="2" width="15.28515625" style="4" bestFit="1" customWidth="1"/>
    <col min="3" max="3" width="7.5703125" style="4" bestFit="1" customWidth="1"/>
    <col min="4" max="4" width="12.42578125" style="4" bestFit="1" customWidth="1"/>
    <col min="5" max="5" width="10.140625" style="4" customWidth="1"/>
    <col min="6" max="6" width="14.5703125" style="4" customWidth="1"/>
    <col min="7" max="7" width="18.28515625" style="4" bestFit="1" customWidth="1"/>
    <col min="8" max="8" width="10.42578125" style="4" customWidth="1"/>
    <col min="9" max="9" width="11" style="4" customWidth="1"/>
    <col min="10" max="10" width="10" style="4" customWidth="1"/>
    <col min="11" max="11" width="9" style="4" bestFit="1" customWidth="1"/>
    <col min="12" max="12" width="10.7109375" style="4" customWidth="1"/>
    <col min="13" max="13" width="16.42578125" style="54" customWidth="1"/>
    <col min="14" max="14" width="12.140625" style="54" customWidth="1"/>
    <col min="15" max="15" width="13.140625" style="4" customWidth="1"/>
    <col min="16" max="16" width="12.85546875" style="4" customWidth="1"/>
    <col min="17" max="257" width="9.140625" style="4"/>
    <col min="258" max="259" width="11" style="4" customWidth="1"/>
    <col min="260" max="260" width="17.85546875" style="4" customWidth="1"/>
    <col min="261" max="261" width="7.140625" style="4" customWidth="1"/>
    <col min="262" max="263" width="9.140625" style="4"/>
    <col min="264" max="265" width="6.7109375" style="4" customWidth="1"/>
    <col min="266" max="267" width="8.42578125" style="4" customWidth="1"/>
    <col min="268" max="268" width="10" style="4" customWidth="1"/>
    <col min="269" max="269" width="8.42578125" style="4" customWidth="1"/>
    <col min="270" max="270" width="10.7109375" style="4" customWidth="1"/>
    <col min="271" max="271" width="9.7109375" style="4" customWidth="1"/>
    <col min="272" max="513" width="9.140625" style="4"/>
    <col min="514" max="515" width="11" style="4" customWidth="1"/>
    <col min="516" max="516" width="17.85546875" style="4" customWidth="1"/>
    <col min="517" max="517" width="7.140625" style="4" customWidth="1"/>
    <col min="518" max="519" width="9.140625" style="4"/>
    <col min="520" max="521" width="6.7109375" style="4" customWidth="1"/>
    <col min="522" max="523" width="8.42578125" style="4" customWidth="1"/>
    <col min="524" max="524" width="10" style="4" customWidth="1"/>
    <col min="525" max="525" width="8.42578125" style="4" customWidth="1"/>
    <col min="526" max="526" width="10.7109375" style="4" customWidth="1"/>
    <col min="527" max="527" width="9.7109375" style="4" customWidth="1"/>
    <col min="528" max="769" width="9.140625" style="4"/>
    <col min="770" max="771" width="11" style="4" customWidth="1"/>
    <col min="772" max="772" width="17.85546875" style="4" customWidth="1"/>
    <col min="773" max="773" width="7.140625" style="4" customWidth="1"/>
    <col min="774" max="775" width="9.140625" style="4"/>
    <col min="776" max="777" width="6.7109375" style="4" customWidth="1"/>
    <col min="778" max="779" width="8.42578125" style="4" customWidth="1"/>
    <col min="780" max="780" width="10" style="4" customWidth="1"/>
    <col min="781" max="781" width="8.42578125" style="4" customWidth="1"/>
    <col min="782" max="782" width="10.7109375" style="4" customWidth="1"/>
    <col min="783" max="783" width="9.7109375" style="4" customWidth="1"/>
    <col min="784" max="1025" width="9.140625" style="4"/>
    <col min="1026" max="1027" width="11" style="4" customWidth="1"/>
    <col min="1028" max="1028" width="17.85546875" style="4" customWidth="1"/>
    <col min="1029" max="1029" width="7.140625" style="4" customWidth="1"/>
    <col min="1030" max="1031" width="9.140625" style="4"/>
    <col min="1032" max="1033" width="6.7109375" style="4" customWidth="1"/>
    <col min="1034" max="1035" width="8.42578125" style="4" customWidth="1"/>
    <col min="1036" max="1036" width="10" style="4" customWidth="1"/>
    <col min="1037" max="1037" width="8.42578125" style="4" customWidth="1"/>
    <col min="1038" max="1038" width="10.7109375" style="4" customWidth="1"/>
    <col min="1039" max="1039" width="9.7109375" style="4" customWidth="1"/>
    <col min="1040" max="1281" width="9.140625" style="4"/>
    <col min="1282" max="1283" width="11" style="4" customWidth="1"/>
    <col min="1284" max="1284" width="17.85546875" style="4" customWidth="1"/>
    <col min="1285" max="1285" width="7.140625" style="4" customWidth="1"/>
    <col min="1286" max="1287" width="9.140625" style="4"/>
    <col min="1288" max="1289" width="6.7109375" style="4" customWidth="1"/>
    <col min="1290" max="1291" width="8.42578125" style="4" customWidth="1"/>
    <col min="1292" max="1292" width="10" style="4" customWidth="1"/>
    <col min="1293" max="1293" width="8.42578125" style="4" customWidth="1"/>
    <col min="1294" max="1294" width="10.7109375" style="4" customWidth="1"/>
    <col min="1295" max="1295" width="9.7109375" style="4" customWidth="1"/>
    <col min="1296" max="1537" width="9.140625" style="4"/>
    <col min="1538" max="1539" width="11" style="4" customWidth="1"/>
    <col min="1540" max="1540" width="17.85546875" style="4" customWidth="1"/>
    <col min="1541" max="1541" width="7.140625" style="4" customWidth="1"/>
    <col min="1542" max="1543" width="9.140625" style="4"/>
    <col min="1544" max="1545" width="6.7109375" style="4" customWidth="1"/>
    <col min="1546" max="1547" width="8.42578125" style="4" customWidth="1"/>
    <col min="1548" max="1548" width="10" style="4" customWidth="1"/>
    <col min="1549" max="1549" width="8.42578125" style="4" customWidth="1"/>
    <col min="1550" max="1550" width="10.7109375" style="4" customWidth="1"/>
    <col min="1551" max="1551" width="9.7109375" style="4" customWidth="1"/>
    <col min="1552" max="1793" width="9.140625" style="4"/>
    <col min="1794" max="1795" width="11" style="4" customWidth="1"/>
    <col min="1796" max="1796" width="17.85546875" style="4" customWidth="1"/>
    <col min="1797" max="1797" width="7.140625" style="4" customWidth="1"/>
    <col min="1798" max="1799" width="9.140625" style="4"/>
    <col min="1800" max="1801" width="6.7109375" style="4" customWidth="1"/>
    <col min="1802" max="1803" width="8.42578125" style="4" customWidth="1"/>
    <col min="1804" max="1804" width="10" style="4" customWidth="1"/>
    <col min="1805" max="1805" width="8.42578125" style="4" customWidth="1"/>
    <col min="1806" max="1806" width="10.7109375" style="4" customWidth="1"/>
    <col min="1807" max="1807" width="9.7109375" style="4" customWidth="1"/>
    <col min="1808" max="2049" width="9.140625" style="4"/>
    <col min="2050" max="2051" width="11" style="4" customWidth="1"/>
    <col min="2052" max="2052" width="17.85546875" style="4" customWidth="1"/>
    <col min="2053" max="2053" width="7.140625" style="4" customWidth="1"/>
    <col min="2054" max="2055" width="9.140625" style="4"/>
    <col min="2056" max="2057" width="6.7109375" style="4" customWidth="1"/>
    <col min="2058" max="2059" width="8.42578125" style="4" customWidth="1"/>
    <col min="2060" max="2060" width="10" style="4" customWidth="1"/>
    <col min="2061" max="2061" width="8.42578125" style="4" customWidth="1"/>
    <col min="2062" max="2062" width="10.7109375" style="4" customWidth="1"/>
    <col min="2063" max="2063" width="9.7109375" style="4" customWidth="1"/>
    <col min="2064" max="2305" width="9.140625" style="4"/>
    <col min="2306" max="2307" width="11" style="4" customWidth="1"/>
    <col min="2308" max="2308" width="17.85546875" style="4" customWidth="1"/>
    <col min="2309" max="2309" width="7.140625" style="4" customWidth="1"/>
    <col min="2310" max="2311" width="9.140625" style="4"/>
    <col min="2312" max="2313" width="6.7109375" style="4" customWidth="1"/>
    <col min="2314" max="2315" width="8.42578125" style="4" customWidth="1"/>
    <col min="2316" max="2316" width="10" style="4" customWidth="1"/>
    <col min="2317" max="2317" width="8.42578125" style="4" customWidth="1"/>
    <col min="2318" max="2318" width="10.7109375" style="4" customWidth="1"/>
    <col min="2319" max="2319" width="9.7109375" style="4" customWidth="1"/>
    <col min="2320" max="2561" width="9.140625" style="4"/>
    <col min="2562" max="2563" width="11" style="4" customWidth="1"/>
    <col min="2564" max="2564" width="17.85546875" style="4" customWidth="1"/>
    <col min="2565" max="2565" width="7.140625" style="4" customWidth="1"/>
    <col min="2566" max="2567" width="9.140625" style="4"/>
    <col min="2568" max="2569" width="6.7109375" style="4" customWidth="1"/>
    <col min="2570" max="2571" width="8.42578125" style="4" customWidth="1"/>
    <col min="2572" max="2572" width="10" style="4" customWidth="1"/>
    <col min="2573" max="2573" width="8.42578125" style="4" customWidth="1"/>
    <col min="2574" max="2574" width="10.7109375" style="4" customWidth="1"/>
    <col min="2575" max="2575" width="9.7109375" style="4" customWidth="1"/>
    <col min="2576" max="2817" width="9.140625" style="4"/>
    <col min="2818" max="2819" width="11" style="4" customWidth="1"/>
    <col min="2820" max="2820" width="17.85546875" style="4" customWidth="1"/>
    <col min="2821" max="2821" width="7.140625" style="4" customWidth="1"/>
    <col min="2822" max="2823" width="9.140625" style="4"/>
    <col min="2824" max="2825" width="6.7109375" style="4" customWidth="1"/>
    <col min="2826" max="2827" width="8.42578125" style="4" customWidth="1"/>
    <col min="2828" max="2828" width="10" style="4" customWidth="1"/>
    <col min="2829" max="2829" width="8.42578125" style="4" customWidth="1"/>
    <col min="2830" max="2830" width="10.7109375" style="4" customWidth="1"/>
    <col min="2831" max="2831" width="9.7109375" style="4" customWidth="1"/>
    <col min="2832" max="3073" width="9.140625" style="4"/>
    <col min="3074" max="3075" width="11" style="4" customWidth="1"/>
    <col min="3076" max="3076" width="17.85546875" style="4" customWidth="1"/>
    <col min="3077" max="3077" width="7.140625" style="4" customWidth="1"/>
    <col min="3078" max="3079" width="9.140625" style="4"/>
    <col min="3080" max="3081" width="6.7109375" style="4" customWidth="1"/>
    <col min="3082" max="3083" width="8.42578125" style="4" customWidth="1"/>
    <col min="3084" max="3084" width="10" style="4" customWidth="1"/>
    <col min="3085" max="3085" width="8.42578125" style="4" customWidth="1"/>
    <col min="3086" max="3086" width="10.7109375" style="4" customWidth="1"/>
    <col min="3087" max="3087" width="9.7109375" style="4" customWidth="1"/>
    <col min="3088" max="3329" width="9.140625" style="4"/>
    <col min="3330" max="3331" width="11" style="4" customWidth="1"/>
    <col min="3332" max="3332" width="17.85546875" style="4" customWidth="1"/>
    <col min="3333" max="3333" width="7.140625" style="4" customWidth="1"/>
    <col min="3334" max="3335" width="9.140625" style="4"/>
    <col min="3336" max="3337" width="6.7109375" style="4" customWidth="1"/>
    <col min="3338" max="3339" width="8.42578125" style="4" customWidth="1"/>
    <col min="3340" max="3340" width="10" style="4" customWidth="1"/>
    <col min="3341" max="3341" width="8.42578125" style="4" customWidth="1"/>
    <col min="3342" max="3342" width="10.7109375" style="4" customWidth="1"/>
    <col min="3343" max="3343" width="9.7109375" style="4" customWidth="1"/>
    <col min="3344" max="3585" width="9.140625" style="4"/>
    <col min="3586" max="3587" width="11" style="4" customWidth="1"/>
    <col min="3588" max="3588" width="17.85546875" style="4" customWidth="1"/>
    <col min="3589" max="3589" width="7.140625" style="4" customWidth="1"/>
    <col min="3590" max="3591" width="9.140625" style="4"/>
    <col min="3592" max="3593" width="6.7109375" style="4" customWidth="1"/>
    <col min="3594" max="3595" width="8.42578125" style="4" customWidth="1"/>
    <col min="3596" max="3596" width="10" style="4" customWidth="1"/>
    <col min="3597" max="3597" width="8.42578125" style="4" customWidth="1"/>
    <col min="3598" max="3598" width="10.7109375" style="4" customWidth="1"/>
    <col min="3599" max="3599" width="9.7109375" style="4" customWidth="1"/>
    <col min="3600" max="3841" width="9.140625" style="4"/>
    <col min="3842" max="3843" width="11" style="4" customWidth="1"/>
    <col min="3844" max="3844" width="17.85546875" style="4" customWidth="1"/>
    <col min="3845" max="3845" width="7.140625" style="4" customWidth="1"/>
    <col min="3846" max="3847" width="9.140625" style="4"/>
    <col min="3848" max="3849" width="6.7109375" style="4" customWidth="1"/>
    <col min="3850" max="3851" width="8.42578125" style="4" customWidth="1"/>
    <col min="3852" max="3852" width="10" style="4" customWidth="1"/>
    <col min="3853" max="3853" width="8.42578125" style="4" customWidth="1"/>
    <col min="3854" max="3854" width="10.7109375" style="4" customWidth="1"/>
    <col min="3855" max="3855" width="9.7109375" style="4" customWidth="1"/>
    <col min="3856" max="4097" width="9.140625" style="4"/>
    <col min="4098" max="4099" width="11" style="4" customWidth="1"/>
    <col min="4100" max="4100" width="17.85546875" style="4" customWidth="1"/>
    <col min="4101" max="4101" width="7.140625" style="4" customWidth="1"/>
    <col min="4102" max="4103" width="9.140625" style="4"/>
    <col min="4104" max="4105" width="6.7109375" style="4" customWidth="1"/>
    <col min="4106" max="4107" width="8.42578125" style="4" customWidth="1"/>
    <col min="4108" max="4108" width="10" style="4" customWidth="1"/>
    <col min="4109" max="4109" width="8.42578125" style="4" customWidth="1"/>
    <col min="4110" max="4110" width="10.7109375" style="4" customWidth="1"/>
    <col min="4111" max="4111" width="9.7109375" style="4" customWidth="1"/>
    <col min="4112" max="4353" width="9.140625" style="4"/>
    <col min="4354" max="4355" width="11" style="4" customWidth="1"/>
    <col min="4356" max="4356" width="17.85546875" style="4" customWidth="1"/>
    <col min="4357" max="4357" width="7.140625" style="4" customWidth="1"/>
    <col min="4358" max="4359" width="9.140625" style="4"/>
    <col min="4360" max="4361" width="6.7109375" style="4" customWidth="1"/>
    <col min="4362" max="4363" width="8.42578125" style="4" customWidth="1"/>
    <col min="4364" max="4364" width="10" style="4" customWidth="1"/>
    <col min="4365" max="4365" width="8.42578125" style="4" customWidth="1"/>
    <col min="4366" max="4366" width="10.7109375" style="4" customWidth="1"/>
    <col min="4367" max="4367" width="9.7109375" style="4" customWidth="1"/>
    <col min="4368" max="4609" width="9.140625" style="4"/>
    <col min="4610" max="4611" width="11" style="4" customWidth="1"/>
    <col min="4612" max="4612" width="17.85546875" style="4" customWidth="1"/>
    <col min="4613" max="4613" width="7.140625" style="4" customWidth="1"/>
    <col min="4614" max="4615" width="9.140625" style="4"/>
    <col min="4616" max="4617" width="6.7109375" style="4" customWidth="1"/>
    <col min="4618" max="4619" width="8.42578125" style="4" customWidth="1"/>
    <col min="4620" max="4620" width="10" style="4" customWidth="1"/>
    <col min="4621" max="4621" width="8.42578125" style="4" customWidth="1"/>
    <col min="4622" max="4622" width="10.7109375" style="4" customWidth="1"/>
    <col min="4623" max="4623" width="9.7109375" style="4" customWidth="1"/>
    <col min="4624" max="4865" width="9.140625" style="4"/>
    <col min="4866" max="4867" width="11" style="4" customWidth="1"/>
    <col min="4868" max="4868" width="17.85546875" style="4" customWidth="1"/>
    <col min="4869" max="4869" width="7.140625" style="4" customWidth="1"/>
    <col min="4870" max="4871" width="9.140625" style="4"/>
    <col min="4872" max="4873" width="6.7109375" style="4" customWidth="1"/>
    <col min="4874" max="4875" width="8.42578125" style="4" customWidth="1"/>
    <col min="4876" max="4876" width="10" style="4" customWidth="1"/>
    <col min="4877" max="4877" width="8.42578125" style="4" customWidth="1"/>
    <col min="4878" max="4878" width="10.7109375" style="4" customWidth="1"/>
    <col min="4879" max="4879" width="9.7109375" style="4" customWidth="1"/>
    <col min="4880" max="5121" width="9.140625" style="4"/>
    <col min="5122" max="5123" width="11" style="4" customWidth="1"/>
    <col min="5124" max="5124" width="17.85546875" style="4" customWidth="1"/>
    <col min="5125" max="5125" width="7.140625" style="4" customWidth="1"/>
    <col min="5126" max="5127" width="9.140625" style="4"/>
    <col min="5128" max="5129" width="6.7109375" style="4" customWidth="1"/>
    <col min="5130" max="5131" width="8.42578125" style="4" customWidth="1"/>
    <col min="5132" max="5132" width="10" style="4" customWidth="1"/>
    <col min="5133" max="5133" width="8.42578125" style="4" customWidth="1"/>
    <col min="5134" max="5134" width="10.7109375" style="4" customWidth="1"/>
    <col min="5135" max="5135" width="9.7109375" style="4" customWidth="1"/>
    <col min="5136" max="5377" width="9.140625" style="4"/>
    <col min="5378" max="5379" width="11" style="4" customWidth="1"/>
    <col min="5380" max="5380" width="17.85546875" style="4" customWidth="1"/>
    <col min="5381" max="5381" width="7.140625" style="4" customWidth="1"/>
    <col min="5382" max="5383" width="9.140625" style="4"/>
    <col min="5384" max="5385" width="6.7109375" style="4" customWidth="1"/>
    <col min="5386" max="5387" width="8.42578125" style="4" customWidth="1"/>
    <col min="5388" max="5388" width="10" style="4" customWidth="1"/>
    <col min="5389" max="5389" width="8.42578125" style="4" customWidth="1"/>
    <col min="5390" max="5390" width="10.7109375" style="4" customWidth="1"/>
    <col min="5391" max="5391" width="9.7109375" style="4" customWidth="1"/>
    <col min="5392" max="5633" width="9.140625" style="4"/>
    <col min="5634" max="5635" width="11" style="4" customWidth="1"/>
    <col min="5636" max="5636" width="17.85546875" style="4" customWidth="1"/>
    <col min="5637" max="5637" width="7.140625" style="4" customWidth="1"/>
    <col min="5638" max="5639" width="9.140625" style="4"/>
    <col min="5640" max="5641" width="6.7109375" style="4" customWidth="1"/>
    <col min="5642" max="5643" width="8.42578125" style="4" customWidth="1"/>
    <col min="5644" max="5644" width="10" style="4" customWidth="1"/>
    <col min="5645" max="5645" width="8.42578125" style="4" customWidth="1"/>
    <col min="5646" max="5646" width="10.7109375" style="4" customWidth="1"/>
    <col min="5647" max="5647" width="9.7109375" style="4" customWidth="1"/>
    <col min="5648" max="5889" width="9.140625" style="4"/>
    <col min="5890" max="5891" width="11" style="4" customWidth="1"/>
    <col min="5892" max="5892" width="17.85546875" style="4" customWidth="1"/>
    <col min="5893" max="5893" width="7.140625" style="4" customWidth="1"/>
    <col min="5894" max="5895" width="9.140625" style="4"/>
    <col min="5896" max="5897" width="6.7109375" style="4" customWidth="1"/>
    <col min="5898" max="5899" width="8.42578125" style="4" customWidth="1"/>
    <col min="5900" max="5900" width="10" style="4" customWidth="1"/>
    <col min="5901" max="5901" width="8.42578125" style="4" customWidth="1"/>
    <col min="5902" max="5902" width="10.7109375" style="4" customWidth="1"/>
    <col min="5903" max="5903" width="9.7109375" style="4" customWidth="1"/>
    <col min="5904" max="6145" width="9.140625" style="4"/>
    <col min="6146" max="6147" width="11" style="4" customWidth="1"/>
    <col min="6148" max="6148" width="17.85546875" style="4" customWidth="1"/>
    <col min="6149" max="6149" width="7.140625" style="4" customWidth="1"/>
    <col min="6150" max="6151" width="9.140625" style="4"/>
    <col min="6152" max="6153" width="6.7109375" style="4" customWidth="1"/>
    <col min="6154" max="6155" width="8.42578125" style="4" customWidth="1"/>
    <col min="6156" max="6156" width="10" style="4" customWidth="1"/>
    <col min="6157" max="6157" width="8.42578125" style="4" customWidth="1"/>
    <col min="6158" max="6158" width="10.7109375" style="4" customWidth="1"/>
    <col min="6159" max="6159" width="9.7109375" style="4" customWidth="1"/>
    <col min="6160" max="6401" width="9.140625" style="4"/>
    <col min="6402" max="6403" width="11" style="4" customWidth="1"/>
    <col min="6404" max="6404" width="17.85546875" style="4" customWidth="1"/>
    <col min="6405" max="6405" width="7.140625" style="4" customWidth="1"/>
    <col min="6406" max="6407" width="9.140625" style="4"/>
    <col min="6408" max="6409" width="6.7109375" style="4" customWidth="1"/>
    <col min="6410" max="6411" width="8.42578125" style="4" customWidth="1"/>
    <col min="6412" max="6412" width="10" style="4" customWidth="1"/>
    <col min="6413" max="6413" width="8.42578125" style="4" customWidth="1"/>
    <col min="6414" max="6414" width="10.7109375" style="4" customWidth="1"/>
    <col min="6415" max="6415" width="9.7109375" style="4" customWidth="1"/>
    <col min="6416" max="6657" width="9.140625" style="4"/>
    <col min="6658" max="6659" width="11" style="4" customWidth="1"/>
    <col min="6660" max="6660" width="17.85546875" style="4" customWidth="1"/>
    <col min="6661" max="6661" width="7.140625" style="4" customWidth="1"/>
    <col min="6662" max="6663" width="9.140625" style="4"/>
    <col min="6664" max="6665" width="6.7109375" style="4" customWidth="1"/>
    <col min="6666" max="6667" width="8.42578125" style="4" customWidth="1"/>
    <col min="6668" max="6668" width="10" style="4" customWidth="1"/>
    <col min="6669" max="6669" width="8.42578125" style="4" customWidth="1"/>
    <col min="6670" max="6670" width="10.7109375" style="4" customWidth="1"/>
    <col min="6671" max="6671" width="9.7109375" style="4" customWidth="1"/>
    <col min="6672" max="6913" width="9.140625" style="4"/>
    <col min="6914" max="6915" width="11" style="4" customWidth="1"/>
    <col min="6916" max="6916" width="17.85546875" style="4" customWidth="1"/>
    <col min="6917" max="6917" width="7.140625" style="4" customWidth="1"/>
    <col min="6918" max="6919" width="9.140625" style="4"/>
    <col min="6920" max="6921" width="6.7109375" style="4" customWidth="1"/>
    <col min="6922" max="6923" width="8.42578125" style="4" customWidth="1"/>
    <col min="6924" max="6924" width="10" style="4" customWidth="1"/>
    <col min="6925" max="6925" width="8.42578125" style="4" customWidth="1"/>
    <col min="6926" max="6926" width="10.7109375" style="4" customWidth="1"/>
    <col min="6927" max="6927" width="9.7109375" style="4" customWidth="1"/>
    <col min="6928" max="7169" width="9.140625" style="4"/>
    <col min="7170" max="7171" width="11" style="4" customWidth="1"/>
    <col min="7172" max="7172" width="17.85546875" style="4" customWidth="1"/>
    <col min="7173" max="7173" width="7.140625" style="4" customWidth="1"/>
    <col min="7174" max="7175" width="9.140625" style="4"/>
    <col min="7176" max="7177" width="6.7109375" style="4" customWidth="1"/>
    <col min="7178" max="7179" width="8.42578125" style="4" customWidth="1"/>
    <col min="7180" max="7180" width="10" style="4" customWidth="1"/>
    <col min="7181" max="7181" width="8.42578125" style="4" customWidth="1"/>
    <col min="7182" max="7182" width="10.7109375" style="4" customWidth="1"/>
    <col min="7183" max="7183" width="9.7109375" style="4" customWidth="1"/>
    <col min="7184" max="7425" width="9.140625" style="4"/>
    <col min="7426" max="7427" width="11" style="4" customWidth="1"/>
    <col min="7428" max="7428" width="17.85546875" style="4" customWidth="1"/>
    <col min="7429" max="7429" width="7.140625" style="4" customWidth="1"/>
    <col min="7430" max="7431" width="9.140625" style="4"/>
    <col min="7432" max="7433" width="6.7109375" style="4" customWidth="1"/>
    <col min="7434" max="7435" width="8.42578125" style="4" customWidth="1"/>
    <col min="7436" max="7436" width="10" style="4" customWidth="1"/>
    <col min="7437" max="7437" width="8.42578125" style="4" customWidth="1"/>
    <col min="7438" max="7438" width="10.7109375" style="4" customWidth="1"/>
    <col min="7439" max="7439" width="9.7109375" style="4" customWidth="1"/>
    <col min="7440" max="7681" width="9.140625" style="4"/>
    <col min="7682" max="7683" width="11" style="4" customWidth="1"/>
    <col min="7684" max="7684" width="17.85546875" style="4" customWidth="1"/>
    <col min="7685" max="7685" width="7.140625" style="4" customWidth="1"/>
    <col min="7686" max="7687" width="9.140625" style="4"/>
    <col min="7688" max="7689" width="6.7109375" style="4" customWidth="1"/>
    <col min="7690" max="7691" width="8.42578125" style="4" customWidth="1"/>
    <col min="7692" max="7692" width="10" style="4" customWidth="1"/>
    <col min="7693" max="7693" width="8.42578125" style="4" customWidth="1"/>
    <col min="7694" max="7694" width="10.7109375" style="4" customWidth="1"/>
    <col min="7695" max="7695" width="9.7109375" style="4" customWidth="1"/>
    <col min="7696" max="7937" width="9.140625" style="4"/>
    <col min="7938" max="7939" width="11" style="4" customWidth="1"/>
    <col min="7940" max="7940" width="17.85546875" style="4" customWidth="1"/>
    <col min="7941" max="7941" width="7.140625" style="4" customWidth="1"/>
    <col min="7942" max="7943" width="9.140625" style="4"/>
    <col min="7944" max="7945" width="6.7109375" style="4" customWidth="1"/>
    <col min="7946" max="7947" width="8.42578125" style="4" customWidth="1"/>
    <col min="7948" max="7948" width="10" style="4" customWidth="1"/>
    <col min="7949" max="7949" width="8.42578125" style="4" customWidth="1"/>
    <col min="7950" max="7950" width="10.7109375" style="4" customWidth="1"/>
    <col min="7951" max="7951" width="9.7109375" style="4" customWidth="1"/>
    <col min="7952" max="8193" width="9.140625" style="4"/>
    <col min="8194" max="8195" width="11" style="4" customWidth="1"/>
    <col min="8196" max="8196" width="17.85546875" style="4" customWidth="1"/>
    <col min="8197" max="8197" width="7.140625" style="4" customWidth="1"/>
    <col min="8198" max="8199" width="9.140625" style="4"/>
    <col min="8200" max="8201" width="6.7109375" style="4" customWidth="1"/>
    <col min="8202" max="8203" width="8.42578125" style="4" customWidth="1"/>
    <col min="8204" max="8204" width="10" style="4" customWidth="1"/>
    <col min="8205" max="8205" width="8.42578125" style="4" customWidth="1"/>
    <col min="8206" max="8206" width="10.7109375" style="4" customWidth="1"/>
    <col min="8207" max="8207" width="9.7109375" style="4" customWidth="1"/>
    <col min="8208" max="8449" width="9.140625" style="4"/>
    <col min="8450" max="8451" width="11" style="4" customWidth="1"/>
    <col min="8452" max="8452" width="17.85546875" style="4" customWidth="1"/>
    <col min="8453" max="8453" width="7.140625" style="4" customWidth="1"/>
    <col min="8454" max="8455" width="9.140625" style="4"/>
    <col min="8456" max="8457" width="6.7109375" style="4" customWidth="1"/>
    <col min="8458" max="8459" width="8.42578125" style="4" customWidth="1"/>
    <col min="8460" max="8460" width="10" style="4" customWidth="1"/>
    <col min="8461" max="8461" width="8.42578125" style="4" customWidth="1"/>
    <col min="8462" max="8462" width="10.7109375" style="4" customWidth="1"/>
    <col min="8463" max="8463" width="9.7109375" style="4" customWidth="1"/>
    <col min="8464" max="8705" width="9.140625" style="4"/>
    <col min="8706" max="8707" width="11" style="4" customWidth="1"/>
    <col min="8708" max="8708" width="17.85546875" style="4" customWidth="1"/>
    <col min="8709" max="8709" width="7.140625" style="4" customWidth="1"/>
    <col min="8710" max="8711" width="9.140625" style="4"/>
    <col min="8712" max="8713" width="6.7109375" style="4" customWidth="1"/>
    <col min="8714" max="8715" width="8.42578125" style="4" customWidth="1"/>
    <col min="8716" max="8716" width="10" style="4" customWidth="1"/>
    <col min="8717" max="8717" width="8.42578125" style="4" customWidth="1"/>
    <col min="8718" max="8718" width="10.7109375" style="4" customWidth="1"/>
    <col min="8719" max="8719" width="9.7109375" style="4" customWidth="1"/>
    <col min="8720" max="8961" width="9.140625" style="4"/>
    <col min="8962" max="8963" width="11" style="4" customWidth="1"/>
    <col min="8964" max="8964" width="17.85546875" style="4" customWidth="1"/>
    <col min="8965" max="8965" width="7.140625" style="4" customWidth="1"/>
    <col min="8966" max="8967" width="9.140625" style="4"/>
    <col min="8968" max="8969" width="6.7109375" style="4" customWidth="1"/>
    <col min="8970" max="8971" width="8.42578125" style="4" customWidth="1"/>
    <col min="8972" max="8972" width="10" style="4" customWidth="1"/>
    <col min="8973" max="8973" width="8.42578125" style="4" customWidth="1"/>
    <col min="8974" max="8974" width="10.7109375" style="4" customWidth="1"/>
    <col min="8975" max="8975" width="9.7109375" style="4" customWidth="1"/>
    <col min="8976" max="9217" width="9.140625" style="4"/>
    <col min="9218" max="9219" width="11" style="4" customWidth="1"/>
    <col min="9220" max="9220" width="17.85546875" style="4" customWidth="1"/>
    <col min="9221" max="9221" width="7.140625" style="4" customWidth="1"/>
    <col min="9222" max="9223" width="9.140625" style="4"/>
    <col min="9224" max="9225" width="6.7109375" style="4" customWidth="1"/>
    <col min="9226" max="9227" width="8.42578125" style="4" customWidth="1"/>
    <col min="9228" max="9228" width="10" style="4" customWidth="1"/>
    <col min="9229" max="9229" width="8.42578125" style="4" customWidth="1"/>
    <col min="9230" max="9230" width="10.7109375" style="4" customWidth="1"/>
    <col min="9231" max="9231" width="9.7109375" style="4" customWidth="1"/>
    <col min="9232" max="9473" width="9.140625" style="4"/>
    <col min="9474" max="9475" width="11" style="4" customWidth="1"/>
    <col min="9476" max="9476" width="17.85546875" style="4" customWidth="1"/>
    <col min="9477" max="9477" width="7.140625" style="4" customWidth="1"/>
    <col min="9478" max="9479" width="9.140625" style="4"/>
    <col min="9480" max="9481" width="6.7109375" style="4" customWidth="1"/>
    <col min="9482" max="9483" width="8.42578125" style="4" customWidth="1"/>
    <col min="9484" max="9484" width="10" style="4" customWidth="1"/>
    <col min="9485" max="9485" width="8.42578125" style="4" customWidth="1"/>
    <col min="9486" max="9486" width="10.7109375" style="4" customWidth="1"/>
    <col min="9487" max="9487" width="9.7109375" style="4" customWidth="1"/>
    <col min="9488" max="9729" width="9.140625" style="4"/>
    <col min="9730" max="9731" width="11" style="4" customWidth="1"/>
    <col min="9732" max="9732" width="17.85546875" style="4" customWidth="1"/>
    <col min="9733" max="9733" width="7.140625" style="4" customWidth="1"/>
    <col min="9734" max="9735" width="9.140625" style="4"/>
    <col min="9736" max="9737" width="6.7109375" style="4" customWidth="1"/>
    <col min="9738" max="9739" width="8.42578125" style="4" customWidth="1"/>
    <col min="9740" max="9740" width="10" style="4" customWidth="1"/>
    <col min="9741" max="9741" width="8.42578125" style="4" customWidth="1"/>
    <col min="9742" max="9742" width="10.7109375" style="4" customWidth="1"/>
    <col min="9743" max="9743" width="9.7109375" style="4" customWidth="1"/>
    <col min="9744" max="9985" width="9.140625" style="4"/>
    <col min="9986" max="9987" width="11" style="4" customWidth="1"/>
    <col min="9988" max="9988" width="17.85546875" style="4" customWidth="1"/>
    <col min="9989" max="9989" width="7.140625" style="4" customWidth="1"/>
    <col min="9990" max="9991" width="9.140625" style="4"/>
    <col min="9992" max="9993" width="6.7109375" style="4" customWidth="1"/>
    <col min="9994" max="9995" width="8.42578125" style="4" customWidth="1"/>
    <col min="9996" max="9996" width="10" style="4" customWidth="1"/>
    <col min="9997" max="9997" width="8.42578125" style="4" customWidth="1"/>
    <col min="9998" max="9998" width="10.7109375" style="4" customWidth="1"/>
    <col min="9999" max="9999" width="9.7109375" style="4" customWidth="1"/>
    <col min="10000" max="10241" width="9.140625" style="4"/>
    <col min="10242" max="10243" width="11" style="4" customWidth="1"/>
    <col min="10244" max="10244" width="17.85546875" style="4" customWidth="1"/>
    <col min="10245" max="10245" width="7.140625" style="4" customWidth="1"/>
    <col min="10246" max="10247" width="9.140625" style="4"/>
    <col min="10248" max="10249" width="6.7109375" style="4" customWidth="1"/>
    <col min="10250" max="10251" width="8.42578125" style="4" customWidth="1"/>
    <col min="10252" max="10252" width="10" style="4" customWidth="1"/>
    <col min="10253" max="10253" width="8.42578125" style="4" customWidth="1"/>
    <col min="10254" max="10254" width="10.7109375" style="4" customWidth="1"/>
    <col min="10255" max="10255" width="9.7109375" style="4" customWidth="1"/>
    <col min="10256" max="10497" width="9.140625" style="4"/>
    <col min="10498" max="10499" width="11" style="4" customWidth="1"/>
    <col min="10500" max="10500" width="17.85546875" style="4" customWidth="1"/>
    <col min="10501" max="10501" width="7.140625" style="4" customWidth="1"/>
    <col min="10502" max="10503" width="9.140625" style="4"/>
    <col min="10504" max="10505" width="6.7109375" style="4" customWidth="1"/>
    <col min="10506" max="10507" width="8.42578125" style="4" customWidth="1"/>
    <col min="10508" max="10508" width="10" style="4" customWidth="1"/>
    <col min="10509" max="10509" width="8.42578125" style="4" customWidth="1"/>
    <col min="10510" max="10510" width="10.7109375" style="4" customWidth="1"/>
    <col min="10511" max="10511" width="9.7109375" style="4" customWidth="1"/>
    <col min="10512" max="10753" width="9.140625" style="4"/>
    <col min="10754" max="10755" width="11" style="4" customWidth="1"/>
    <col min="10756" max="10756" width="17.85546875" style="4" customWidth="1"/>
    <col min="10757" max="10757" width="7.140625" style="4" customWidth="1"/>
    <col min="10758" max="10759" width="9.140625" style="4"/>
    <col min="10760" max="10761" width="6.7109375" style="4" customWidth="1"/>
    <col min="10762" max="10763" width="8.42578125" style="4" customWidth="1"/>
    <col min="10764" max="10764" width="10" style="4" customWidth="1"/>
    <col min="10765" max="10765" width="8.42578125" style="4" customWidth="1"/>
    <col min="10766" max="10766" width="10.7109375" style="4" customWidth="1"/>
    <col min="10767" max="10767" width="9.7109375" style="4" customWidth="1"/>
    <col min="10768" max="11009" width="9.140625" style="4"/>
    <col min="11010" max="11011" width="11" style="4" customWidth="1"/>
    <col min="11012" max="11012" width="17.85546875" style="4" customWidth="1"/>
    <col min="11013" max="11013" width="7.140625" style="4" customWidth="1"/>
    <col min="11014" max="11015" width="9.140625" style="4"/>
    <col min="11016" max="11017" width="6.7109375" style="4" customWidth="1"/>
    <col min="11018" max="11019" width="8.42578125" style="4" customWidth="1"/>
    <col min="11020" max="11020" width="10" style="4" customWidth="1"/>
    <col min="11021" max="11021" width="8.42578125" style="4" customWidth="1"/>
    <col min="11022" max="11022" width="10.7109375" style="4" customWidth="1"/>
    <col min="11023" max="11023" width="9.7109375" style="4" customWidth="1"/>
    <col min="11024" max="11265" width="9.140625" style="4"/>
    <col min="11266" max="11267" width="11" style="4" customWidth="1"/>
    <col min="11268" max="11268" width="17.85546875" style="4" customWidth="1"/>
    <col min="11269" max="11269" width="7.140625" style="4" customWidth="1"/>
    <col min="11270" max="11271" width="9.140625" style="4"/>
    <col min="11272" max="11273" width="6.7109375" style="4" customWidth="1"/>
    <col min="11274" max="11275" width="8.42578125" style="4" customWidth="1"/>
    <col min="11276" max="11276" width="10" style="4" customWidth="1"/>
    <col min="11277" max="11277" width="8.42578125" style="4" customWidth="1"/>
    <col min="11278" max="11278" width="10.7109375" style="4" customWidth="1"/>
    <col min="11279" max="11279" width="9.7109375" style="4" customWidth="1"/>
    <col min="11280" max="11521" width="9.140625" style="4"/>
    <col min="11522" max="11523" width="11" style="4" customWidth="1"/>
    <col min="11524" max="11524" width="17.85546875" style="4" customWidth="1"/>
    <col min="11525" max="11525" width="7.140625" style="4" customWidth="1"/>
    <col min="11526" max="11527" width="9.140625" style="4"/>
    <col min="11528" max="11529" width="6.7109375" style="4" customWidth="1"/>
    <col min="11530" max="11531" width="8.42578125" style="4" customWidth="1"/>
    <col min="11532" max="11532" width="10" style="4" customWidth="1"/>
    <col min="11533" max="11533" width="8.42578125" style="4" customWidth="1"/>
    <col min="11534" max="11534" width="10.7109375" style="4" customWidth="1"/>
    <col min="11535" max="11535" width="9.7109375" style="4" customWidth="1"/>
    <col min="11536" max="11777" width="9.140625" style="4"/>
    <col min="11778" max="11779" width="11" style="4" customWidth="1"/>
    <col min="11780" max="11780" width="17.85546875" style="4" customWidth="1"/>
    <col min="11781" max="11781" width="7.140625" style="4" customWidth="1"/>
    <col min="11782" max="11783" width="9.140625" style="4"/>
    <col min="11784" max="11785" width="6.7109375" style="4" customWidth="1"/>
    <col min="11786" max="11787" width="8.42578125" style="4" customWidth="1"/>
    <col min="11788" max="11788" width="10" style="4" customWidth="1"/>
    <col min="11789" max="11789" width="8.42578125" style="4" customWidth="1"/>
    <col min="11790" max="11790" width="10.7109375" style="4" customWidth="1"/>
    <col min="11791" max="11791" width="9.7109375" style="4" customWidth="1"/>
    <col min="11792" max="12033" width="9.140625" style="4"/>
    <col min="12034" max="12035" width="11" style="4" customWidth="1"/>
    <col min="12036" max="12036" width="17.85546875" style="4" customWidth="1"/>
    <col min="12037" max="12037" width="7.140625" style="4" customWidth="1"/>
    <col min="12038" max="12039" width="9.140625" style="4"/>
    <col min="12040" max="12041" width="6.7109375" style="4" customWidth="1"/>
    <col min="12042" max="12043" width="8.42578125" style="4" customWidth="1"/>
    <col min="12044" max="12044" width="10" style="4" customWidth="1"/>
    <col min="12045" max="12045" width="8.42578125" style="4" customWidth="1"/>
    <col min="12046" max="12046" width="10.7109375" style="4" customWidth="1"/>
    <col min="12047" max="12047" width="9.7109375" style="4" customWidth="1"/>
    <col min="12048" max="12289" width="9.140625" style="4"/>
    <col min="12290" max="12291" width="11" style="4" customWidth="1"/>
    <col min="12292" max="12292" width="17.85546875" style="4" customWidth="1"/>
    <col min="12293" max="12293" width="7.140625" style="4" customWidth="1"/>
    <col min="12294" max="12295" width="9.140625" style="4"/>
    <col min="12296" max="12297" width="6.7109375" style="4" customWidth="1"/>
    <col min="12298" max="12299" width="8.42578125" style="4" customWidth="1"/>
    <col min="12300" max="12300" width="10" style="4" customWidth="1"/>
    <col min="12301" max="12301" width="8.42578125" style="4" customWidth="1"/>
    <col min="12302" max="12302" width="10.7109375" style="4" customWidth="1"/>
    <col min="12303" max="12303" width="9.7109375" style="4" customWidth="1"/>
    <col min="12304" max="12545" width="9.140625" style="4"/>
    <col min="12546" max="12547" width="11" style="4" customWidth="1"/>
    <col min="12548" max="12548" width="17.85546875" style="4" customWidth="1"/>
    <col min="12549" max="12549" width="7.140625" style="4" customWidth="1"/>
    <col min="12550" max="12551" width="9.140625" style="4"/>
    <col min="12552" max="12553" width="6.7109375" style="4" customWidth="1"/>
    <col min="12554" max="12555" width="8.42578125" style="4" customWidth="1"/>
    <col min="12556" max="12556" width="10" style="4" customWidth="1"/>
    <col min="12557" max="12557" width="8.42578125" style="4" customWidth="1"/>
    <col min="12558" max="12558" width="10.7109375" style="4" customWidth="1"/>
    <col min="12559" max="12559" width="9.7109375" style="4" customWidth="1"/>
    <col min="12560" max="12801" width="9.140625" style="4"/>
    <col min="12802" max="12803" width="11" style="4" customWidth="1"/>
    <col min="12804" max="12804" width="17.85546875" style="4" customWidth="1"/>
    <col min="12805" max="12805" width="7.140625" style="4" customWidth="1"/>
    <col min="12806" max="12807" width="9.140625" style="4"/>
    <col min="12808" max="12809" width="6.7109375" style="4" customWidth="1"/>
    <col min="12810" max="12811" width="8.42578125" style="4" customWidth="1"/>
    <col min="12812" max="12812" width="10" style="4" customWidth="1"/>
    <col min="12813" max="12813" width="8.42578125" style="4" customWidth="1"/>
    <col min="12814" max="12814" width="10.7109375" style="4" customWidth="1"/>
    <col min="12815" max="12815" width="9.7109375" style="4" customWidth="1"/>
    <col min="12816" max="13057" width="9.140625" style="4"/>
    <col min="13058" max="13059" width="11" style="4" customWidth="1"/>
    <col min="13060" max="13060" width="17.85546875" style="4" customWidth="1"/>
    <col min="13061" max="13061" width="7.140625" style="4" customWidth="1"/>
    <col min="13062" max="13063" width="9.140625" style="4"/>
    <col min="13064" max="13065" width="6.7109375" style="4" customWidth="1"/>
    <col min="13066" max="13067" width="8.42578125" style="4" customWidth="1"/>
    <col min="13068" max="13068" width="10" style="4" customWidth="1"/>
    <col min="13069" max="13069" width="8.42578125" style="4" customWidth="1"/>
    <col min="13070" max="13070" width="10.7109375" style="4" customWidth="1"/>
    <col min="13071" max="13071" width="9.7109375" style="4" customWidth="1"/>
    <col min="13072" max="13313" width="9.140625" style="4"/>
    <col min="13314" max="13315" width="11" style="4" customWidth="1"/>
    <col min="13316" max="13316" width="17.85546875" style="4" customWidth="1"/>
    <col min="13317" max="13317" width="7.140625" style="4" customWidth="1"/>
    <col min="13318" max="13319" width="9.140625" style="4"/>
    <col min="13320" max="13321" width="6.7109375" style="4" customWidth="1"/>
    <col min="13322" max="13323" width="8.42578125" style="4" customWidth="1"/>
    <col min="13324" max="13324" width="10" style="4" customWidth="1"/>
    <col min="13325" max="13325" width="8.42578125" style="4" customWidth="1"/>
    <col min="13326" max="13326" width="10.7109375" style="4" customWidth="1"/>
    <col min="13327" max="13327" width="9.7109375" style="4" customWidth="1"/>
    <col min="13328" max="13569" width="9.140625" style="4"/>
    <col min="13570" max="13571" width="11" style="4" customWidth="1"/>
    <col min="13572" max="13572" width="17.85546875" style="4" customWidth="1"/>
    <col min="13573" max="13573" width="7.140625" style="4" customWidth="1"/>
    <col min="13574" max="13575" width="9.140625" style="4"/>
    <col min="13576" max="13577" width="6.7109375" style="4" customWidth="1"/>
    <col min="13578" max="13579" width="8.42578125" style="4" customWidth="1"/>
    <col min="13580" max="13580" width="10" style="4" customWidth="1"/>
    <col min="13581" max="13581" width="8.42578125" style="4" customWidth="1"/>
    <col min="13582" max="13582" width="10.7109375" style="4" customWidth="1"/>
    <col min="13583" max="13583" width="9.7109375" style="4" customWidth="1"/>
    <col min="13584" max="13825" width="9.140625" style="4"/>
    <col min="13826" max="13827" width="11" style="4" customWidth="1"/>
    <col min="13828" max="13828" width="17.85546875" style="4" customWidth="1"/>
    <col min="13829" max="13829" width="7.140625" style="4" customWidth="1"/>
    <col min="13830" max="13831" width="9.140625" style="4"/>
    <col min="13832" max="13833" width="6.7109375" style="4" customWidth="1"/>
    <col min="13834" max="13835" width="8.42578125" style="4" customWidth="1"/>
    <col min="13836" max="13836" width="10" style="4" customWidth="1"/>
    <col min="13837" max="13837" width="8.42578125" style="4" customWidth="1"/>
    <col min="13838" max="13838" width="10.7109375" style="4" customWidth="1"/>
    <col min="13839" max="13839" width="9.7109375" style="4" customWidth="1"/>
    <col min="13840" max="14081" width="9.140625" style="4"/>
    <col min="14082" max="14083" width="11" style="4" customWidth="1"/>
    <col min="14084" max="14084" width="17.85546875" style="4" customWidth="1"/>
    <col min="14085" max="14085" width="7.140625" style="4" customWidth="1"/>
    <col min="14086" max="14087" width="9.140625" style="4"/>
    <col min="14088" max="14089" width="6.7109375" style="4" customWidth="1"/>
    <col min="14090" max="14091" width="8.42578125" style="4" customWidth="1"/>
    <col min="14092" max="14092" width="10" style="4" customWidth="1"/>
    <col min="14093" max="14093" width="8.42578125" style="4" customWidth="1"/>
    <col min="14094" max="14094" width="10.7109375" style="4" customWidth="1"/>
    <col min="14095" max="14095" width="9.7109375" style="4" customWidth="1"/>
    <col min="14096" max="14337" width="9.140625" style="4"/>
    <col min="14338" max="14339" width="11" style="4" customWidth="1"/>
    <col min="14340" max="14340" width="17.85546875" style="4" customWidth="1"/>
    <col min="14341" max="14341" width="7.140625" style="4" customWidth="1"/>
    <col min="14342" max="14343" width="9.140625" style="4"/>
    <col min="14344" max="14345" width="6.7109375" style="4" customWidth="1"/>
    <col min="14346" max="14347" width="8.42578125" style="4" customWidth="1"/>
    <col min="14348" max="14348" width="10" style="4" customWidth="1"/>
    <col min="14349" max="14349" width="8.42578125" style="4" customWidth="1"/>
    <col min="14350" max="14350" width="10.7109375" style="4" customWidth="1"/>
    <col min="14351" max="14351" width="9.7109375" style="4" customWidth="1"/>
    <col min="14352" max="14593" width="9.140625" style="4"/>
    <col min="14594" max="14595" width="11" style="4" customWidth="1"/>
    <col min="14596" max="14596" width="17.85546875" style="4" customWidth="1"/>
    <col min="14597" max="14597" width="7.140625" style="4" customWidth="1"/>
    <col min="14598" max="14599" width="9.140625" style="4"/>
    <col min="14600" max="14601" width="6.7109375" style="4" customWidth="1"/>
    <col min="14602" max="14603" width="8.42578125" style="4" customWidth="1"/>
    <col min="14604" max="14604" width="10" style="4" customWidth="1"/>
    <col min="14605" max="14605" width="8.42578125" style="4" customWidth="1"/>
    <col min="14606" max="14606" width="10.7109375" style="4" customWidth="1"/>
    <col min="14607" max="14607" width="9.7109375" style="4" customWidth="1"/>
    <col min="14608" max="14849" width="9.140625" style="4"/>
    <col min="14850" max="14851" width="11" style="4" customWidth="1"/>
    <col min="14852" max="14852" width="17.85546875" style="4" customWidth="1"/>
    <col min="14853" max="14853" width="7.140625" style="4" customWidth="1"/>
    <col min="14854" max="14855" width="9.140625" style="4"/>
    <col min="14856" max="14857" width="6.7109375" style="4" customWidth="1"/>
    <col min="14858" max="14859" width="8.42578125" style="4" customWidth="1"/>
    <col min="14860" max="14860" width="10" style="4" customWidth="1"/>
    <col min="14861" max="14861" width="8.42578125" style="4" customWidth="1"/>
    <col min="14862" max="14862" width="10.7109375" style="4" customWidth="1"/>
    <col min="14863" max="14863" width="9.7109375" style="4" customWidth="1"/>
    <col min="14864" max="15105" width="9.140625" style="4"/>
    <col min="15106" max="15107" width="11" style="4" customWidth="1"/>
    <col min="15108" max="15108" width="17.85546875" style="4" customWidth="1"/>
    <col min="15109" max="15109" width="7.140625" style="4" customWidth="1"/>
    <col min="15110" max="15111" width="9.140625" style="4"/>
    <col min="15112" max="15113" width="6.7109375" style="4" customWidth="1"/>
    <col min="15114" max="15115" width="8.42578125" style="4" customWidth="1"/>
    <col min="15116" max="15116" width="10" style="4" customWidth="1"/>
    <col min="15117" max="15117" width="8.42578125" style="4" customWidth="1"/>
    <col min="15118" max="15118" width="10.7109375" style="4" customWidth="1"/>
    <col min="15119" max="15119" width="9.7109375" style="4" customWidth="1"/>
    <col min="15120" max="15361" width="9.140625" style="4"/>
    <col min="15362" max="15363" width="11" style="4" customWidth="1"/>
    <col min="15364" max="15364" width="17.85546875" style="4" customWidth="1"/>
    <col min="15365" max="15365" width="7.140625" style="4" customWidth="1"/>
    <col min="15366" max="15367" width="9.140625" style="4"/>
    <col min="15368" max="15369" width="6.7109375" style="4" customWidth="1"/>
    <col min="15370" max="15371" width="8.42578125" style="4" customWidth="1"/>
    <col min="15372" max="15372" width="10" style="4" customWidth="1"/>
    <col min="15373" max="15373" width="8.42578125" style="4" customWidth="1"/>
    <col min="15374" max="15374" width="10.7109375" style="4" customWidth="1"/>
    <col min="15375" max="15375" width="9.7109375" style="4" customWidth="1"/>
    <col min="15376" max="15617" width="9.140625" style="4"/>
    <col min="15618" max="15619" width="11" style="4" customWidth="1"/>
    <col min="15620" max="15620" width="17.85546875" style="4" customWidth="1"/>
    <col min="15621" max="15621" width="7.140625" style="4" customWidth="1"/>
    <col min="15622" max="15623" width="9.140625" style="4"/>
    <col min="15624" max="15625" width="6.7109375" style="4" customWidth="1"/>
    <col min="15626" max="15627" width="8.42578125" style="4" customWidth="1"/>
    <col min="15628" max="15628" width="10" style="4" customWidth="1"/>
    <col min="15629" max="15629" width="8.42578125" style="4" customWidth="1"/>
    <col min="15630" max="15630" width="10.7109375" style="4" customWidth="1"/>
    <col min="15631" max="15631" width="9.7109375" style="4" customWidth="1"/>
    <col min="15632" max="15873" width="9.140625" style="4"/>
    <col min="15874" max="15875" width="11" style="4" customWidth="1"/>
    <col min="15876" max="15876" width="17.85546875" style="4" customWidth="1"/>
    <col min="15877" max="15877" width="7.140625" style="4" customWidth="1"/>
    <col min="15878" max="15879" width="9.140625" style="4"/>
    <col min="15880" max="15881" width="6.7109375" style="4" customWidth="1"/>
    <col min="15882" max="15883" width="8.42578125" style="4" customWidth="1"/>
    <col min="15884" max="15884" width="10" style="4" customWidth="1"/>
    <col min="15885" max="15885" width="8.42578125" style="4" customWidth="1"/>
    <col min="15886" max="15886" width="10.7109375" style="4" customWidth="1"/>
    <col min="15887" max="15887" width="9.7109375" style="4" customWidth="1"/>
    <col min="15888" max="16129" width="9.140625" style="4"/>
    <col min="16130" max="16131" width="11" style="4" customWidth="1"/>
    <col min="16132" max="16132" width="17.85546875" style="4" customWidth="1"/>
    <col min="16133" max="16133" width="7.140625" style="4" customWidth="1"/>
    <col min="16134" max="16135" width="9.140625" style="4"/>
    <col min="16136" max="16137" width="6.7109375" style="4" customWidth="1"/>
    <col min="16138" max="16139" width="8.42578125" style="4" customWidth="1"/>
    <col min="16140" max="16140" width="10" style="4" customWidth="1"/>
    <col min="16141" max="16141" width="8.42578125" style="4" customWidth="1"/>
    <col min="16142" max="16142" width="10.7109375" style="4" customWidth="1"/>
    <col min="16143" max="16143" width="9.7109375" style="4" customWidth="1"/>
    <col min="16144" max="16384" width="9.140625" style="4"/>
  </cols>
  <sheetData>
    <row r="1" spans="1:18" s="71" customFormat="1" ht="15" customHeight="1" x14ac:dyDescent="0.2">
      <c r="A1" s="597"/>
      <c r="B1" s="620" t="s">
        <v>391</v>
      </c>
      <c r="C1" s="594">
        <f>'Obra '!D1</f>
        <v>365</v>
      </c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834"/>
      <c r="O1" s="769"/>
      <c r="P1" s="93"/>
      <c r="Q1" s="93"/>
      <c r="R1" s="93"/>
    </row>
    <row r="2" spans="1:18" s="348" customFormat="1" ht="15" customHeight="1" x14ac:dyDescent="0.2">
      <c r="A2" s="669"/>
      <c r="B2" s="620" t="s">
        <v>358</v>
      </c>
      <c r="C2" s="594" t="str">
        <f>'Obra '!D2</f>
        <v>COTA</v>
      </c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835"/>
      <c r="O2" s="836"/>
    </row>
    <row r="3" spans="1:18" s="348" customFormat="1" ht="15" customHeight="1" x14ac:dyDescent="0.2">
      <c r="A3" s="599"/>
      <c r="B3" s="620" t="s">
        <v>359</v>
      </c>
      <c r="C3" s="594" t="str">
        <f>'Obra '!D3</f>
        <v>R00</v>
      </c>
      <c r="D3" s="594"/>
      <c r="E3" s="594"/>
      <c r="F3" s="594"/>
      <c r="G3" s="594"/>
      <c r="H3" s="594"/>
      <c r="I3" s="594"/>
      <c r="J3" s="594"/>
      <c r="K3" s="596"/>
      <c r="L3" s="594"/>
      <c r="M3" s="596"/>
      <c r="N3" s="837"/>
      <c r="O3" s="838"/>
    </row>
    <row r="4" spans="1:18" s="90" customFormat="1" ht="20.45" customHeight="1" x14ac:dyDescent="0.2">
      <c r="A4" s="1380" t="s">
        <v>363</v>
      </c>
      <c r="B4" s="1380"/>
      <c r="C4" s="1380"/>
      <c r="D4" s="1380"/>
      <c r="E4" s="1380"/>
      <c r="F4" s="1380"/>
      <c r="G4" s="1380"/>
      <c r="H4" s="1380"/>
      <c r="I4" s="1380"/>
      <c r="J4" s="1380"/>
      <c r="K4" s="1380"/>
      <c r="L4" s="1409"/>
      <c r="M4" s="1409"/>
      <c r="N4" s="1409"/>
      <c r="O4" s="1409"/>
    </row>
    <row r="5" spans="1:18" ht="12" customHeight="1" x14ac:dyDescent="0.2">
      <c r="A5" s="1411" t="s">
        <v>7</v>
      </c>
      <c r="B5" s="1414" t="s">
        <v>11</v>
      </c>
      <c r="C5" s="1414" t="s">
        <v>22</v>
      </c>
      <c r="D5" s="1415" t="s">
        <v>44</v>
      </c>
      <c r="E5" s="1416"/>
      <c r="F5" s="1416"/>
      <c r="G5" s="1417"/>
      <c r="H5" s="1418" t="s">
        <v>10</v>
      </c>
      <c r="I5" s="1414" t="s">
        <v>45</v>
      </c>
      <c r="J5" s="1414" t="s">
        <v>332</v>
      </c>
      <c r="K5" s="1410" t="s">
        <v>152</v>
      </c>
      <c r="L5" s="1411"/>
      <c r="M5" s="1421" t="s">
        <v>694</v>
      </c>
      <c r="N5" s="1422"/>
      <c r="O5" s="557" t="s">
        <v>333</v>
      </c>
    </row>
    <row r="6" spans="1:18" ht="11.25" customHeight="1" x14ac:dyDescent="0.2">
      <c r="A6" s="1411"/>
      <c r="B6" s="1414"/>
      <c r="C6" s="1414"/>
      <c r="D6" s="560" t="s">
        <v>334</v>
      </c>
      <c r="E6" s="560" t="s">
        <v>335</v>
      </c>
      <c r="F6" s="560" t="s">
        <v>336</v>
      </c>
      <c r="G6" s="560" t="s">
        <v>8</v>
      </c>
      <c r="H6" s="1419"/>
      <c r="I6" s="1420"/>
      <c r="J6" s="1420"/>
      <c r="K6" s="1412"/>
      <c r="L6" s="1413"/>
      <c r="M6" s="829">
        <v>5.4</v>
      </c>
      <c r="N6" s="830">
        <v>12</v>
      </c>
      <c r="O6" s="561" t="s">
        <v>337</v>
      </c>
    </row>
    <row r="7" spans="1:18" ht="12" customHeight="1" x14ac:dyDescent="0.2">
      <c r="A7" s="1411"/>
      <c r="B7" s="1414"/>
      <c r="C7" s="1414"/>
      <c r="D7" s="558" t="s">
        <v>3</v>
      </c>
      <c r="E7" s="558" t="s">
        <v>3</v>
      </c>
      <c r="F7" s="558" t="s">
        <v>3</v>
      </c>
      <c r="G7" s="558" t="s">
        <v>3</v>
      </c>
      <c r="H7" s="559" t="s">
        <v>3</v>
      </c>
      <c r="I7" s="559" t="s">
        <v>4</v>
      </c>
      <c r="J7" s="559" t="s">
        <v>4</v>
      </c>
      <c r="K7" s="562" t="s">
        <v>4</v>
      </c>
      <c r="L7" s="560" t="s">
        <v>11</v>
      </c>
      <c r="M7" s="568">
        <v>6.3</v>
      </c>
      <c r="N7" s="568">
        <v>16</v>
      </c>
      <c r="O7" s="833">
        <f>SUM(M9:N10)</f>
        <v>24190.332547679784</v>
      </c>
    </row>
    <row r="8" spans="1:18" s="252" customFormat="1" ht="17.45" customHeight="1" x14ac:dyDescent="0.2">
      <c r="A8" s="574" t="s">
        <v>693</v>
      </c>
      <c r="B8" s="574"/>
      <c r="C8" s="574"/>
      <c r="D8" s="574"/>
      <c r="E8" s="574"/>
      <c r="F8" s="575"/>
      <c r="G8" s="575"/>
      <c r="H8" s="575"/>
      <c r="I8" s="575"/>
      <c r="J8" s="575"/>
      <c r="K8" s="575"/>
      <c r="L8" s="575"/>
      <c r="M8" s="575"/>
      <c r="N8" s="575"/>
      <c r="O8" s="575"/>
      <c r="P8" s="294"/>
    </row>
    <row r="9" spans="1:18" s="252" customFormat="1" ht="24" x14ac:dyDescent="0.2">
      <c r="A9" s="305" t="s">
        <v>365</v>
      </c>
      <c r="B9" s="295" t="s">
        <v>338</v>
      </c>
      <c r="C9" s="296">
        <f>J49+J51+J52+J55</f>
        <v>52</v>
      </c>
      <c r="D9" s="297"/>
      <c r="E9" s="828">
        <v>22</v>
      </c>
      <c r="F9" s="298">
        <f>IF(B9="","",VLOOKUP(B9,$F$12:$G$20,2,0))</f>
        <v>0.6</v>
      </c>
      <c r="G9" s="298">
        <f>IF(C9="","",ROUNDUP((E9-D9),1))</f>
        <v>22</v>
      </c>
      <c r="H9" s="298">
        <f>IF(C9="","",C9*G9)</f>
        <v>1144</v>
      </c>
      <c r="I9" s="298">
        <f>IF(C9="","",PI()*((F9/2)^2)*H9)</f>
        <v>323.45837961360513</v>
      </c>
      <c r="J9" s="298">
        <f>IF(C9="","",I9*1.3)</f>
        <v>420.49589349768667</v>
      </c>
      <c r="K9" s="299">
        <f>IF(C9="","",I9)</f>
        <v>323.45837961360513</v>
      </c>
      <c r="L9" s="399" t="s">
        <v>184</v>
      </c>
      <c r="M9" s="831">
        <f>$M$6*K9</f>
        <v>1746.6752499134677</v>
      </c>
      <c r="N9" s="831">
        <f>$N$6*K9</f>
        <v>3881.5005553632618</v>
      </c>
      <c r="O9" s="298">
        <f>(N9+M9)/K9</f>
        <v>17.399999999999999</v>
      </c>
    </row>
    <row r="10" spans="1:18" s="252" customFormat="1" ht="28.5" customHeight="1" thickBot="1" x14ac:dyDescent="0.25">
      <c r="A10" s="305" t="s">
        <v>365</v>
      </c>
      <c r="B10" s="295" t="s">
        <v>339</v>
      </c>
      <c r="C10" s="296">
        <f>J50+J53+J54+J56+J57+J58</f>
        <v>126</v>
      </c>
      <c r="D10" s="297"/>
      <c r="E10" s="828">
        <v>22</v>
      </c>
      <c r="F10" s="298">
        <f>IF(B10="","",VLOOKUP(B10,$F$12:$G$20,2,0))</f>
        <v>0.7</v>
      </c>
      <c r="G10" s="298">
        <f>IF(C10="","",ROUNDUP((E10-D10),1))</f>
        <v>22</v>
      </c>
      <c r="H10" s="298">
        <f>IF(C10="","",C10*G10)</f>
        <v>2772</v>
      </c>
      <c r="I10" s="298">
        <f>IF(C10="","",PI()*((F10/2)^2)*H10)</f>
        <v>1066.7906173794859</v>
      </c>
      <c r="J10" s="298">
        <f>IF(C10="","",I10*1.3)</f>
        <v>1386.8278025933316</v>
      </c>
      <c r="K10" s="299">
        <f>IF(C10="","",I10)</f>
        <v>1066.7906173794859</v>
      </c>
      <c r="L10" s="399" t="s">
        <v>184</v>
      </c>
      <c r="M10" s="831">
        <f>$M$6*K10</f>
        <v>5760.6693338492241</v>
      </c>
      <c r="N10" s="831">
        <f>$N$6*K10</f>
        <v>12801.48740855383</v>
      </c>
      <c r="O10" s="298">
        <f>(N10+M10)/K10</f>
        <v>17.400000000000002</v>
      </c>
    </row>
    <row r="11" spans="1:18" s="252" customFormat="1" ht="15" customHeight="1" thickTop="1" thickBot="1" x14ac:dyDescent="0.25">
      <c r="A11" s="306" t="s">
        <v>20</v>
      </c>
      <c r="B11" s="216" t="s">
        <v>341</v>
      </c>
      <c r="C11" s="307">
        <f>SUM(C8:C10)</f>
        <v>178</v>
      </c>
      <c r="D11" s="307"/>
      <c r="E11" s="308"/>
      <c r="F11" s="309"/>
      <c r="G11" s="308"/>
      <c r="H11" s="310">
        <f>SUM(H8:H10)</f>
        <v>3916</v>
      </c>
      <c r="I11" s="310">
        <f>SUM(I$8:I10)</f>
        <v>1390.2489969930909</v>
      </c>
      <c r="J11" s="310">
        <f>SUM(J$8:J10)</f>
        <v>1807.3236960910183</v>
      </c>
      <c r="K11" s="310">
        <f>SUM(K$8:K10)</f>
        <v>1390.2489969930909</v>
      </c>
      <c r="L11" s="310"/>
      <c r="M11" s="310">
        <f>SUM(M$8:M10)</f>
        <v>7507.3445837626914</v>
      </c>
      <c r="N11" s="310">
        <f>SUM(N$8:N10)</f>
        <v>16682.98796391709</v>
      </c>
      <c r="O11" s="311">
        <f>SUM(O$8:O10)</f>
        <v>34.799999999999997</v>
      </c>
    </row>
    <row r="12" spans="1:18" s="252" customFormat="1" ht="15" customHeight="1" thickTop="1" x14ac:dyDescent="0.2">
      <c r="A12" s="304" t="s">
        <v>205</v>
      </c>
      <c r="C12" s="312"/>
      <c r="F12" s="303" t="s">
        <v>480</v>
      </c>
      <c r="G12" s="400">
        <v>0.35</v>
      </c>
      <c r="H12" s="313">
        <f t="shared" ref="H12:H20" si="0">SUMIF($B$8:$B$10,$F12,$H$8:$H$10)</f>
        <v>0</v>
      </c>
      <c r="I12" s="300"/>
      <c r="J12" s="300"/>
      <c r="K12" s="301">
        <f t="shared" ref="K12:K20" si="1">SUMIF($L$8:$L$10,$L12,$K$8:$K$10)</f>
        <v>0</v>
      </c>
      <c r="L12" s="302" t="s">
        <v>324</v>
      </c>
      <c r="M12" s="832"/>
      <c r="N12" s="832"/>
      <c r="O12" s="300"/>
    </row>
    <row r="13" spans="1:18" s="252" customFormat="1" ht="15" customHeight="1" x14ac:dyDescent="0.2">
      <c r="A13" s="300" t="s">
        <v>1890</v>
      </c>
      <c r="B13" s="300"/>
      <c r="C13" s="300"/>
      <c r="D13" s="300"/>
      <c r="F13" s="303" t="s">
        <v>342</v>
      </c>
      <c r="G13" s="400">
        <v>0.4</v>
      </c>
      <c r="H13" s="301">
        <f t="shared" si="0"/>
        <v>0</v>
      </c>
      <c r="I13" s="300"/>
      <c r="J13" s="300"/>
      <c r="K13" s="301">
        <f t="shared" si="1"/>
        <v>0</v>
      </c>
      <c r="L13" s="302" t="s">
        <v>323</v>
      </c>
      <c r="M13" s="832"/>
      <c r="N13" s="832"/>
      <c r="O13" s="300"/>
    </row>
    <row r="14" spans="1:18" s="252" customFormat="1" ht="15" customHeight="1" x14ac:dyDescent="0.2">
      <c r="A14" s="300"/>
      <c r="B14" s="300"/>
      <c r="C14" s="300"/>
      <c r="D14" s="300"/>
      <c r="F14" s="303" t="s">
        <v>343</v>
      </c>
      <c r="G14" s="400">
        <v>0.5</v>
      </c>
      <c r="H14" s="301">
        <f t="shared" si="0"/>
        <v>0</v>
      </c>
      <c r="I14" s="300"/>
      <c r="J14" s="300"/>
      <c r="K14" s="301">
        <f t="shared" si="1"/>
        <v>0</v>
      </c>
      <c r="L14" s="302" t="s">
        <v>321</v>
      </c>
      <c r="M14" s="832"/>
      <c r="N14" s="832"/>
      <c r="O14" s="300"/>
    </row>
    <row r="15" spans="1:18" s="252" customFormat="1" ht="15" customHeight="1" x14ac:dyDescent="0.2">
      <c r="A15" s="300"/>
      <c r="B15" s="300"/>
      <c r="C15" s="300"/>
      <c r="D15" s="300"/>
      <c r="F15" s="303" t="s">
        <v>338</v>
      </c>
      <c r="G15" s="400">
        <v>0.6</v>
      </c>
      <c r="H15" s="301">
        <f t="shared" si="0"/>
        <v>1144</v>
      </c>
      <c r="I15" s="300"/>
      <c r="J15" s="300"/>
      <c r="K15" s="301">
        <f t="shared" si="1"/>
        <v>0</v>
      </c>
      <c r="L15" s="302" t="s">
        <v>322</v>
      </c>
      <c r="M15" s="832"/>
      <c r="N15" s="832"/>
      <c r="O15" s="300"/>
    </row>
    <row r="16" spans="1:18" s="252" customFormat="1" ht="15" customHeight="1" x14ac:dyDescent="0.2">
      <c r="A16" s="300"/>
      <c r="B16" s="300"/>
      <c r="C16" s="300"/>
      <c r="D16" s="300"/>
      <c r="F16" s="303" t="s">
        <v>339</v>
      </c>
      <c r="G16" s="400">
        <v>0.7</v>
      </c>
      <c r="H16" s="301">
        <f t="shared" si="0"/>
        <v>2772</v>
      </c>
      <c r="I16" s="300"/>
      <c r="J16" s="300"/>
      <c r="K16" s="301">
        <f t="shared" si="1"/>
        <v>1390.2489969930909</v>
      </c>
      <c r="L16" s="302" t="s">
        <v>184</v>
      </c>
      <c r="M16" s="832"/>
      <c r="N16" s="832"/>
      <c r="O16" s="300"/>
    </row>
    <row r="17" spans="1:15" s="252" customFormat="1" ht="15" customHeight="1" x14ac:dyDescent="0.2">
      <c r="A17" s="300"/>
      <c r="B17" s="300"/>
      <c r="C17" s="300"/>
      <c r="D17" s="300"/>
      <c r="F17" s="303" t="s">
        <v>340</v>
      </c>
      <c r="G17" s="400">
        <v>0.8</v>
      </c>
      <c r="H17" s="301">
        <f t="shared" si="0"/>
        <v>0</v>
      </c>
      <c r="I17" s="300"/>
      <c r="J17" s="300"/>
      <c r="K17" s="301">
        <f t="shared" si="1"/>
        <v>0</v>
      </c>
      <c r="L17" s="302" t="s">
        <v>349</v>
      </c>
      <c r="M17" s="832"/>
      <c r="N17" s="832"/>
      <c r="O17" s="300"/>
    </row>
    <row r="18" spans="1:15" s="252" customFormat="1" ht="15" customHeight="1" x14ac:dyDescent="0.2">
      <c r="A18" s="300"/>
      <c r="B18" s="300"/>
      <c r="C18" s="300"/>
      <c r="D18" s="300"/>
      <c r="F18" s="303" t="s">
        <v>354</v>
      </c>
      <c r="G18" s="400">
        <v>0.9</v>
      </c>
      <c r="H18" s="301">
        <f t="shared" si="0"/>
        <v>0</v>
      </c>
      <c r="I18" s="300"/>
      <c r="J18" s="300"/>
      <c r="K18" s="301">
        <f t="shared" si="1"/>
        <v>0</v>
      </c>
      <c r="L18" s="302" t="s">
        <v>349</v>
      </c>
      <c r="M18" s="832"/>
      <c r="N18" s="832"/>
      <c r="O18" s="300"/>
    </row>
    <row r="19" spans="1:15" ht="12" x14ac:dyDescent="0.2">
      <c r="F19" s="303" t="s">
        <v>344</v>
      </c>
      <c r="G19" s="400">
        <v>0.7</v>
      </c>
      <c r="H19" s="301">
        <f t="shared" si="0"/>
        <v>0</v>
      </c>
      <c r="I19" s="300"/>
      <c r="K19" s="301">
        <f t="shared" si="1"/>
        <v>0</v>
      </c>
      <c r="L19" s="302" t="s">
        <v>349</v>
      </c>
      <c r="M19" s="832"/>
      <c r="N19" s="832"/>
    </row>
    <row r="20" spans="1:15" ht="12" x14ac:dyDescent="0.2">
      <c r="F20" s="303" t="s">
        <v>142</v>
      </c>
      <c r="G20" s="401"/>
      <c r="H20" s="301">
        <f t="shared" si="0"/>
        <v>0</v>
      </c>
      <c r="I20" s="300"/>
      <c r="K20" s="301">
        <f t="shared" si="1"/>
        <v>0</v>
      </c>
      <c r="L20" s="302" t="s">
        <v>349</v>
      </c>
      <c r="M20" s="832"/>
      <c r="N20" s="832"/>
    </row>
    <row r="22" spans="1:15" x14ac:dyDescent="0.2">
      <c r="A22" s="1280" t="s">
        <v>2191</v>
      </c>
    </row>
    <row r="23" spans="1:15" ht="21.75" x14ac:dyDescent="0.2">
      <c r="A23" s="1122" t="s">
        <v>0</v>
      </c>
      <c r="B23" s="1423" t="s">
        <v>898</v>
      </c>
      <c r="C23" s="1424"/>
      <c r="D23" s="1423" t="s">
        <v>110</v>
      </c>
      <c r="E23" s="1425"/>
      <c r="F23" s="1129"/>
      <c r="G23" s="1130"/>
    </row>
    <row r="24" spans="1:15" ht="43.5" x14ac:dyDescent="0.2">
      <c r="A24" s="1123" t="s">
        <v>899</v>
      </c>
      <c r="B24" s="1124">
        <v>0.1</v>
      </c>
      <c r="C24" s="1124" t="s">
        <v>900</v>
      </c>
      <c r="D24" s="1125">
        <f>ROUNDUP(B24*'Obra '!E15,0)</f>
        <v>165</v>
      </c>
      <c r="E24" s="1128" t="s">
        <v>2</v>
      </c>
      <c r="F24" s="1131"/>
      <c r="G24" s="1132"/>
    </row>
    <row r="25" spans="1:15" ht="21.75" x14ac:dyDescent="0.2">
      <c r="A25" s="1426" t="s">
        <v>902</v>
      </c>
      <c r="B25" s="1126">
        <v>0.3</v>
      </c>
      <c r="C25" s="1124"/>
      <c r="D25" s="1125">
        <f>ROUND(B25*D24,0)</f>
        <v>50</v>
      </c>
      <c r="E25" s="1128" t="s">
        <v>2</v>
      </c>
      <c r="F25" s="1131"/>
      <c r="G25" s="1132"/>
    </row>
    <row r="26" spans="1:15" ht="43.5" x14ac:dyDescent="0.2">
      <c r="A26" s="1427"/>
      <c r="B26" s="1127">
        <v>22</v>
      </c>
      <c r="C26" s="1124" t="s">
        <v>901</v>
      </c>
      <c r="D26" s="1125">
        <f>B26*D25</f>
        <v>1100</v>
      </c>
      <c r="E26" s="1128" t="s">
        <v>3</v>
      </c>
      <c r="F26" s="1131"/>
      <c r="G26" s="1132"/>
      <c r="I26" s="1280" t="s">
        <v>1885</v>
      </c>
      <c r="J26" s="1280"/>
      <c r="K26" s="1280"/>
      <c r="L26" s="1280"/>
      <c r="M26" s="1281"/>
      <c r="N26" s="1281"/>
      <c r="O26" s="1280"/>
    </row>
    <row r="27" spans="1:15" ht="43.5" x14ac:dyDescent="0.2">
      <c r="A27" s="1426" t="s">
        <v>1889</v>
      </c>
      <c r="B27" s="1126">
        <v>0.7</v>
      </c>
      <c r="C27" s="1124" t="s">
        <v>900</v>
      </c>
      <c r="D27" s="1125">
        <f>ROUND(B27*D24,0)</f>
        <v>116</v>
      </c>
      <c r="E27" s="1128" t="s">
        <v>2</v>
      </c>
      <c r="F27" s="1131"/>
      <c r="G27" s="1132"/>
    </row>
    <row r="28" spans="1:15" ht="43.5" x14ac:dyDescent="0.2">
      <c r="A28" s="1428"/>
      <c r="B28" s="1133">
        <v>22</v>
      </c>
      <c r="C28" s="1134" t="s">
        <v>901</v>
      </c>
      <c r="D28" s="1135">
        <f>B28*D27</f>
        <v>2552</v>
      </c>
      <c r="E28" s="1136" t="s">
        <v>3</v>
      </c>
      <c r="F28" s="1131"/>
      <c r="G28" s="1132"/>
    </row>
    <row r="29" spans="1:15" ht="21.75" x14ac:dyDescent="0.2">
      <c r="A29" s="1429"/>
      <c r="B29" s="1429"/>
      <c r="C29" s="1429"/>
      <c r="D29" s="1429"/>
      <c r="E29" s="1429"/>
      <c r="F29" s="1429"/>
      <c r="G29" s="1130"/>
    </row>
    <row r="48" spans="9:12" x14ac:dyDescent="0.2">
      <c r="I48" s="4" t="s">
        <v>1886</v>
      </c>
      <c r="J48" s="4" t="s">
        <v>110</v>
      </c>
      <c r="K48" s="4" t="s">
        <v>1887</v>
      </c>
      <c r="L48" s="4" t="s">
        <v>1888</v>
      </c>
    </row>
    <row r="49" spans="9:12" ht="12" x14ac:dyDescent="0.2">
      <c r="I49" s="1277">
        <v>60</v>
      </c>
      <c r="J49" s="1277">
        <f>4*5</f>
        <v>20</v>
      </c>
      <c r="K49" s="300">
        <v>4</v>
      </c>
      <c r="L49" s="252">
        <v>5</v>
      </c>
    </row>
    <row r="50" spans="9:12" x14ac:dyDescent="0.2">
      <c r="I50" s="4">
        <v>70</v>
      </c>
      <c r="J50" s="4">
        <f>17*4</f>
        <v>68</v>
      </c>
      <c r="K50" s="4">
        <v>17</v>
      </c>
      <c r="L50" s="4">
        <v>4</v>
      </c>
    </row>
    <row r="51" spans="9:12" x14ac:dyDescent="0.2">
      <c r="I51" s="4">
        <v>60</v>
      </c>
      <c r="J51" s="4">
        <f>4*3</f>
        <v>12</v>
      </c>
      <c r="K51" s="4">
        <v>4</v>
      </c>
      <c r="L51" s="4">
        <v>3</v>
      </c>
    </row>
    <row r="52" spans="9:12" x14ac:dyDescent="0.2">
      <c r="I52" s="4">
        <v>60</v>
      </c>
      <c r="J52" s="4">
        <f>7*2</f>
        <v>14</v>
      </c>
      <c r="K52" s="4">
        <v>7</v>
      </c>
      <c r="L52" s="4">
        <v>2</v>
      </c>
    </row>
    <row r="53" spans="9:12" x14ac:dyDescent="0.2">
      <c r="I53" s="249">
        <v>70</v>
      </c>
      <c r="J53" s="1277">
        <f>3*1</f>
        <v>3</v>
      </c>
      <c r="K53" s="4">
        <v>3</v>
      </c>
      <c r="L53" s="4">
        <v>1</v>
      </c>
    </row>
    <row r="54" spans="9:12" x14ac:dyDescent="0.2">
      <c r="I54" s="4">
        <v>70</v>
      </c>
      <c r="J54" s="4">
        <f>3*7</f>
        <v>21</v>
      </c>
      <c r="K54" s="4">
        <v>3</v>
      </c>
      <c r="L54" s="4">
        <v>7</v>
      </c>
    </row>
    <row r="55" spans="9:12" x14ac:dyDescent="0.2">
      <c r="I55" s="4">
        <v>60</v>
      </c>
      <c r="J55" s="4">
        <v>6</v>
      </c>
      <c r="K55" s="4">
        <v>1</v>
      </c>
      <c r="L55" s="4">
        <v>6</v>
      </c>
    </row>
    <row r="56" spans="9:12" x14ac:dyDescent="0.2">
      <c r="I56" s="4">
        <v>70</v>
      </c>
      <c r="J56" s="4">
        <v>9</v>
      </c>
      <c r="K56" s="4">
        <v>1</v>
      </c>
      <c r="L56" s="4">
        <v>9</v>
      </c>
    </row>
    <row r="57" spans="9:12" x14ac:dyDescent="0.2">
      <c r="I57" s="4">
        <v>70</v>
      </c>
      <c r="J57" s="4">
        <v>10</v>
      </c>
      <c r="K57" s="4">
        <v>1</v>
      </c>
      <c r="L57" s="4">
        <v>10</v>
      </c>
    </row>
    <row r="58" spans="9:12" x14ac:dyDescent="0.2">
      <c r="I58" s="4">
        <v>70</v>
      </c>
      <c r="J58" s="4">
        <v>15</v>
      </c>
      <c r="K58" s="4">
        <v>1</v>
      </c>
      <c r="L58" s="4">
        <v>15</v>
      </c>
    </row>
    <row r="93" spans="1:15" ht="17.45" customHeight="1" x14ac:dyDescent="0.2">
      <c r="A93" s="1406" t="s">
        <v>388</v>
      </c>
      <c r="B93" s="1407"/>
      <c r="C93" s="1407"/>
      <c r="D93" s="1407"/>
      <c r="E93" s="1407"/>
      <c r="F93" s="1407"/>
      <c r="G93" s="1407"/>
      <c r="H93" s="1407"/>
      <c r="I93" s="1407"/>
      <c r="J93" s="1407"/>
      <c r="K93" s="1407"/>
      <c r="L93" s="1407"/>
      <c r="M93" s="1407"/>
      <c r="N93" s="1407"/>
      <c r="O93" s="1408"/>
    </row>
    <row r="94" spans="1:15" x14ac:dyDescent="0.2">
      <c r="A94" s="679" t="s">
        <v>389</v>
      </c>
    </row>
    <row r="112" spans="10:10" x14ac:dyDescent="0.2">
      <c r="J112" s="675"/>
    </row>
    <row r="113" spans="10:10" x14ac:dyDescent="0.2">
      <c r="J113" s="675"/>
    </row>
    <row r="114" spans="10:10" x14ac:dyDescent="0.2">
      <c r="J114" s="675"/>
    </row>
    <row r="115" spans="10:10" x14ac:dyDescent="0.2">
      <c r="J115" s="675"/>
    </row>
    <row r="116" spans="10:10" x14ac:dyDescent="0.2">
      <c r="J116" s="676"/>
    </row>
    <row r="117" spans="10:10" x14ac:dyDescent="0.2">
      <c r="J117" s="677"/>
    </row>
  </sheetData>
  <mergeCells count="16">
    <mergeCell ref="A93:O93"/>
    <mergeCell ref="A4:O4"/>
    <mergeCell ref="K5:L6"/>
    <mergeCell ref="A5:A7"/>
    <mergeCell ref="B5:B7"/>
    <mergeCell ref="C5:C7"/>
    <mergeCell ref="D5:G5"/>
    <mergeCell ref="H5:H6"/>
    <mergeCell ref="I5:I6"/>
    <mergeCell ref="J5:J6"/>
    <mergeCell ref="M5:N5"/>
    <mergeCell ref="B23:C23"/>
    <mergeCell ref="D23:E23"/>
    <mergeCell ref="A25:A26"/>
    <mergeCell ref="A27:A28"/>
    <mergeCell ref="A29:F29"/>
  </mergeCells>
  <phoneticPr fontId="39" type="noConversion"/>
  <dataValidations disablePrompts="1" count="3">
    <dataValidation type="list" allowBlank="1" showInputMessage="1" showErrorMessage="1" sqref="L8:N8" xr:uid="{00000000-0002-0000-0500-000000000000}">
      <formula1>$L$12:$L$17</formula1>
    </dataValidation>
    <dataValidation type="list" allowBlank="1" showInputMessage="1" showErrorMessage="1" sqref="L9:L10" xr:uid="{00000000-0002-0000-0500-000001000000}">
      <formula1>$L$12:$L$20</formula1>
    </dataValidation>
    <dataValidation type="list" allowBlank="1" showInputMessage="1" showErrorMessage="1" sqref="B9:B10" xr:uid="{00000000-0002-0000-0500-000002000000}">
      <formula1>$F$12:$F$20</formula1>
    </dataValidation>
  </dataValidations>
  <printOptions horizontalCentered="1"/>
  <pageMargins left="0.39370078740157483" right="0" top="0.39370078740157483" bottom="0.39370078740157483" header="0" footer="0.19685039370078741"/>
  <pageSetup paperSize="9" scale="28" orientation="portrait" r:id="rId1"/>
  <headerFooter alignWithMargins="0">
    <oddFooter>&amp;L&amp;F - &amp;A&amp;R&amp;P /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E175-7DD2-4455-9AEC-0890B3E2D359}">
  <sheetPr>
    <pageSetUpPr fitToPage="1"/>
  </sheetPr>
  <dimension ref="A1:L383"/>
  <sheetViews>
    <sheetView showGridLines="0" topLeftCell="B4" zoomScale="85" zoomScaleNormal="85" zoomScalePageLayoutView="55" workbookViewId="0">
      <selection activeCell="I4" sqref="I4"/>
    </sheetView>
  </sheetViews>
  <sheetFormatPr defaultColWidth="11.5703125" defaultRowHeight="12.75" outlineLevelRow="2" x14ac:dyDescent="0.2"/>
  <cols>
    <col min="1" max="1" width="12.28515625" style="12" customWidth="1"/>
    <col min="2" max="2" width="76.42578125" style="12" customWidth="1"/>
    <col min="3" max="3" width="8.140625" style="26" customWidth="1"/>
    <col min="4" max="4" width="11.7109375" style="259" customWidth="1"/>
    <col min="5" max="6" width="11.5703125" style="12"/>
    <col min="7" max="7" width="21.42578125" style="12" bestFit="1" customWidth="1"/>
    <col min="8" max="8" width="41" style="12" customWidth="1"/>
    <col min="9" max="9" width="11.5703125" style="12"/>
    <col min="10" max="10" width="12.140625" style="12" bestFit="1" customWidth="1"/>
    <col min="11" max="11" width="18.42578125" style="12" bestFit="1" customWidth="1"/>
    <col min="12" max="12" width="21.42578125" style="12" bestFit="1" customWidth="1"/>
    <col min="13" max="16384" width="11.5703125" style="12"/>
  </cols>
  <sheetData>
    <row r="1" spans="1:12" ht="18" customHeight="1" x14ac:dyDescent="0.2">
      <c r="A1" s="1431" t="s">
        <v>528</v>
      </c>
      <c r="B1" s="1432"/>
      <c r="C1" s="1432"/>
      <c r="D1" s="1432"/>
      <c r="G1" s="1149"/>
      <c r="H1" s="1149" t="s">
        <v>1012</v>
      </c>
      <c r="I1" s="1149" t="s">
        <v>928</v>
      </c>
      <c r="J1" s="1149" t="s">
        <v>1013</v>
      </c>
      <c r="K1" s="1149" t="s">
        <v>1014</v>
      </c>
    </row>
    <row r="2" spans="1:12" x14ac:dyDescent="0.2">
      <c r="A2" s="1137" t="s">
        <v>529</v>
      </c>
      <c r="B2" s="1138" t="s">
        <v>530</v>
      </c>
      <c r="C2" s="1139"/>
      <c r="D2" s="758"/>
      <c r="G2" s="1156" t="s">
        <v>991</v>
      </c>
      <c r="H2" s="1160">
        <f>SUM(D110:D142)*0.2</f>
        <v>23.438000000000002</v>
      </c>
      <c r="I2" s="1160">
        <f>SUM(D110:D142)</f>
        <v>117.19</v>
      </c>
      <c r="J2" s="1160"/>
      <c r="K2" s="1160"/>
    </row>
    <row r="3" spans="1:12" x14ac:dyDescent="0.2">
      <c r="A3" s="1137" t="s">
        <v>357</v>
      </c>
      <c r="B3" s="1138" t="s">
        <v>1891</v>
      </c>
      <c r="C3" s="1140"/>
      <c r="D3" s="1141"/>
      <c r="G3" s="1156" t="s">
        <v>1015</v>
      </c>
      <c r="H3" s="1160">
        <f>SUM(D15:D59)</f>
        <v>3066.31</v>
      </c>
      <c r="I3" s="1160">
        <f>SUM(D62:D106)-J3-K3</f>
        <v>11263.350000000004</v>
      </c>
      <c r="J3" s="1160">
        <f>D90+D104+D96</f>
        <v>7023.8899999999994</v>
      </c>
      <c r="K3" s="1160">
        <f>D98</f>
        <v>1639.69</v>
      </c>
    </row>
    <row r="4" spans="1:12" x14ac:dyDescent="0.2">
      <c r="A4" s="1137" t="s">
        <v>504</v>
      </c>
      <c r="B4" s="1138" t="s">
        <v>1892</v>
      </c>
      <c r="C4" s="1142"/>
      <c r="D4" s="1143"/>
      <c r="G4" s="1156" t="s">
        <v>926</v>
      </c>
      <c r="H4" s="1160">
        <f>SUM(D146:D210)</f>
        <v>552.14</v>
      </c>
      <c r="I4" s="1160">
        <f>SUM(D213:D277)</f>
        <v>5571.6599999999989</v>
      </c>
      <c r="J4" s="1160"/>
      <c r="K4" s="1160"/>
    </row>
    <row r="5" spans="1:12" x14ac:dyDescent="0.2">
      <c r="A5" s="1137" t="s">
        <v>531</v>
      </c>
      <c r="B5" s="1138" t="s">
        <v>1893</v>
      </c>
      <c r="C5" s="1142"/>
      <c r="D5" s="1143"/>
      <c r="G5" s="1156" t="s">
        <v>525</v>
      </c>
      <c r="H5" s="1160">
        <f>SUM(D281:D323)</f>
        <v>888.36999999999989</v>
      </c>
      <c r="I5" s="1160">
        <f>SUM(D326:D368)</f>
        <v>10816.929999999998</v>
      </c>
      <c r="J5" s="1160"/>
      <c r="K5" s="1160"/>
    </row>
    <row r="6" spans="1:12" x14ac:dyDescent="0.2">
      <c r="A6" s="1137" t="s">
        <v>532</v>
      </c>
      <c r="B6" s="1138" t="s">
        <v>1894</v>
      </c>
      <c r="C6" s="1144"/>
      <c r="D6" s="1145"/>
      <c r="G6" s="1156" t="s">
        <v>929</v>
      </c>
      <c r="H6" s="1160">
        <v>458.11649999999997</v>
      </c>
      <c r="I6" s="1305">
        <v>1323.26</v>
      </c>
      <c r="J6" s="1160"/>
      <c r="K6" s="1160"/>
    </row>
    <row r="7" spans="1:12" x14ac:dyDescent="0.2">
      <c r="A7" s="1137" t="s">
        <v>0</v>
      </c>
      <c r="B7" s="1138" t="s">
        <v>1895</v>
      </c>
      <c r="C7" s="1146"/>
      <c r="D7" s="1147"/>
      <c r="G7" s="1149" t="s">
        <v>10</v>
      </c>
      <c r="H7" s="1183">
        <f t="shared" ref="H7:K7" si="0">SUM(H2:H6)</f>
        <v>4988.3744999999999</v>
      </c>
      <c r="I7" s="1183">
        <f t="shared" si="0"/>
        <v>29092.390000000003</v>
      </c>
      <c r="J7" s="1183">
        <f t="shared" si="0"/>
        <v>7023.8899999999994</v>
      </c>
      <c r="K7" s="1183">
        <f t="shared" si="0"/>
        <v>1639.69</v>
      </c>
    </row>
    <row r="8" spans="1:12" ht="13.5" thickBot="1" x14ac:dyDescent="0.25">
      <c r="A8" s="1433"/>
      <c r="B8" s="1434"/>
      <c r="C8" s="1434"/>
      <c r="D8" s="1435"/>
    </row>
    <row r="9" spans="1:12" ht="18" customHeight="1" x14ac:dyDescent="0.2">
      <c r="A9" s="1436" t="s">
        <v>533</v>
      </c>
      <c r="B9" s="1437"/>
      <c r="C9" s="1437"/>
      <c r="D9" s="1437"/>
      <c r="G9" s="1173" t="s">
        <v>1016</v>
      </c>
      <c r="H9" s="1174" t="s">
        <v>1018</v>
      </c>
      <c r="I9" s="1175" t="s">
        <v>1017</v>
      </c>
      <c r="J9" s="1182" t="s">
        <v>1022</v>
      </c>
    </row>
    <row r="10" spans="1:12" ht="21.75" customHeight="1" x14ac:dyDescent="0.2">
      <c r="A10" s="1438" t="s">
        <v>21</v>
      </c>
      <c r="B10" s="1438" t="s">
        <v>0</v>
      </c>
      <c r="C10" s="1438" t="s">
        <v>534</v>
      </c>
      <c r="D10" s="1438" t="s">
        <v>110</v>
      </c>
      <c r="G10" s="1176" t="s">
        <v>526</v>
      </c>
      <c r="H10" s="1186">
        <f>H2</f>
        <v>23.438000000000002</v>
      </c>
      <c r="I10" s="1184">
        <f>H10*100</f>
        <v>2343.8000000000002</v>
      </c>
      <c r="J10" s="1185">
        <f>I10/6</f>
        <v>390.63333333333338</v>
      </c>
    </row>
    <row r="11" spans="1:12" ht="17.25" customHeight="1" x14ac:dyDescent="0.2">
      <c r="A11" s="1438"/>
      <c r="B11" s="1438"/>
      <c r="C11" s="1438"/>
      <c r="D11" s="1438"/>
      <c r="G11" s="1176" t="s">
        <v>1015</v>
      </c>
      <c r="H11" s="1186">
        <f>H3</f>
        <v>3066.31</v>
      </c>
      <c r="I11" s="1184">
        <f t="shared" ref="I11:I13" si="1">H11*100</f>
        <v>306631</v>
      </c>
      <c r="J11" s="1185">
        <f t="shared" ref="J11:J13" si="2">I11/6</f>
        <v>51105.166666666664</v>
      </c>
    </row>
    <row r="12" spans="1:12" x14ac:dyDescent="0.2">
      <c r="A12" s="1148" t="s">
        <v>915</v>
      </c>
      <c r="B12" s="1149" t="s">
        <v>882</v>
      </c>
      <c r="C12" s="1150"/>
      <c r="D12" s="1151"/>
      <c r="G12" s="1176" t="s">
        <v>926</v>
      </c>
      <c r="H12" s="1186">
        <f>H4</f>
        <v>552.14</v>
      </c>
      <c r="I12" s="1184">
        <f t="shared" si="1"/>
        <v>55214</v>
      </c>
      <c r="J12" s="1185">
        <f t="shared" si="2"/>
        <v>9202.3333333333339</v>
      </c>
    </row>
    <row r="13" spans="1:12" outlineLevel="1" x14ac:dyDescent="0.2">
      <c r="A13" s="1152" t="s">
        <v>916</v>
      </c>
      <c r="B13" s="1153" t="s">
        <v>348</v>
      </c>
      <c r="C13" s="1154"/>
      <c r="D13" s="1155"/>
      <c r="G13" s="1176" t="s">
        <v>525</v>
      </c>
      <c r="H13" s="1186">
        <f>H5</f>
        <v>888.36999999999989</v>
      </c>
      <c r="I13" s="1184">
        <f t="shared" si="1"/>
        <v>88836.999999999985</v>
      </c>
      <c r="J13" s="1185">
        <f t="shared" si="2"/>
        <v>14806.166666666664</v>
      </c>
    </row>
    <row r="14" spans="1:12" ht="13.5" outlineLevel="1" thickBot="1" x14ac:dyDescent="0.25">
      <c r="A14" s="1165" t="s">
        <v>917</v>
      </c>
      <c r="B14" s="1166" t="s">
        <v>1896</v>
      </c>
      <c r="C14" s="1167"/>
      <c r="D14" s="1168"/>
      <c r="G14" s="1177" t="s">
        <v>929</v>
      </c>
      <c r="H14" s="1187"/>
      <c r="I14" s="1188"/>
      <c r="J14" s="1189"/>
    </row>
    <row r="15" spans="1:12" outlineLevel="1" x14ac:dyDescent="0.2">
      <c r="A15" s="1157" t="s">
        <v>1162</v>
      </c>
      <c r="B15" s="1158" t="s">
        <v>910</v>
      </c>
      <c r="C15" s="1159" t="s">
        <v>91</v>
      </c>
      <c r="D15" s="1160">
        <v>226.65</v>
      </c>
    </row>
    <row r="16" spans="1:12" outlineLevel="1" x14ac:dyDescent="0.2">
      <c r="A16" s="1165" t="s">
        <v>918</v>
      </c>
      <c r="B16" s="1166" t="s">
        <v>1897</v>
      </c>
      <c r="C16" s="1167"/>
      <c r="D16" s="1168"/>
      <c r="G16" s="1192" t="s">
        <v>1033</v>
      </c>
      <c r="H16" s="1192"/>
      <c r="I16" s="1192"/>
      <c r="J16" s="1192"/>
      <c r="K16" s="1192"/>
      <c r="L16" s="1192"/>
    </row>
    <row r="17" spans="1:12" outlineLevel="1" x14ac:dyDescent="0.2">
      <c r="A17" s="1161" t="s">
        <v>1898</v>
      </c>
      <c r="B17" s="1162" t="s">
        <v>910</v>
      </c>
      <c r="C17" s="1163" t="s">
        <v>91</v>
      </c>
      <c r="D17" s="1164">
        <v>149.68</v>
      </c>
      <c r="G17" s="1194" t="s">
        <v>1030</v>
      </c>
      <c r="H17" s="1194" t="s">
        <v>1035</v>
      </c>
      <c r="I17" s="1194"/>
      <c r="J17" s="1193" t="s">
        <v>1031</v>
      </c>
      <c r="K17" s="1193"/>
      <c r="L17" s="1193" t="s">
        <v>1032</v>
      </c>
    </row>
    <row r="18" spans="1:12" outlineLevel="1" x14ac:dyDescent="0.2">
      <c r="A18" s="1165" t="s">
        <v>1899</v>
      </c>
      <c r="B18" s="1166" t="s">
        <v>1900</v>
      </c>
      <c r="C18" s="1167"/>
      <c r="D18" s="1168"/>
      <c r="G18" s="12" t="s">
        <v>1026</v>
      </c>
      <c r="I18" s="12" t="s">
        <v>1027</v>
      </c>
      <c r="K18" s="12" t="s">
        <v>1028</v>
      </c>
      <c r="L18" s="12" t="s">
        <v>1029</v>
      </c>
    </row>
    <row r="19" spans="1:12" outlineLevel="1" x14ac:dyDescent="0.2">
      <c r="A19" s="1157" t="s">
        <v>1901</v>
      </c>
      <c r="B19" s="1158" t="s">
        <v>910</v>
      </c>
      <c r="C19" s="1159" t="s">
        <v>91</v>
      </c>
      <c r="D19" s="1160">
        <v>140.78</v>
      </c>
      <c r="G19" s="12" t="s">
        <v>1902</v>
      </c>
      <c r="I19" s="27">
        <f>'Obra '!$E$16</f>
        <v>1592.5</v>
      </c>
      <c r="J19" s="12" t="s">
        <v>1</v>
      </c>
      <c r="K19" s="12">
        <f>'Obra '!E16*0.25</f>
        <v>398.125</v>
      </c>
      <c r="L19" s="12">
        <f>I19/0.25*0.25</f>
        <v>1592.5</v>
      </c>
    </row>
    <row r="20" spans="1:12" outlineLevel="1" x14ac:dyDescent="0.2">
      <c r="A20" s="1165" t="s">
        <v>1903</v>
      </c>
      <c r="B20" s="1166" t="s">
        <v>1904</v>
      </c>
      <c r="C20" s="1167"/>
      <c r="D20" s="1168"/>
      <c r="G20" s="12" t="s">
        <v>1905</v>
      </c>
      <c r="I20" s="27">
        <f>'Obra '!$E$17</f>
        <v>1559.6</v>
      </c>
      <c r="J20" s="12" t="s">
        <v>1</v>
      </c>
      <c r="K20" s="12">
        <f>'Obra '!E17*0.5</f>
        <v>779.8</v>
      </c>
      <c r="L20" s="12">
        <f>I20/0.25*0.5</f>
        <v>3119.2</v>
      </c>
    </row>
    <row r="21" spans="1:12" outlineLevel="1" x14ac:dyDescent="0.2">
      <c r="A21" s="1161" t="s">
        <v>1906</v>
      </c>
      <c r="B21" s="1162" t="s">
        <v>910</v>
      </c>
      <c r="C21" s="1163" t="s">
        <v>91</v>
      </c>
      <c r="D21" s="1164">
        <v>140.78</v>
      </c>
      <c r="G21" s="12" t="s">
        <v>1907</v>
      </c>
      <c r="I21" s="27">
        <f>'Obra '!$E$18</f>
        <v>1588.25</v>
      </c>
      <c r="J21" s="12" t="s">
        <v>1</v>
      </c>
      <c r="K21" s="12">
        <f>'Obra '!E18*0.75</f>
        <v>1191.1875</v>
      </c>
      <c r="L21" s="12">
        <f>I21/0.25*0.75</f>
        <v>4764.75</v>
      </c>
    </row>
    <row r="22" spans="1:12" outlineLevel="1" x14ac:dyDescent="0.2">
      <c r="A22" s="1165" t="s">
        <v>1908</v>
      </c>
      <c r="B22" s="1166" t="s">
        <v>1909</v>
      </c>
      <c r="C22" s="1167"/>
      <c r="D22" s="1168"/>
      <c r="G22" s="12" t="s">
        <v>1910</v>
      </c>
      <c r="I22" s="27">
        <f>'Obra '!$E$19</f>
        <v>1155.6199999999999</v>
      </c>
      <c r="J22" s="12" t="s">
        <v>1</v>
      </c>
      <c r="K22" s="12">
        <f>'Obra '!E19*1*1</f>
        <v>1155.6199999999999</v>
      </c>
      <c r="L22" s="12">
        <f>I22/0.25*1</f>
        <v>4622.4799999999996</v>
      </c>
    </row>
    <row r="23" spans="1:12" outlineLevel="1" x14ac:dyDescent="0.2">
      <c r="A23" s="1157" t="s">
        <v>1911</v>
      </c>
      <c r="B23" s="1158" t="s">
        <v>910</v>
      </c>
      <c r="C23" s="1159" t="s">
        <v>91</v>
      </c>
      <c r="D23" s="1160">
        <v>140.78</v>
      </c>
      <c r="G23" s="1430" t="s">
        <v>1034</v>
      </c>
      <c r="H23" s="1430"/>
      <c r="I23" s="1430"/>
      <c r="J23" s="1430"/>
      <c r="K23" s="1195">
        <f>SUM(K19:K22)</f>
        <v>3524.7325000000001</v>
      </c>
      <c r="L23" s="1195">
        <f>SUM(L19:L22)</f>
        <v>14098.93</v>
      </c>
    </row>
    <row r="24" spans="1:12" outlineLevel="1" x14ac:dyDescent="0.2">
      <c r="A24" s="1165" t="s">
        <v>1912</v>
      </c>
      <c r="B24" s="1166" t="s">
        <v>1913</v>
      </c>
      <c r="C24" s="1167"/>
      <c r="D24" s="1168"/>
    </row>
    <row r="25" spans="1:12" outlineLevel="1" x14ac:dyDescent="0.2">
      <c r="A25" s="1161" t="s">
        <v>1914</v>
      </c>
      <c r="B25" s="1162" t="s">
        <v>910</v>
      </c>
      <c r="C25" s="1163" t="s">
        <v>91</v>
      </c>
      <c r="D25" s="1164">
        <v>140.78</v>
      </c>
    </row>
    <row r="26" spans="1:12" outlineLevel="1" x14ac:dyDescent="0.2">
      <c r="A26" s="1165" t="s">
        <v>1915</v>
      </c>
      <c r="B26" s="1166" t="s">
        <v>1916</v>
      </c>
      <c r="C26" s="1167"/>
      <c r="D26" s="1168"/>
    </row>
    <row r="27" spans="1:12" outlineLevel="1" x14ac:dyDescent="0.2">
      <c r="A27" s="1157" t="s">
        <v>1917</v>
      </c>
      <c r="B27" s="1158" t="s">
        <v>910</v>
      </c>
      <c r="C27" s="1159" t="s">
        <v>91</v>
      </c>
      <c r="D27" s="1160">
        <v>140.78</v>
      </c>
    </row>
    <row r="28" spans="1:12" outlineLevel="1" x14ac:dyDescent="0.2">
      <c r="A28" s="1165" t="s">
        <v>1918</v>
      </c>
      <c r="B28" s="1166" t="s">
        <v>1919</v>
      </c>
      <c r="C28" s="1167"/>
      <c r="D28" s="1168"/>
      <c r="G28" s="12" t="s">
        <v>907</v>
      </c>
    </row>
    <row r="29" spans="1:12" outlineLevel="1" x14ac:dyDescent="0.2">
      <c r="A29" s="1161" t="s">
        <v>1920</v>
      </c>
      <c r="B29" s="1162" t="s">
        <v>910</v>
      </c>
      <c r="C29" s="1163" t="s">
        <v>91</v>
      </c>
      <c r="D29" s="1164">
        <v>140.78</v>
      </c>
      <c r="G29" s="12" t="s">
        <v>885</v>
      </c>
      <c r="H29" s="27">
        <f>I6</f>
        <v>1323.26</v>
      </c>
      <c r="I29" s="12" t="s">
        <v>17</v>
      </c>
    </row>
    <row r="30" spans="1:12" outlineLevel="1" x14ac:dyDescent="0.2">
      <c r="A30" s="1165" t="s">
        <v>1921</v>
      </c>
      <c r="B30" s="1166" t="s">
        <v>1922</v>
      </c>
      <c r="C30" s="1167"/>
      <c r="D30" s="1168"/>
      <c r="G30" s="12" t="s">
        <v>1086</v>
      </c>
      <c r="H30" s="27">
        <f>H6</f>
        <v>458.11649999999997</v>
      </c>
      <c r="I30" s="12" t="s">
        <v>1087</v>
      </c>
    </row>
    <row r="31" spans="1:12" outlineLevel="1" x14ac:dyDescent="0.2">
      <c r="A31" s="1157" t="s">
        <v>1923</v>
      </c>
      <c r="B31" s="1158" t="s">
        <v>910</v>
      </c>
      <c r="C31" s="1159" t="s">
        <v>91</v>
      </c>
      <c r="D31" s="1160">
        <v>140.78</v>
      </c>
      <c r="G31" s="12" t="s">
        <v>1085</v>
      </c>
      <c r="H31" s="1245">
        <f>H30/H29*100</f>
        <v>34.620293819808651</v>
      </c>
      <c r="I31" s="12" t="s">
        <v>1088</v>
      </c>
      <c r="K31" s="12" t="s">
        <v>1091</v>
      </c>
    </row>
    <row r="32" spans="1:12" outlineLevel="1" x14ac:dyDescent="0.2">
      <c r="A32" s="1165" t="s">
        <v>1924</v>
      </c>
      <c r="B32" s="1166" t="s">
        <v>1925</v>
      </c>
      <c r="C32" s="1167"/>
      <c r="D32" s="1168"/>
      <c r="G32" s="12" t="s">
        <v>1089</v>
      </c>
      <c r="K32" s="12" t="s">
        <v>1090</v>
      </c>
      <c r="L32" s="1246">
        <v>2155.87</v>
      </c>
    </row>
    <row r="33" spans="1:9" outlineLevel="1" x14ac:dyDescent="0.2">
      <c r="A33" s="1161" t="s">
        <v>1926</v>
      </c>
      <c r="B33" s="1162" t="s">
        <v>910</v>
      </c>
      <c r="C33" s="1163" t="s">
        <v>91</v>
      </c>
      <c r="D33" s="1164">
        <v>140.78</v>
      </c>
    </row>
    <row r="34" spans="1:9" ht="13.5" outlineLevel="1" thickBot="1" x14ac:dyDescent="0.25">
      <c r="A34" s="1165" t="s">
        <v>1927</v>
      </c>
      <c r="B34" s="1166" t="s">
        <v>105</v>
      </c>
      <c r="C34" s="1167"/>
      <c r="D34" s="1168"/>
    </row>
    <row r="35" spans="1:9" outlineLevel="1" x14ac:dyDescent="0.2">
      <c r="A35" s="1157" t="s">
        <v>1928</v>
      </c>
      <c r="B35" s="1158" t="s">
        <v>910</v>
      </c>
      <c r="C35" s="1159" t="s">
        <v>91</v>
      </c>
      <c r="D35" s="1160">
        <v>58.71</v>
      </c>
      <c r="G35" s="1180" t="s">
        <v>2367</v>
      </c>
      <c r="H35" s="1181" t="s">
        <v>1021</v>
      </c>
      <c r="I35" s="1178" t="s">
        <v>1019</v>
      </c>
    </row>
    <row r="36" spans="1:9" outlineLevel="1" x14ac:dyDescent="0.2">
      <c r="A36" s="1165" t="s">
        <v>1929</v>
      </c>
      <c r="B36" s="1166" t="s">
        <v>1930</v>
      </c>
      <c r="C36" s="1167"/>
      <c r="D36" s="1168"/>
      <c r="G36" s="1176" t="s">
        <v>991</v>
      </c>
      <c r="H36" s="1190">
        <f>D136+D132</f>
        <v>19.420000000000002</v>
      </c>
      <c r="I36" s="1179" t="s">
        <v>1020</v>
      </c>
    </row>
    <row r="37" spans="1:9" outlineLevel="1" x14ac:dyDescent="0.2">
      <c r="A37" s="1161" t="s">
        <v>1931</v>
      </c>
      <c r="B37" s="1162" t="s">
        <v>910</v>
      </c>
      <c r="C37" s="1163" t="s">
        <v>91</v>
      </c>
      <c r="D37" s="1164">
        <v>17.39</v>
      </c>
      <c r="G37" s="1176" t="s">
        <v>1015</v>
      </c>
      <c r="H37" s="1190">
        <f>D68*3</f>
        <v>2398.3200000000002</v>
      </c>
      <c r="I37" s="1179" t="s">
        <v>2366</v>
      </c>
    </row>
    <row r="38" spans="1:9" outlineLevel="1" x14ac:dyDescent="0.2">
      <c r="A38" s="1165" t="s">
        <v>1932</v>
      </c>
      <c r="B38" s="1166" t="s">
        <v>1933</v>
      </c>
      <c r="C38" s="1167"/>
      <c r="D38" s="1168"/>
      <c r="G38" s="1176" t="s">
        <v>926</v>
      </c>
      <c r="H38" s="1184">
        <f>(D254+D255)+(2*(D216+D217))</f>
        <v>1119.95</v>
      </c>
    </row>
    <row r="39" spans="1:9" outlineLevel="1" x14ac:dyDescent="0.2">
      <c r="A39" s="1157" t="s">
        <v>1934</v>
      </c>
      <c r="B39" s="1158" t="s">
        <v>910</v>
      </c>
      <c r="C39" s="1159" t="s">
        <v>91</v>
      </c>
      <c r="D39" s="1160">
        <v>37.31</v>
      </c>
      <c r="G39" s="1176" t="s">
        <v>525</v>
      </c>
      <c r="H39" s="1184">
        <f>D354+(2*D334)</f>
        <v>2167.46</v>
      </c>
    </row>
    <row r="40" spans="1:9" ht="13.5" outlineLevel="1" thickBot="1" x14ac:dyDescent="0.25">
      <c r="A40" s="1165" t="s">
        <v>1935</v>
      </c>
      <c r="B40" s="1166" t="s">
        <v>1936</v>
      </c>
      <c r="C40" s="1167"/>
      <c r="D40" s="1168"/>
      <c r="G40" s="1177" t="s">
        <v>929</v>
      </c>
      <c r="H40" s="1191"/>
    </row>
    <row r="41" spans="1:9" outlineLevel="1" x14ac:dyDescent="0.2">
      <c r="A41" s="1161" t="s">
        <v>1937</v>
      </c>
      <c r="B41" s="1162" t="s">
        <v>910</v>
      </c>
      <c r="C41" s="1163" t="s">
        <v>91</v>
      </c>
      <c r="D41" s="1164">
        <v>18.809999999999999</v>
      </c>
    </row>
    <row r="42" spans="1:9" outlineLevel="1" x14ac:dyDescent="0.2">
      <c r="A42" s="1165" t="s">
        <v>1938</v>
      </c>
      <c r="B42" s="1166" t="s">
        <v>1939</v>
      </c>
      <c r="C42" s="1167"/>
      <c r="D42" s="1168"/>
    </row>
    <row r="43" spans="1:9" outlineLevel="1" x14ac:dyDescent="0.2">
      <c r="A43" s="1157" t="s">
        <v>1940</v>
      </c>
      <c r="B43" s="1158" t="s">
        <v>910</v>
      </c>
      <c r="C43" s="1159" t="s">
        <v>91</v>
      </c>
      <c r="D43" s="1160">
        <v>264.25</v>
      </c>
    </row>
    <row r="44" spans="1:9" outlineLevel="1" x14ac:dyDescent="0.2">
      <c r="A44" s="1165" t="s">
        <v>1941</v>
      </c>
      <c r="B44" s="1166" t="s">
        <v>1942</v>
      </c>
      <c r="C44" s="1167"/>
      <c r="D44" s="1168"/>
    </row>
    <row r="45" spans="1:9" outlineLevel="1" x14ac:dyDescent="0.2">
      <c r="A45" s="1161" t="s">
        <v>1943</v>
      </c>
      <c r="B45" s="1162" t="s">
        <v>910</v>
      </c>
      <c r="C45" s="1163" t="s">
        <v>91</v>
      </c>
      <c r="D45" s="1164">
        <v>163.44</v>
      </c>
    </row>
    <row r="46" spans="1:9" outlineLevel="1" x14ac:dyDescent="0.2">
      <c r="A46" s="1165" t="s">
        <v>1944</v>
      </c>
      <c r="B46" s="1166" t="s">
        <v>1945</v>
      </c>
      <c r="C46" s="1167"/>
      <c r="D46" s="1168"/>
    </row>
    <row r="47" spans="1:9" outlineLevel="1" x14ac:dyDescent="0.2">
      <c r="A47" s="1157" t="s">
        <v>1946</v>
      </c>
      <c r="B47" s="1158" t="s">
        <v>910</v>
      </c>
      <c r="C47" s="1159" t="s">
        <v>91</v>
      </c>
      <c r="D47" s="1160">
        <v>8.23</v>
      </c>
    </row>
    <row r="48" spans="1:9" outlineLevel="1" x14ac:dyDescent="0.2">
      <c r="A48" s="1165" t="s">
        <v>1947</v>
      </c>
      <c r="B48" s="1166" t="s">
        <v>1948</v>
      </c>
      <c r="C48" s="1167"/>
      <c r="D48" s="1168"/>
    </row>
    <row r="49" spans="1:4" outlineLevel="1" x14ac:dyDescent="0.2">
      <c r="A49" s="1161" t="s">
        <v>1949</v>
      </c>
      <c r="B49" s="1162" t="s">
        <v>910</v>
      </c>
      <c r="C49" s="1163" t="s">
        <v>91</v>
      </c>
      <c r="D49" s="1164">
        <v>287.67</v>
      </c>
    </row>
    <row r="50" spans="1:4" outlineLevel="1" x14ac:dyDescent="0.2">
      <c r="A50" s="1165" t="s">
        <v>1950</v>
      </c>
      <c r="B50" s="1166" t="s">
        <v>1951</v>
      </c>
      <c r="C50" s="1167"/>
      <c r="D50" s="1168"/>
    </row>
    <row r="51" spans="1:4" outlineLevel="1" x14ac:dyDescent="0.2">
      <c r="A51" s="1157" t="s">
        <v>1952</v>
      </c>
      <c r="B51" s="1158" t="s">
        <v>910</v>
      </c>
      <c r="C51" s="1159" t="s">
        <v>91</v>
      </c>
      <c r="D51" s="1160">
        <v>262.60000000000002</v>
      </c>
    </row>
    <row r="52" spans="1:4" outlineLevel="1" x14ac:dyDescent="0.2">
      <c r="A52" s="1165" t="s">
        <v>1953</v>
      </c>
      <c r="B52" s="1166" t="s">
        <v>1954</v>
      </c>
      <c r="C52" s="1167"/>
      <c r="D52" s="1168"/>
    </row>
    <row r="53" spans="1:4" outlineLevel="1" x14ac:dyDescent="0.2">
      <c r="A53" s="1161" t="s">
        <v>1955</v>
      </c>
      <c r="B53" s="1162" t="s">
        <v>910</v>
      </c>
      <c r="C53" s="1163" t="s">
        <v>91</v>
      </c>
      <c r="D53" s="1164">
        <v>0.99</v>
      </c>
    </row>
    <row r="54" spans="1:4" outlineLevel="1" x14ac:dyDescent="0.2">
      <c r="A54" s="1165" t="s">
        <v>1956</v>
      </c>
      <c r="B54" s="1166" t="s">
        <v>1957</v>
      </c>
      <c r="C54" s="1167"/>
      <c r="D54" s="1168"/>
    </row>
    <row r="55" spans="1:4" outlineLevel="1" x14ac:dyDescent="0.2">
      <c r="A55" s="1157" t="s">
        <v>1958</v>
      </c>
      <c r="B55" s="1158" t="s">
        <v>910</v>
      </c>
      <c r="C55" s="1159" t="s">
        <v>91</v>
      </c>
      <c r="D55" s="1160">
        <v>8.11</v>
      </c>
    </row>
    <row r="56" spans="1:4" outlineLevel="1" x14ac:dyDescent="0.2">
      <c r="A56" s="1165" t="s">
        <v>1959</v>
      </c>
      <c r="B56" s="1166" t="s">
        <v>486</v>
      </c>
      <c r="C56" s="1167"/>
      <c r="D56" s="1168"/>
    </row>
    <row r="57" spans="1:4" outlineLevel="1" x14ac:dyDescent="0.2">
      <c r="A57" s="1161" t="s">
        <v>1960</v>
      </c>
      <c r="B57" s="1162" t="s">
        <v>910</v>
      </c>
      <c r="C57" s="1163" t="s">
        <v>91</v>
      </c>
      <c r="D57" s="1164">
        <v>295.45</v>
      </c>
    </row>
    <row r="58" spans="1:4" outlineLevel="1" x14ac:dyDescent="0.2">
      <c r="A58" s="1165" t="s">
        <v>1961</v>
      </c>
      <c r="B58" s="1166" t="s">
        <v>1962</v>
      </c>
      <c r="C58" s="1167"/>
      <c r="D58" s="1168"/>
    </row>
    <row r="59" spans="1:4" outlineLevel="1" x14ac:dyDescent="0.2">
      <c r="A59" s="1157" t="s">
        <v>1963</v>
      </c>
      <c r="B59" s="1158" t="s">
        <v>910</v>
      </c>
      <c r="C59" s="1159" t="s">
        <v>91</v>
      </c>
      <c r="D59" s="1160">
        <v>140.78</v>
      </c>
    </row>
    <row r="60" spans="1:4" outlineLevel="1" x14ac:dyDescent="0.2">
      <c r="A60" s="1152" t="s">
        <v>919</v>
      </c>
      <c r="B60" s="1153" t="s">
        <v>376</v>
      </c>
      <c r="C60" s="1154"/>
      <c r="D60" s="1155"/>
    </row>
    <row r="61" spans="1:4" outlineLevel="1" x14ac:dyDescent="0.2">
      <c r="A61" s="1165" t="s">
        <v>920</v>
      </c>
      <c r="B61" s="1166" t="s">
        <v>1896</v>
      </c>
      <c r="C61" s="1167"/>
      <c r="D61" s="1168"/>
    </row>
    <row r="62" spans="1:4" outlineLevel="1" x14ac:dyDescent="0.2">
      <c r="A62" s="1161" t="s">
        <v>1964</v>
      </c>
      <c r="B62" s="1162" t="s">
        <v>910</v>
      </c>
      <c r="C62" s="1163" t="s">
        <v>15</v>
      </c>
      <c r="D62" s="1164">
        <v>1371.14</v>
      </c>
    </row>
    <row r="63" spans="1:4" outlineLevel="1" x14ac:dyDescent="0.2">
      <c r="A63" s="1165" t="s">
        <v>921</v>
      </c>
      <c r="B63" s="1166" t="s">
        <v>1897</v>
      </c>
      <c r="C63" s="1167"/>
      <c r="D63" s="1168"/>
    </row>
    <row r="64" spans="1:4" outlineLevel="1" x14ac:dyDescent="0.2">
      <c r="A64" s="1157" t="s">
        <v>1965</v>
      </c>
      <c r="B64" s="1158" t="s">
        <v>910</v>
      </c>
      <c r="C64" s="1159" t="s">
        <v>15</v>
      </c>
      <c r="D64" s="1160">
        <v>878.71</v>
      </c>
    </row>
    <row r="65" spans="1:4" outlineLevel="1" x14ac:dyDescent="0.2">
      <c r="A65" s="1165" t="s">
        <v>922</v>
      </c>
      <c r="B65" s="1166" t="s">
        <v>1900</v>
      </c>
      <c r="C65" s="1167"/>
      <c r="D65" s="1168"/>
    </row>
    <row r="66" spans="1:4" outlineLevel="1" x14ac:dyDescent="0.2">
      <c r="A66" s="1161" t="s">
        <v>1966</v>
      </c>
      <c r="B66" s="1162" t="s">
        <v>910</v>
      </c>
      <c r="C66" s="1163" t="s">
        <v>15</v>
      </c>
      <c r="D66" s="1164">
        <v>799.44</v>
      </c>
    </row>
    <row r="67" spans="1:4" outlineLevel="1" x14ac:dyDescent="0.2">
      <c r="A67" s="1165" t="s">
        <v>936</v>
      </c>
      <c r="B67" s="1166" t="s">
        <v>1904</v>
      </c>
      <c r="C67" s="1167"/>
      <c r="D67" s="1168"/>
    </row>
    <row r="68" spans="1:4" outlineLevel="1" x14ac:dyDescent="0.2">
      <c r="A68" s="1157" t="s">
        <v>1967</v>
      </c>
      <c r="B68" s="1158" t="s">
        <v>910</v>
      </c>
      <c r="C68" s="1159" t="s">
        <v>15</v>
      </c>
      <c r="D68" s="1160">
        <v>799.44</v>
      </c>
    </row>
    <row r="69" spans="1:4" outlineLevel="1" x14ac:dyDescent="0.2">
      <c r="A69" s="1165" t="s">
        <v>937</v>
      </c>
      <c r="B69" s="1166" t="s">
        <v>1909</v>
      </c>
      <c r="C69" s="1167"/>
      <c r="D69" s="1168"/>
    </row>
    <row r="70" spans="1:4" outlineLevel="1" x14ac:dyDescent="0.2">
      <c r="A70" s="1161" t="s">
        <v>1968</v>
      </c>
      <c r="B70" s="1162" t="s">
        <v>910</v>
      </c>
      <c r="C70" s="1163" t="s">
        <v>15</v>
      </c>
      <c r="D70" s="1164">
        <v>799.44</v>
      </c>
    </row>
    <row r="71" spans="1:4" outlineLevel="1" x14ac:dyDescent="0.2">
      <c r="A71" s="1165" t="s">
        <v>938</v>
      </c>
      <c r="B71" s="1166" t="s">
        <v>1913</v>
      </c>
      <c r="C71" s="1167"/>
      <c r="D71" s="1168"/>
    </row>
    <row r="72" spans="1:4" outlineLevel="1" x14ac:dyDescent="0.2">
      <c r="A72" s="1157" t="s">
        <v>1969</v>
      </c>
      <c r="B72" s="1158" t="s">
        <v>910</v>
      </c>
      <c r="C72" s="1159" t="s">
        <v>15</v>
      </c>
      <c r="D72" s="1160">
        <v>799.44</v>
      </c>
    </row>
    <row r="73" spans="1:4" outlineLevel="1" x14ac:dyDescent="0.2">
      <c r="A73" s="1165" t="s">
        <v>939</v>
      </c>
      <c r="B73" s="1166" t="s">
        <v>1916</v>
      </c>
      <c r="C73" s="1167"/>
      <c r="D73" s="1168"/>
    </row>
    <row r="74" spans="1:4" outlineLevel="1" x14ac:dyDescent="0.2">
      <c r="A74" s="1161" t="s">
        <v>1970</v>
      </c>
      <c r="B74" s="1162" t="s">
        <v>910</v>
      </c>
      <c r="C74" s="1163" t="s">
        <v>15</v>
      </c>
      <c r="D74" s="1164">
        <v>799.44</v>
      </c>
    </row>
    <row r="75" spans="1:4" outlineLevel="1" x14ac:dyDescent="0.2">
      <c r="A75" s="1165" t="s">
        <v>940</v>
      </c>
      <c r="B75" s="1166" t="s">
        <v>1919</v>
      </c>
      <c r="C75" s="1167"/>
      <c r="D75" s="1168"/>
    </row>
    <row r="76" spans="1:4" outlineLevel="1" x14ac:dyDescent="0.2">
      <c r="A76" s="1157" t="s">
        <v>1971</v>
      </c>
      <c r="B76" s="1158" t="s">
        <v>910</v>
      </c>
      <c r="C76" s="1159" t="s">
        <v>15</v>
      </c>
      <c r="D76" s="1160">
        <v>799.44</v>
      </c>
    </row>
    <row r="77" spans="1:4" outlineLevel="1" x14ac:dyDescent="0.2">
      <c r="A77" s="1165" t="s">
        <v>941</v>
      </c>
      <c r="B77" s="1166" t="s">
        <v>1922</v>
      </c>
      <c r="C77" s="1167"/>
      <c r="D77" s="1168"/>
    </row>
    <row r="78" spans="1:4" outlineLevel="1" x14ac:dyDescent="0.2">
      <c r="A78" s="1161" t="s">
        <v>1972</v>
      </c>
      <c r="B78" s="1162" t="s">
        <v>910</v>
      </c>
      <c r="C78" s="1163" t="s">
        <v>15</v>
      </c>
      <c r="D78" s="1164">
        <v>799.44</v>
      </c>
    </row>
    <row r="79" spans="1:4" outlineLevel="1" x14ac:dyDescent="0.2">
      <c r="A79" s="1165" t="s">
        <v>942</v>
      </c>
      <c r="B79" s="1166" t="s">
        <v>1925</v>
      </c>
      <c r="C79" s="1167"/>
      <c r="D79" s="1168"/>
    </row>
    <row r="80" spans="1:4" outlineLevel="1" x14ac:dyDescent="0.2">
      <c r="A80" s="1157" t="s">
        <v>1973</v>
      </c>
      <c r="B80" s="1158" t="s">
        <v>910</v>
      </c>
      <c r="C80" s="1159" t="s">
        <v>15</v>
      </c>
      <c r="D80" s="1160">
        <v>799.44</v>
      </c>
    </row>
    <row r="81" spans="1:4" outlineLevel="1" x14ac:dyDescent="0.2">
      <c r="A81" s="1165" t="s">
        <v>943</v>
      </c>
      <c r="B81" s="1166" t="s">
        <v>105</v>
      </c>
      <c r="C81" s="1167"/>
      <c r="D81" s="1168"/>
    </row>
    <row r="82" spans="1:4" outlineLevel="1" x14ac:dyDescent="0.2">
      <c r="A82" s="1161" t="s">
        <v>1974</v>
      </c>
      <c r="B82" s="1162" t="s">
        <v>910</v>
      </c>
      <c r="C82" s="1163" t="s">
        <v>15</v>
      </c>
      <c r="D82" s="1164">
        <v>405.02</v>
      </c>
    </row>
    <row r="83" spans="1:4" outlineLevel="1" x14ac:dyDescent="0.2">
      <c r="A83" s="1165" t="s">
        <v>944</v>
      </c>
      <c r="B83" s="1166" t="s">
        <v>1930</v>
      </c>
      <c r="C83" s="1167"/>
      <c r="D83" s="1168"/>
    </row>
    <row r="84" spans="1:4" outlineLevel="1" x14ac:dyDescent="0.2">
      <c r="A84" s="1157" t="s">
        <v>1975</v>
      </c>
      <c r="B84" s="1158" t="s">
        <v>910</v>
      </c>
      <c r="C84" s="1159" t="s">
        <v>15</v>
      </c>
      <c r="D84" s="1160">
        <v>107.51</v>
      </c>
    </row>
    <row r="85" spans="1:4" outlineLevel="1" x14ac:dyDescent="0.2">
      <c r="A85" s="1165" t="s">
        <v>945</v>
      </c>
      <c r="B85" s="1166" t="s">
        <v>1933</v>
      </c>
      <c r="C85" s="1167"/>
      <c r="D85" s="1168"/>
    </row>
    <row r="86" spans="1:4" outlineLevel="1" x14ac:dyDescent="0.2">
      <c r="A86" s="1161" t="s">
        <v>1976</v>
      </c>
      <c r="B86" s="1162" t="s">
        <v>910</v>
      </c>
      <c r="C86" s="1163" t="s">
        <v>15</v>
      </c>
      <c r="D86" s="1164">
        <v>220.94</v>
      </c>
    </row>
    <row r="87" spans="1:4" outlineLevel="1" x14ac:dyDescent="0.2">
      <c r="A87" s="1165" t="s">
        <v>946</v>
      </c>
      <c r="B87" s="1166" t="s">
        <v>1936</v>
      </c>
      <c r="C87" s="1167"/>
      <c r="D87" s="1168"/>
    </row>
    <row r="88" spans="1:4" outlineLevel="1" x14ac:dyDescent="0.2">
      <c r="A88" s="1157" t="s">
        <v>1977</v>
      </c>
      <c r="B88" s="1158" t="s">
        <v>910</v>
      </c>
      <c r="C88" s="1159" t="s">
        <v>15</v>
      </c>
      <c r="D88" s="1160">
        <v>156.37</v>
      </c>
    </row>
    <row r="89" spans="1:4" outlineLevel="1" x14ac:dyDescent="0.2">
      <c r="A89" s="1165" t="s">
        <v>947</v>
      </c>
      <c r="B89" s="1166" t="s">
        <v>1939</v>
      </c>
      <c r="C89" s="1167"/>
      <c r="D89" s="1168"/>
    </row>
    <row r="90" spans="1:4" outlineLevel="1" x14ac:dyDescent="0.2">
      <c r="A90" s="1161" t="s">
        <v>1978</v>
      </c>
      <c r="B90" s="1162" t="s">
        <v>910</v>
      </c>
      <c r="C90" s="1163" t="s">
        <v>15</v>
      </c>
      <c r="D90" s="1164">
        <v>2142.1</v>
      </c>
    </row>
    <row r="91" spans="1:4" outlineLevel="1" x14ac:dyDescent="0.2">
      <c r="A91" s="1165" t="s">
        <v>948</v>
      </c>
      <c r="B91" s="1166" t="s">
        <v>1942</v>
      </c>
      <c r="C91" s="1167"/>
      <c r="D91" s="1168"/>
    </row>
    <row r="92" spans="1:4" outlineLevel="1" x14ac:dyDescent="0.2">
      <c r="A92" s="1157" t="s">
        <v>1979</v>
      </c>
      <c r="B92" s="1158" t="s">
        <v>910</v>
      </c>
      <c r="C92" s="1159" t="s">
        <v>15</v>
      </c>
      <c r="D92" s="1160">
        <v>836.53</v>
      </c>
    </row>
    <row r="93" spans="1:4" outlineLevel="1" x14ac:dyDescent="0.2">
      <c r="A93" s="1165" t="s">
        <v>949</v>
      </c>
      <c r="B93" s="1166" t="s">
        <v>1945</v>
      </c>
      <c r="C93" s="1167"/>
      <c r="D93" s="1168"/>
    </row>
    <row r="94" spans="1:4" outlineLevel="1" x14ac:dyDescent="0.2">
      <c r="A94" s="1161" t="s">
        <v>1980</v>
      </c>
      <c r="B94" s="1162" t="s">
        <v>910</v>
      </c>
      <c r="C94" s="1163" t="s">
        <v>15</v>
      </c>
      <c r="D94" s="1164">
        <v>43.31</v>
      </c>
    </row>
    <row r="95" spans="1:4" outlineLevel="1" x14ac:dyDescent="0.2">
      <c r="A95" s="1165" t="s">
        <v>950</v>
      </c>
      <c r="B95" s="1166" t="s">
        <v>1948</v>
      </c>
      <c r="C95" s="1167"/>
      <c r="D95" s="1168"/>
    </row>
    <row r="96" spans="1:4" outlineLevel="1" x14ac:dyDescent="0.2">
      <c r="A96" s="1157" t="s">
        <v>1981</v>
      </c>
      <c r="B96" s="1158" t="s">
        <v>910</v>
      </c>
      <c r="C96" s="1159" t="s">
        <v>15</v>
      </c>
      <c r="D96" s="1160">
        <v>2434.65</v>
      </c>
    </row>
    <row r="97" spans="1:4" outlineLevel="1" x14ac:dyDescent="0.2">
      <c r="A97" s="1165" t="s">
        <v>951</v>
      </c>
      <c r="B97" s="1166" t="s">
        <v>1951</v>
      </c>
      <c r="C97" s="1167"/>
      <c r="D97" s="1168"/>
    </row>
    <row r="98" spans="1:4" outlineLevel="1" x14ac:dyDescent="0.2">
      <c r="A98" s="1161" t="s">
        <v>1982</v>
      </c>
      <c r="B98" s="1162" t="s">
        <v>910</v>
      </c>
      <c r="C98" s="1163" t="s">
        <v>15</v>
      </c>
      <c r="D98" s="1164">
        <v>1639.69</v>
      </c>
    </row>
    <row r="99" spans="1:4" outlineLevel="1" x14ac:dyDescent="0.2">
      <c r="A99" s="1165" t="s">
        <v>952</v>
      </c>
      <c r="B99" s="1166" t="s">
        <v>1954</v>
      </c>
      <c r="C99" s="1167"/>
      <c r="D99" s="1168"/>
    </row>
    <row r="100" spans="1:4" outlineLevel="1" x14ac:dyDescent="0.2">
      <c r="A100" s="1157" t="s">
        <v>1983</v>
      </c>
      <c r="B100" s="1158" t="s">
        <v>910</v>
      </c>
      <c r="C100" s="1159" t="s">
        <v>15</v>
      </c>
      <c r="D100" s="1160">
        <v>6.18</v>
      </c>
    </row>
    <row r="101" spans="1:4" outlineLevel="1" x14ac:dyDescent="0.2">
      <c r="A101" s="1165" t="s">
        <v>953</v>
      </c>
      <c r="B101" s="1166" t="s">
        <v>1957</v>
      </c>
      <c r="C101" s="1167"/>
      <c r="D101" s="1168"/>
    </row>
    <row r="102" spans="1:4" outlineLevel="1" x14ac:dyDescent="0.2">
      <c r="A102" s="1161" t="s">
        <v>1984</v>
      </c>
      <c r="B102" s="1162" t="s">
        <v>910</v>
      </c>
      <c r="C102" s="1163" t="s">
        <v>15</v>
      </c>
      <c r="D102" s="1164">
        <v>42.68</v>
      </c>
    </row>
    <row r="103" spans="1:4" outlineLevel="1" x14ac:dyDescent="0.2">
      <c r="A103" s="1165" t="s">
        <v>954</v>
      </c>
      <c r="B103" s="1166" t="s">
        <v>486</v>
      </c>
      <c r="C103" s="1167"/>
      <c r="D103" s="1168"/>
    </row>
    <row r="104" spans="1:4" outlineLevel="1" x14ac:dyDescent="0.2">
      <c r="A104" s="1157" t="s">
        <v>1985</v>
      </c>
      <c r="B104" s="1158" t="s">
        <v>910</v>
      </c>
      <c r="C104" s="1159" t="s">
        <v>15</v>
      </c>
      <c r="D104" s="1160">
        <v>2447.14</v>
      </c>
    </row>
    <row r="105" spans="1:4" outlineLevel="1" x14ac:dyDescent="0.2">
      <c r="A105" s="1165" t="s">
        <v>955</v>
      </c>
      <c r="B105" s="1166" t="s">
        <v>1962</v>
      </c>
      <c r="C105" s="1167"/>
      <c r="D105" s="1168"/>
    </row>
    <row r="106" spans="1:4" outlineLevel="1" x14ac:dyDescent="0.2">
      <c r="A106" s="1161" t="s">
        <v>1986</v>
      </c>
      <c r="B106" s="1162" t="s">
        <v>910</v>
      </c>
      <c r="C106" s="1163" t="s">
        <v>15</v>
      </c>
      <c r="D106" s="1164">
        <v>799.44</v>
      </c>
    </row>
    <row r="107" spans="1:4" x14ac:dyDescent="0.2">
      <c r="A107" s="1148" t="s">
        <v>923</v>
      </c>
      <c r="B107" s="1149" t="s">
        <v>883</v>
      </c>
      <c r="C107" s="1150"/>
      <c r="D107" s="1151"/>
    </row>
    <row r="108" spans="1:4" outlineLevel="1" x14ac:dyDescent="0.2">
      <c r="A108" s="1152" t="s">
        <v>924</v>
      </c>
      <c r="B108" s="1153" t="s">
        <v>1512</v>
      </c>
      <c r="C108" s="1154"/>
      <c r="D108" s="1155"/>
    </row>
    <row r="109" spans="1:4" outlineLevel="1" x14ac:dyDescent="0.2">
      <c r="A109" s="1165" t="s">
        <v>925</v>
      </c>
      <c r="B109" s="1166" t="s">
        <v>1896</v>
      </c>
      <c r="C109" s="1167"/>
      <c r="D109" s="1168"/>
    </row>
    <row r="110" spans="1:4" outlineLevel="1" x14ac:dyDescent="0.2">
      <c r="A110" s="1157" t="s">
        <v>1163</v>
      </c>
      <c r="B110" s="1158" t="s">
        <v>1987</v>
      </c>
      <c r="C110" s="1159" t="s">
        <v>15</v>
      </c>
      <c r="D110" s="1160">
        <v>7.53</v>
      </c>
    </row>
    <row r="111" spans="1:4" outlineLevel="1" x14ac:dyDescent="0.2">
      <c r="A111" s="1165" t="s">
        <v>930</v>
      </c>
      <c r="B111" s="1166" t="s">
        <v>1897</v>
      </c>
      <c r="C111" s="1167"/>
      <c r="D111" s="1168"/>
    </row>
    <row r="112" spans="1:4" outlineLevel="1" x14ac:dyDescent="0.2">
      <c r="A112" s="1161" t="s">
        <v>1988</v>
      </c>
      <c r="B112" s="1162" t="s">
        <v>1987</v>
      </c>
      <c r="C112" s="1163" t="s">
        <v>15</v>
      </c>
      <c r="D112" s="1164">
        <v>5.95</v>
      </c>
    </row>
    <row r="113" spans="1:4" outlineLevel="1" x14ac:dyDescent="0.2">
      <c r="A113" s="1165" t="s">
        <v>956</v>
      </c>
      <c r="B113" s="1166" t="s">
        <v>1900</v>
      </c>
      <c r="C113" s="1167"/>
      <c r="D113" s="1168"/>
    </row>
    <row r="114" spans="1:4" outlineLevel="1" x14ac:dyDescent="0.2">
      <c r="A114" s="1157" t="s">
        <v>1989</v>
      </c>
      <c r="B114" s="1158" t="s">
        <v>1987</v>
      </c>
      <c r="C114" s="1159" t="s">
        <v>15</v>
      </c>
      <c r="D114" s="1160">
        <v>5.95</v>
      </c>
    </row>
    <row r="115" spans="1:4" outlineLevel="1" x14ac:dyDescent="0.2">
      <c r="A115" s="1165" t="s">
        <v>957</v>
      </c>
      <c r="B115" s="1166" t="s">
        <v>1904</v>
      </c>
      <c r="C115" s="1167"/>
      <c r="D115" s="1168"/>
    </row>
    <row r="116" spans="1:4" outlineLevel="1" x14ac:dyDescent="0.2">
      <c r="A116" s="1161" t="s">
        <v>1990</v>
      </c>
      <c r="B116" s="1162" t="s">
        <v>1987</v>
      </c>
      <c r="C116" s="1163" t="s">
        <v>15</v>
      </c>
      <c r="D116" s="1164">
        <v>5.95</v>
      </c>
    </row>
    <row r="117" spans="1:4" outlineLevel="1" x14ac:dyDescent="0.2">
      <c r="A117" s="1165" t="s">
        <v>958</v>
      </c>
      <c r="B117" s="1166" t="s">
        <v>1909</v>
      </c>
      <c r="C117" s="1167"/>
      <c r="D117" s="1168"/>
    </row>
    <row r="118" spans="1:4" outlineLevel="1" x14ac:dyDescent="0.2">
      <c r="A118" s="1157" t="s">
        <v>1991</v>
      </c>
      <c r="B118" s="1158" t="s">
        <v>1987</v>
      </c>
      <c r="C118" s="1159" t="s">
        <v>15</v>
      </c>
      <c r="D118" s="1160">
        <v>5.95</v>
      </c>
    </row>
    <row r="119" spans="1:4" outlineLevel="1" x14ac:dyDescent="0.2">
      <c r="A119" s="1165" t="s">
        <v>959</v>
      </c>
      <c r="B119" s="1166" t="s">
        <v>1913</v>
      </c>
      <c r="C119" s="1167"/>
      <c r="D119" s="1168"/>
    </row>
    <row r="120" spans="1:4" outlineLevel="1" x14ac:dyDescent="0.2">
      <c r="A120" s="1161" t="s">
        <v>1992</v>
      </c>
      <c r="B120" s="1162" t="s">
        <v>1987</v>
      </c>
      <c r="C120" s="1163" t="s">
        <v>15</v>
      </c>
      <c r="D120" s="1164">
        <v>5.95</v>
      </c>
    </row>
    <row r="121" spans="1:4" outlineLevel="1" x14ac:dyDescent="0.2">
      <c r="A121" s="1165" t="s">
        <v>960</v>
      </c>
      <c r="B121" s="1166" t="s">
        <v>1916</v>
      </c>
      <c r="C121" s="1167"/>
      <c r="D121" s="1168"/>
    </row>
    <row r="122" spans="1:4" outlineLevel="1" x14ac:dyDescent="0.2">
      <c r="A122" s="1157" t="s">
        <v>1993</v>
      </c>
      <c r="B122" s="1158" t="s">
        <v>1987</v>
      </c>
      <c r="C122" s="1159" t="s">
        <v>15</v>
      </c>
      <c r="D122" s="1160">
        <v>5.95</v>
      </c>
    </row>
    <row r="123" spans="1:4" outlineLevel="1" x14ac:dyDescent="0.2">
      <c r="A123" s="1165" t="s">
        <v>961</v>
      </c>
      <c r="B123" s="1166" t="s">
        <v>1919</v>
      </c>
      <c r="C123" s="1167"/>
      <c r="D123" s="1168"/>
    </row>
    <row r="124" spans="1:4" outlineLevel="1" x14ac:dyDescent="0.2">
      <c r="A124" s="1161" t="s">
        <v>1994</v>
      </c>
      <c r="B124" s="1162" t="s">
        <v>1987</v>
      </c>
      <c r="C124" s="1163" t="s">
        <v>15</v>
      </c>
      <c r="D124" s="1164">
        <v>5.95</v>
      </c>
    </row>
    <row r="125" spans="1:4" outlineLevel="1" x14ac:dyDescent="0.2">
      <c r="A125" s="1165" t="s">
        <v>962</v>
      </c>
      <c r="B125" s="1166" t="s">
        <v>1922</v>
      </c>
      <c r="C125" s="1167"/>
      <c r="D125" s="1168"/>
    </row>
    <row r="126" spans="1:4" outlineLevel="1" x14ac:dyDescent="0.2">
      <c r="A126" s="1157" t="s">
        <v>1995</v>
      </c>
      <c r="B126" s="1158" t="s">
        <v>1987</v>
      </c>
      <c r="C126" s="1159" t="s">
        <v>15</v>
      </c>
      <c r="D126" s="1160">
        <v>5.95</v>
      </c>
    </row>
    <row r="127" spans="1:4" outlineLevel="1" x14ac:dyDescent="0.2">
      <c r="A127" s="1165" t="s">
        <v>963</v>
      </c>
      <c r="B127" s="1166" t="s">
        <v>1925</v>
      </c>
      <c r="C127" s="1167"/>
      <c r="D127" s="1168"/>
    </row>
    <row r="128" spans="1:4" outlineLevel="1" x14ac:dyDescent="0.2">
      <c r="A128" s="1161" t="s">
        <v>1996</v>
      </c>
      <c r="B128" s="1162" t="s">
        <v>1987</v>
      </c>
      <c r="C128" s="1163" t="s">
        <v>15</v>
      </c>
      <c r="D128" s="1164">
        <v>5.95</v>
      </c>
    </row>
    <row r="129" spans="1:4" outlineLevel="1" x14ac:dyDescent="0.2">
      <c r="A129" s="1165" t="s">
        <v>964</v>
      </c>
      <c r="B129" s="1166" t="s">
        <v>1936</v>
      </c>
      <c r="C129" s="1167"/>
      <c r="D129" s="1168"/>
    </row>
    <row r="130" spans="1:4" outlineLevel="1" x14ac:dyDescent="0.2">
      <c r="A130" s="1157" t="s">
        <v>1997</v>
      </c>
      <c r="B130" s="1158" t="s">
        <v>1987</v>
      </c>
      <c r="C130" s="1159" t="s">
        <v>15</v>
      </c>
      <c r="D130" s="1160">
        <v>3.33</v>
      </c>
    </row>
    <row r="131" spans="1:4" outlineLevel="1" x14ac:dyDescent="0.2">
      <c r="A131" s="1165" t="s">
        <v>965</v>
      </c>
      <c r="B131" s="1166" t="s">
        <v>1939</v>
      </c>
      <c r="C131" s="1167"/>
      <c r="D131" s="1168"/>
    </row>
    <row r="132" spans="1:4" outlineLevel="1" x14ac:dyDescent="0.2">
      <c r="A132" s="1161" t="s">
        <v>1998</v>
      </c>
      <c r="B132" s="1162" t="s">
        <v>1987</v>
      </c>
      <c r="C132" s="1163" t="s">
        <v>15</v>
      </c>
      <c r="D132" s="1164">
        <v>10.210000000000001</v>
      </c>
    </row>
    <row r="133" spans="1:4" outlineLevel="1" x14ac:dyDescent="0.2">
      <c r="A133" s="1165" t="s">
        <v>966</v>
      </c>
      <c r="B133" s="1166" t="s">
        <v>1942</v>
      </c>
      <c r="C133" s="1167"/>
      <c r="D133" s="1168"/>
    </row>
    <row r="134" spans="1:4" outlineLevel="1" x14ac:dyDescent="0.2">
      <c r="A134" s="1157" t="s">
        <v>1999</v>
      </c>
      <c r="B134" s="1158" t="s">
        <v>1987</v>
      </c>
      <c r="C134" s="1159" t="s">
        <v>15</v>
      </c>
      <c r="D134" s="1160">
        <v>14.24</v>
      </c>
    </row>
    <row r="135" spans="1:4" outlineLevel="1" x14ac:dyDescent="0.2">
      <c r="A135" s="1165" t="s">
        <v>967</v>
      </c>
      <c r="B135" s="1166" t="s">
        <v>1948</v>
      </c>
      <c r="C135" s="1167"/>
      <c r="D135" s="1168"/>
    </row>
    <row r="136" spans="1:4" outlineLevel="1" x14ac:dyDescent="0.2">
      <c r="A136" s="1161" t="s">
        <v>2000</v>
      </c>
      <c r="B136" s="1162" t="s">
        <v>1987</v>
      </c>
      <c r="C136" s="1163" t="s">
        <v>15</v>
      </c>
      <c r="D136" s="1164">
        <v>9.2100000000000009</v>
      </c>
    </row>
    <row r="137" spans="1:4" outlineLevel="1" x14ac:dyDescent="0.2">
      <c r="A137" s="1165" t="s">
        <v>968</v>
      </c>
      <c r="B137" s="1166" t="s">
        <v>1951</v>
      </c>
      <c r="C137" s="1167"/>
      <c r="D137" s="1168"/>
    </row>
    <row r="138" spans="1:4" outlineLevel="1" x14ac:dyDescent="0.2">
      <c r="A138" s="1157" t="s">
        <v>2001</v>
      </c>
      <c r="B138" s="1158" t="s">
        <v>1987</v>
      </c>
      <c r="C138" s="1159" t="s">
        <v>15</v>
      </c>
      <c r="D138" s="1160">
        <v>5.95</v>
      </c>
    </row>
    <row r="139" spans="1:4" outlineLevel="1" x14ac:dyDescent="0.2">
      <c r="A139" s="1165" t="s">
        <v>969</v>
      </c>
      <c r="B139" s="1166" t="s">
        <v>486</v>
      </c>
      <c r="C139" s="1167"/>
      <c r="D139" s="1168"/>
    </row>
    <row r="140" spans="1:4" outlineLevel="1" x14ac:dyDescent="0.2">
      <c r="A140" s="1161" t="s">
        <v>2002</v>
      </c>
      <c r="B140" s="1162" t="s">
        <v>1987</v>
      </c>
      <c r="C140" s="1163" t="s">
        <v>15</v>
      </c>
      <c r="D140" s="1164">
        <v>6.78</v>
      </c>
    </row>
    <row r="141" spans="1:4" outlineLevel="1" x14ac:dyDescent="0.2">
      <c r="A141" s="1165" t="s">
        <v>970</v>
      </c>
      <c r="B141" s="1166" t="s">
        <v>1962</v>
      </c>
      <c r="C141" s="1167"/>
      <c r="D141" s="1168"/>
    </row>
    <row r="142" spans="1:4" outlineLevel="1" x14ac:dyDescent="0.2">
      <c r="A142" s="1157" t="s">
        <v>2003</v>
      </c>
      <c r="B142" s="1158" t="s">
        <v>1987</v>
      </c>
      <c r="C142" s="1159" t="s">
        <v>15</v>
      </c>
      <c r="D142" s="1160">
        <v>6.39</v>
      </c>
    </row>
    <row r="143" spans="1:4" x14ac:dyDescent="0.2">
      <c r="A143" s="1148" t="s">
        <v>931</v>
      </c>
      <c r="B143" s="1149" t="s">
        <v>911</v>
      </c>
      <c r="C143" s="1150"/>
      <c r="D143" s="1151"/>
    </row>
    <row r="144" spans="1:4" outlineLevel="1" x14ac:dyDescent="0.2">
      <c r="A144" s="1152" t="s">
        <v>932</v>
      </c>
      <c r="B144" s="1153" t="s">
        <v>348</v>
      </c>
      <c r="C144" s="1154"/>
      <c r="D144" s="1155"/>
    </row>
    <row r="145" spans="1:4" outlineLevel="1" x14ac:dyDescent="0.2">
      <c r="A145" s="1165" t="s">
        <v>933</v>
      </c>
      <c r="B145" s="1166" t="s">
        <v>1896</v>
      </c>
      <c r="C145" s="1167"/>
      <c r="D145" s="1168"/>
    </row>
    <row r="146" spans="1:4" outlineLevel="1" x14ac:dyDescent="0.2">
      <c r="A146" s="1161" t="s">
        <v>1164</v>
      </c>
      <c r="B146" s="1162" t="s">
        <v>912</v>
      </c>
      <c r="C146" s="1163" t="s">
        <v>91</v>
      </c>
      <c r="D146" s="1164">
        <v>9.92</v>
      </c>
    </row>
    <row r="147" spans="1:4" outlineLevel="1" x14ac:dyDescent="0.2">
      <c r="A147" s="1157" t="s">
        <v>1165</v>
      </c>
      <c r="B147" s="1158" t="s">
        <v>913</v>
      </c>
      <c r="C147" s="1159" t="s">
        <v>91</v>
      </c>
      <c r="D147" s="1160">
        <v>21.59</v>
      </c>
    </row>
    <row r="148" spans="1:4" outlineLevel="1" x14ac:dyDescent="0.2">
      <c r="A148" s="1165" t="s">
        <v>971</v>
      </c>
      <c r="B148" s="1166" t="s">
        <v>1897</v>
      </c>
      <c r="C148" s="1167"/>
      <c r="D148" s="1168"/>
    </row>
    <row r="149" spans="1:4" outlineLevel="1" x14ac:dyDescent="0.2">
      <c r="A149" s="1161" t="s">
        <v>2004</v>
      </c>
      <c r="B149" s="1162" t="s">
        <v>912</v>
      </c>
      <c r="C149" s="1163" t="s">
        <v>91</v>
      </c>
      <c r="D149" s="1164">
        <v>9.66</v>
      </c>
    </row>
    <row r="150" spans="1:4" outlineLevel="1" x14ac:dyDescent="0.2">
      <c r="A150" s="1157" t="s">
        <v>2005</v>
      </c>
      <c r="B150" s="1158" t="s">
        <v>913</v>
      </c>
      <c r="C150" s="1159" t="s">
        <v>91</v>
      </c>
      <c r="D150" s="1160">
        <v>21.87</v>
      </c>
    </row>
    <row r="151" spans="1:4" outlineLevel="1" x14ac:dyDescent="0.2">
      <c r="A151" s="1165" t="s">
        <v>972</v>
      </c>
      <c r="B151" s="1166" t="s">
        <v>1900</v>
      </c>
      <c r="C151" s="1167"/>
      <c r="D151" s="1168"/>
    </row>
    <row r="152" spans="1:4" outlineLevel="1" x14ac:dyDescent="0.2">
      <c r="A152" s="1161" t="s">
        <v>2006</v>
      </c>
      <c r="B152" s="1162" t="s">
        <v>912</v>
      </c>
      <c r="C152" s="1163" t="s">
        <v>91</v>
      </c>
      <c r="D152" s="1164">
        <v>9.66</v>
      </c>
    </row>
    <row r="153" spans="1:4" outlineLevel="1" x14ac:dyDescent="0.2">
      <c r="A153" s="1157" t="s">
        <v>2007</v>
      </c>
      <c r="B153" s="1158" t="s">
        <v>913</v>
      </c>
      <c r="C153" s="1159" t="s">
        <v>91</v>
      </c>
      <c r="D153" s="1160">
        <v>19.38</v>
      </c>
    </row>
    <row r="154" spans="1:4" outlineLevel="1" x14ac:dyDescent="0.2">
      <c r="A154" s="1165" t="s">
        <v>973</v>
      </c>
      <c r="B154" s="1166" t="s">
        <v>1904</v>
      </c>
      <c r="C154" s="1167"/>
      <c r="D154" s="1168"/>
    </row>
    <row r="155" spans="1:4" outlineLevel="1" x14ac:dyDescent="0.2">
      <c r="A155" s="1161" t="s">
        <v>2008</v>
      </c>
      <c r="B155" s="1162" t="s">
        <v>912</v>
      </c>
      <c r="C155" s="1163" t="s">
        <v>91</v>
      </c>
      <c r="D155" s="1164">
        <v>9.66</v>
      </c>
    </row>
    <row r="156" spans="1:4" outlineLevel="1" x14ac:dyDescent="0.2">
      <c r="A156" s="1157" t="s">
        <v>2009</v>
      </c>
      <c r="B156" s="1158" t="s">
        <v>913</v>
      </c>
      <c r="C156" s="1159" t="s">
        <v>91</v>
      </c>
      <c r="D156" s="1160">
        <v>19.37</v>
      </c>
    </row>
    <row r="157" spans="1:4" outlineLevel="1" x14ac:dyDescent="0.2">
      <c r="A157" s="1165" t="s">
        <v>974</v>
      </c>
      <c r="B157" s="1166" t="s">
        <v>1909</v>
      </c>
      <c r="C157" s="1167"/>
      <c r="D157" s="1168"/>
    </row>
    <row r="158" spans="1:4" outlineLevel="1" x14ac:dyDescent="0.2">
      <c r="A158" s="1161" t="s">
        <v>2010</v>
      </c>
      <c r="B158" s="1162" t="s">
        <v>912</v>
      </c>
      <c r="C158" s="1163" t="s">
        <v>91</v>
      </c>
      <c r="D158" s="1164">
        <v>9.66</v>
      </c>
    </row>
    <row r="159" spans="1:4" outlineLevel="1" x14ac:dyDescent="0.2">
      <c r="A159" s="1157" t="s">
        <v>2011</v>
      </c>
      <c r="B159" s="1158" t="s">
        <v>913</v>
      </c>
      <c r="C159" s="1159" t="s">
        <v>91</v>
      </c>
      <c r="D159" s="1160">
        <v>19.37</v>
      </c>
    </row>
    <row r="160" spans="1:4" outlineLevel="1" x14ac:dyDescent="0.2">
      <c r="A160" s="1165" t="s">
        <v>975</v>
      </c>
      <c r="B160" s="1166" t="s">
        <v>1913</v>
      </c>
      <c r="C160" s="1167"/>
      <c r="D160" s="1168"/>
    </row>
    <row r="161" spans="1:4" outlineLevel="1" x14ac:dyDescent="0.2">
      <c r="A161" s="1161" t="s">
        <v>2012</v>
      </c>
      <c r="B161" s="1162" t="s">
        <v>912</v>
      </c>
      <c r="C161" s="1163" t="s">
        <v>91</v>
      </c>
      <c r="D161" s="1164">
        <v>9.66</v>
      </c>
    </row>
    <row r="162" spans="1:4" outlineLevel="1" x14ac:dyDescent="0.2">
      <c r="A162" s="1157" t="s">
        <v>2013</v>
      </c>
      <c r="B162" s="1158" t="s">
        <v>913</v>
      </c>
      <c r="C162" s="1159" t="s">
        <v>91</v>
      </c>
      <c r="D162" s="1160">
        <v>19.37</v>
      </c>
    </row>
    <row r="163" spans="1:4" outlineLevel="1" x14ac:dyDescent="0.2">
      <c r="A163" s="1165" t="s">
        <v>976</v>
      </c>
      <c r="B163" s="1166" t="s">
        <v>1916</v>
      </c>
      <c r="C163" s="1167"/>
      <c r="D163" s="1168"/>
    </row>
    <row r="164" spans="1:4" outlineLevel="1" x14ac:dyDescent="0.2">
      <c r="A164" s="1161" t="s">
        <v>2014</v>
      </c>
      <c r="B164" s="1162" t="s">
        <v>912</v>
      </c>
      <c r="C164" s="1163" t="s">
        <v>91</v>
      </c>
      <c r="D164" s="1164">
        <v>9.66</v>
      </c>
    </row>
    <row r="165" spans="1:4" outlineLevel="1" x14ac:dyDescent="0.2">
      <c r="A165" s="1157" t="s">
        <v>2015</v>
      </c>
      <c r="B165" s="1158" t="s">
        <v>913</v>
      </c>
      <c r="C165" s="1159" t="s">
        <v>91</v>
      </c>
      <c r="D165" s="1160">
        <v>19.37</v>
      </c>
    </row>
    <row r="166" spans="1:4" outlineLevel="1" x14ac:dyDescent="0.2">
      <c r="A166" s="1165" t="s">
        <v>977</v>
      </c>
      <c r="B166" s="1166" t="s">
        <v>1919</v>
      </c>
      <c r="C166" s="1167"/>
      <c r="D166" s="1168"/>
    </row>
    <row r="167" spans="1:4" outlineLevel="1" x14ac:dyDescent="0.2">
      <c r="A167" s="1161" t="s">
        <v>2016</v>
      </c>
      <c r="B167" s="1162" t="s">
        <v>912</v>
      </c>
      <c r="C167" s="1163" t="s">
        <v>91</v>
      </c>
      <c r="D167" s="1164">
        <v>9.66</v>
      </c>
    </row>
    <row r="168" spans="1:4" outlineLevel="1" x14ac:dyDescent="0.2">
      <c r="A168" s="1157" t="s">
        <v>2017</v>
      </c>
      <c r="B168" s="1158" t="s">
        <v>913</v>
      </c>
      <c r="C168" s="1159" t="s">
        <v>91</v>
      </c>
      <c r="D168" s="1160">
        <v>19.37</v>
      </c>
    </row>
    <row r="169" spans="1:4" outlineLevel="1" x14ac:dyDescent="0.2">
      <c r="A169" s="1165" t="s">
        <v>978</v>
      </c>
      <c r="B169" s="1166" t="s">
        <v>1922</v>
      </c>
      <c r="C169" s="1167"/>
      <c r="D169" s="1168"/>
    </row>
    <row r="170" spans="1:4" outlineLevel="1" x14ac:dyDescent="0.2">
      <c r="A170" s="1161" t="s">
        <v>2018</v>
      </c>
      <c r="B170" s="1162" t="s">
        <v>912</v>
      </c>
      <c r="C170" s="1163" t="s">
        <v>91</v>
      </c>
      <c r="D170" s="1164">
        <v>9.66</v>
      </c>
    </row>
    <row r="171" spans="1:4" outlineLevel="1" x14ac:dyDescent="0.2">
      <c r="A171" s="1157" t="s">
        <v>2019</v>
      </c>
      <c r="B171" s="1158" t="s">
        <v>913</v>
      </c>
      <c r="C171" s="1159" t="s">
        <v>91</v>
      </c>
      <c r="D171" s="1160">
        <v>19.37</v>
      </c>
    </row>
    <row r="172" spans="1:4" outlineLevel="1" x14ac:dyDescent="0.2">
      <c r="A172" s="1165" t="s">
        <v>979</v>
      </c>
      <c r="B172" s="1166" t="s">
        <v>1925</v>
      </c>
      <c r="C172" s="1167"/>
      <c r="D172" s="1168"/>
    </row>
    <row r="173" spans="1:4" outlineLevel="1" x14ac:dyDescent="0.2">
      <c r="A173" s="1161" t="s">
        <v>2020</v>
      </c>
      <c r="B173" s="1162" t="s">
        <v>912</v>
      </c>
      <c r="C173" s="1163" t="s">
        <v>91</v>
      </c>
      <c r="D173" s="1164">
        <v>9.66</v>
      </c>
    </row>
    <row r="174" spans="1:4" outlineLevel="1" x14ac:dyDescent="0.2">
      <c r="A174" s="1157" t="s">
        <v>2021</v>
      </c>
      <c r="B174" s="1158" t="s">
        <v>913</v>
      </c>
      <c r="C174" s="1159" t="s">
        <v>91</v>
      </c>
      <c r="D174" s="1160">
        <v>19.37</v>
      </c>
    </row>
    <row r="175" spans="1:4" outlineLevel="1" x14ac:dyDescent="0.2">
      <c r="A175" s="1165" t="s">
        <v>980</v>
      </c>
      <c r="B175" s="1166" t="s">
        <v>105</v>
      </c>
      <c r="C175" s="1167"/>
      <c r="D175" s="1168"/>
    </row>
    <row r="176" spans="1:4" outlineLevel="1" x14ac:dyDescent="0.2">
      <c r="A176" s="1161" t="s">
        <v>2022</v>
      </c>
      <c r="B176" s="1162" t="s">
        <v>912</v>
      </c>
      <c r="C176" s="1163" t="s">
        <v>91</v>
      </c>
      <c r="D176" s="1164">
        <v>2.56</v>
      </c>
    </row>
    <row r="177" spans="1:4" outlineLevel="1" x14ac:dyDescent="0.2">
      <c r="A177" s="1157" t="s">
        <v>2023</v>
      </c>
      <c r="B177" s="1158" t="s">
        <v>913</v>
      </c>
      <c r="C177" s="1159" t="s">
        <v>91</v>
      </c>
      <c r="D177" s="1160">
        <v>4.5999999999999996</v>
      </c>
    </row>
    <row r="178" spans="1:4" outlineLevel="1" x14ac:dyDescent="0.2">
      <c r="A178" s="1165" t="s">
        <v>981</v>
      </c>
      <c r="B178" s="1166" t="s">
        <v>1930</v>
      </c>
      <c r="C178" s="1167"/>
      <c r="D178" s="1168"/>
    </row>
    <row r="179" spans="1:4" outlineLevel="1" x14ac:dyDescent="0.2">
      <c r="A179" s="1161" t="s">
        <v>2024</v>
      </c>
      <c r="B179" s="1162" t="s">
        <v>912</v>
      </c>
      <c r="C179" s="1163" t="s">
        <v>91</v>
      </c>
      <c r="D179" s="1164">
        <v>3.63</v>
      </c>
    </row>
    <row r="180" spans="1:4" outlineLevel="1" x14ac:dyDescent="0.2">
      <c r="A180" s="1157" t="s">
        <v>2025</v>
      </c>
      <c r="B180" s="1158" t="s">
        <v>913</v>
      </c>
      <c r="C180" s="1159" t="s">
        <v>91</v>
      </c>
      <c r="D180" s="1160">
        <v>1.23</v>
      </c>
    </row>
    <row r="181" spans="1:4" outlineLevel="1" x14ac:dyDescent="0.2">
      <c r="A181" s="1165" t="s">
        <v>982</v>
      </c>
      <c r="B181" s="1166" t="s">
        <v>1933</v>
      </c>
      <c r="C181" s="1167"/>
      <c r="D181" s="1168"/>
    </row>
    <row r="182" spans="1:4" outlineLevel="1" x14ac:dyDescent="0.2">
      <c r="A182" s="1161" t="s">
        <v>2026</v>
      </c>
      <c r="B182" s="1162" t="s">
        <v>912</v>
      </c>
      <c r="C182" s="1163" t="s">
        <v>91</v>
      </c>
      <c r="D182" s="1164">
        <v>2.39</v>
      </c>
    </row>
    <row r="183" spans="1:4" outlineLevel="1" x14ac:dyDescent="0.2">
      <c r="A183" s="1157" t="s">
        <v>2027</v>
      </c>
      <c r="B183" s="1158" t="s">
        <v>913</v>
      </c>
      <c r="C183" s="1159" t="s">
        <v>91</v>
      </c>
      <c r="D183" s="1160">
        <v>5.17</v>
      </c>
    </row>
    <row r="184" spans="1:4" outlineLevel="1" x14ac:dyDescent="0.2">
      <c r="A184" s="1165" t="s">
        <v>983</v>
      </c>
      <c r="B184" s="1166" t="s">
        <v>1936</v>
      </c>
      <c r="C184" s="1167"/>
      <c r="D184" s="1168"/>
    </row>
    <row r="185" spans="1:4" outlineLevel="1" x14ac:dyDescent="0.2">
      <c r="A185" s="1161" t="s">
        <v>2028</v>
      </c>
      <c r="B185" s="1162" t="s">
        <v>913</v>
      </c>
      <c r="C185" s="1163" t="s">
        <v>91</v>
      </c>
      <c r="D185" s="1164">
        <v>1.3</v>
      </c>
    </row>
    <row r="186" spans="1:4" outlineLevel="1" x14ac:dyDescent="0.2">
      <c r="A186" s="1165" t="s">
        <v>984</v>
      </c>
      <c r="B186" s="1166" t="s">
        <v>1939</v>
      </c>
      <c r="C186" s="1167"/>
      <c r="D186" s="1168"/>
    </row>
    <row r="187" spans="1:4" outlineLevel="1" x14ac:dyDescent="0.2">
      <c r="A187" s="1157" t="s">
        <v>2029</v>
      </c>
      <c r="B187" s="1158" t="s">
        <v>912</v>
      </c>
      <c r="C187" s="1159" t="s">
        <v>91</v>
      </c>
      <c r="D187" s="1160">
        <v>26.75</v>
      </c>
    </row>
    <row r="188" spans="1:4" outlineLevel="1" x14ac:dyDescent="0.2">
      <c r="A188" s="1161" t="s">
        <v>2030</v>
      </c>
      <c r="B188" s="1162" t="s">
        <v>913</v>
      </c>
      <c r="C188" s="1163" t="s">
        <v>91</v>
      </c>
      <c r="D188" s="1164">
        <v>21.47</v>
      </c>
    </row>
    <row r="189" spans="1:4" outlineLevel="1" x14ac:dyDescent="0.2">
      <c r="A189" s="1165" t="s">
        <v>985</v>
      </c>
      <c r="B189" s="1166" t="s">
        <v>1942</v>
      </c>
      <c r="C189" s="1167"/>
      <c r="D189" s="1168"/>
    </row>
    <row r="190" spans="1:4" outlineLevel="1" x14ac:dyDescent="0.2">
      <c r="A190" s="1157" t="s">
        <v>2031</v>
      </c>
      <c r="B190" s="1158" t="s">
        <v>912</v>
      </c>
      <c r="C190" s="1159" t="s">
        <v>91</v>
      </c>
      <c r="D190" s="1160">
        <v>1.94</v>
      </c>
    </row>
    <row r="191" spans="1:4" outlineLevel="1" x14ac:dyDescent="0.2">
      <c r="A191" s="1161" t="s">
        <v>2032</v>
      </c>
      <c r="B191" s="1162" t="s">
        <v>913</v>
      </c>
      <c r="C191" s="1163" t="s">
        <v>91</v>
      </c>
      <c r="D191" s="1164">
        <v>14.7</v>
      </c>
    </row>
    <row r="192" spans="1:4" outlineLevel="1" x14ac:dyDescent="0.2">
      <c r="A192" s="1165" t="s">
        <v>986</v>
      </c>
      <c r="B192" s="1166" t="s">
        <v>2033</v>
      </c>
      <c r="C192" s="1167"/>
      <c r="D192" s="1168"/>
    </row>
    <row r="193" spans="1:4" outlineLevel="1" x14ac:dyDescent="0.2">
      <c r="A193" s="1157" t="s">
        <v>2034</v>
      </c>
      <c r="B193" s="1158" t="s">
        <v>912</v>
      </c>
      <c r="C193" s="1159" t="s">
        <v>91</v>
      </c>
      <c r="D193" s="1160">
        <v>9.99</v>
      </c>
    </row>
    <row r="194" spans="1:4" outlineLevel="1" x14ac:dyDescent="0.2">
      <c r="A194" s="1161" t="s">
        <v>2035</v>
      </c>
      <c r="B194" s="1162" t="s">
        <v>913</v>
      </c>
      <c r="C194" s="1163" t="s">
        <v>91</v>
      </c>
      <c r="D194" s="1164">
        <v>5.95</v>
      </c>
    </row>
    <row r="195" spans="1:4" outlineLevel="1" x14ac:dyDescent="0.2">
      <c r="A195" s="1165" t="s">
        <v>987</v>
      </c>
      <c r="B195" s="1166" t="s">
        <v>1945</v>
      </c>
      <c r="C195" s="1167"/>
      <c r="D195" s="1168"/>
    </row>
    <row r="196" spans="1:4" outlineLevel="1" x14ac:dyDescent="0.2">
      <c r="A196" s="1157" t="s">
        <v>2036</v>
      </c>
      <c r="B196" s="1158" t="s">
        <v>912</v>
      </c>
      <c r="C196" s="1159" t="s">
        <v>91</v>
      </c>
      <c r="D196" s="1160">
        <v>1.79</v>
      </c>
    </row>
    <row r="197" spans="1:4" outlineLevel="1" x14ac:dyDescent="0.2">
      <c r="A197" s="1165" t="s">
        <v>988</v>
      </c>
      <c r="B197" s="1166" t="s">
        <v>1948</v>
      </c>
      <c r="C197" s="1167"/>
      <c r="D197" s="1168"/>
    </row>
    <row r="198" spans="1:4" outlineLevel="1" x14ac:dyDescent="0.2">
      <c r="A198" s="1161" t="s">
        <v>2037</v>
      </c>
      <c r="B198" s="1162" t="s">
        <v>912</v>
      </c>
      <c r="C198" s="1163" t="s">
        <v>91</v>
      </c>
      <c r="D198" s="1164">
        <v>20.82</v>
      </c>
    </row>
    <row r="199" spans="1:4" outlineLevel="1" x14ac:dyDescent="0.2">
      <c r="A199" s="1157" t="s">
        <v>2038</v>
      </c>
      <c r="B199" s="1158" t="s">
        <v>913</v>
      </c>
      <c r="C199" s="1159" t="s">
        <v>91</v>
      </c>
      <c r="D199" s="1160">
        <v>16.27</v>
      </c>
    </row>
    <row r="200" spans="1:4" outlineLevel="1" x14ac:dyDescent="0.2">
      <c r="A200" s="1165" t="s">
        <v>989</v>
      </c>
      <c r="B200" s="1166" t="s">
        <v>1951</v>
      </c>
      <c r="C200" s="1167"/>
      <c r="D200" s="1168"/>
    </row>
    <row r="201" spans="1:4" outlineLevel="1" x14ac:dyDescent="0.2">
      <c r="A201" s="1161" t="s">
        <v>2039</v>
      </c>
      <c r="B201" s="1162" t="s">
        <v>912</v>
      </c>
      <c r="C201" s="1163" t="s">
        <v>91</v>
      </c>
      <c r="D201" s="1164">
        <v>19.79</v>
      </c>
    </row>
    <row r="202" spans="1:4" outlineLevel="1" x14ac:dyDescent="0.2">
      <c r="A202" s="1157" t="s">
        <v>2040</v>
      </c>
      <c r="B202" s="1158" t="s">
        <v>913</v>
      </c>
      <c r="C202" s="1159" t="s">
        <v>91</v>
      </c>
      <c r="D202" s="1160">
        <v>15.28</v>
      </c>
    </row>
    <row r="203" spans="1:4" outlineLevel="1" x14ac:dyDescent="0.2">
      <c r="A203" s="1165" t="s">
        <v>990</v>
      </c>
      <c r="B203" s="1166" t="s">
        <v>1957</v>
      </c>
      <c r="C203" s="1167"/>
      <c r="D203" s="1168"/>
    </row>
    <row r="204" spans="1:4" outlineLevel="1" x14ac:dyDescent="0.2">
      <c r="A204" s="1161" t="s">
        <v>2041</v>
      </c>
      <c r="B204" s="1162" t="s">
        <v>913</v>
      </c>
      <c r="C204" s="1163" t="s">
        <v>91</v>
      </c>
      <c r="D204" s="1164">
        <v>0.36</v>
      </c>
    </row>
    <row r="205" spans="1:4" outlineLevel="1" x14ac:dyDescent="0.2">
      <c r="A205" s="1165" t="s">
        <v>2042</v>
      </c>
      <c r="B205" s="1166" t="s">
        <v>486</v>
      </c>
      <c r="C205" s="1167"/>
      <c r="D205" s="1168"/>
    </row>
    <row r="206" spans="1:4" outlineLevel="1" x14ac:dyDescent="0.2">
      <c r="A206" s="1157" t="s">
        <v>2043</v>
      </c>
      <c r="B206" s="1158" t="s">
        <v>912</v>
      </c>
      <c r="C206" s="1159" t="s">
        <v>91</v>
      </c>
      <c r="D206" s="1160">
        <v>24.69</v>
      </c>
    </row>
    <row r="207" spans="1:4" outlineLevel="1" x14ac:dyDescent="0.2">
      <c r="A207" s="1161" t="s">
        <v>2044</v>
      </c>
      <c r="B207" s="1162" t="s">
        <v>913</v>
      </c>
      <c r="C207" s="1163" t="s">
        <v>91</v>
      </c>
      <c r="D207" s="1164">
        <v>24.97</v>
      </c>
    </row>
    <row r="208" spans="1:4" outlineLevel="1" x14ac:dyDescent="0.2">
      <c r="A208" s="1165" t="s">
        <v>2045</v>
      </c>
      <c r="B208" s="1166" t="s">
        <v>1962</v>
      </c>
      <c r="C208" s="1167"/>
      <c r="D208" s="1168"/>
    </row>
    <row r="209" spans="1:4" outlineLevel="1" x14ac:dyDescent="0.2">
      <c r="A209" s="1157" t="s">
        <v>2046</v>
      </c>
      <c r="B209" s="1158" t="s">
        <v>912</v>
      </c>
      <c r="C209" s="1159" t="s">
        <v>91</v>
      </c>
      <c r="D209" s="1160">
        <v>10.41</v>
      </c>
    </row>
    <row r="210" spans="1:4" outlineLevel="1" x14ac:dyDescent="0.2">
      <c r="A210" s="1161" t="s">
        <v>2047</v>
      </c>
      <c r="B210" s="1162" t="s">
        <v>913</v>
      </c>
      <c r="C210" s="1163" t="s">
        <v>91</v>
      </c>
      <c r="D210" s="1164">
        <v>20.79</v>
      </c>
    </row>
    <row r="211" spans="1:4" outlineLevel="1" x14ac:dyDescent="0.2">
      <c r="A211" s="1152" t="s">
        <v>934</v>
      </c>
      <c r="B211" s="1153" t="s">
        <v>376</v>
      </c>
      <c r="C211" s="1154"/>
      <c r="D211" s="1155"/>
    </row>
    <row r="212" spans="1:4" outlineLevel="1" x14ac:dyDescent="0.2">
      <c r="A212" s="1165" t="s">
        <v>935</v>
      </c>
      <c r="B212" s="1166" t="s">
        <v>1896</v>
      </c>
      <c r="C212" s="1167"/>
      <c r="D212" s="1168"/>
    </row>
    <row r="213" spans="1:4" outlineLevel="1" x14ac:dyDescent="0.2">
      <c r="A213" s="1157" t="s">
        <v>2048</v>
      </c>
      <c r="B213" s="1158" t="s">
        <v>912</v>
      </c>
      <c r="C213" s="1159" t="s">
        <v>15</v>
      </c>
      <c r="D213" s="1160">
        <v>90.68</v>
      </c>
    </row>
    <row r="214" spans="1:4" outlineLevel="1" x14ac:dyDescent="0.2">
      <c r="A214" s="1161" t="s">
        <v>2049</v>
      </c>
      <c r="B214" s="1162" t="s">
        <v>913</v>
      </c>
      <c r="C214" s="1163" t="s">
        <v>15</v>
      </c>
      <c r="D214" s="1164">
        <v>222.45</v>
      </c>
    </row>
    <row r="215" spans="1:4" outlineLevel="1" x14ac:dyDescent="0.2">
      <c r="A215" s="1165" t="s">
        <v>992</v>
      </c>
      <c r="B215" s="1166" t="s">
        <v>1897</v>
      </c>
      <c r="C215" s="1167"/>
      <c r="D215" s="1168"/>
    </row>
    <row r="216" spans="1:4" outlineLevel="1" x14ac:dyDescent="0.2">
      <c r="A216" s="1157" t="s">
        <v>2050</v>
      </c>
      <c r="B216" s="1158" t="s">
        <v>912</v>
      </c>
      <c r="C216" s="1159" t="s">
        <v>15</v>
      </c>
      <c r="D216" s="1160">
        <v>88.49</v>
      </c>
    </row>
    <row r="217" spans="1:4" outlineLevel="1" x14ac:dyDescent="0.2">
      <c r="A217" s="1161" t="s">
        <v>2051</v>
      </c>
      <c r="B217" s="1162" t="s">
        <v>913</v>
      </c>
      <c r="C217" s="1163" t="s">
        <v>15</v>
      </c>
      <c r="D217" s="1164">
        <v>229.74</v>
      </c>
    </row>
    <row r="218" spans="1:4" outlineLevel="1" x14ac:dyDescent="0.2">
      <c r="A218" s="1165" t="s">
        <v>993</v>
      </c>
      <c r="B218" s="1166" t="s">
        <v>1900</v>
      </c>
      <c r="C218" s="1167"/>
      <c r="D218" s="1168"/>
    </row>
    <row r="219" spans="1:4" outlineLevel="1" x14ac:dyDescent="0.2">
      <c r="A219" s="1157" t="s">
        <v>2052</v>
      </c>
      <c r="B219" s="1158" t="s">
        <v>912</v>
      </c>
      <c r="C219" s="1159" t="s">
        <v>15</v>
      </c>
      <c r="D219" s="1160">
        <v>88.49</v>
      </c>
    </row>
    <row r="220" spans="1:4" outlineLevel="1" x14ac:dyDescent="0.2">
      <c r="A220" s="1161" t="s">
        <v>2053</v>
      </c>
      <c r="B220" s="1162" t="s">
        <v>913</v>
      </c>
      <c r="C220" s="1163" t="s">
        <v>15</v>
      </c>
      <c r="D220" s="1164">
        <v>197.34</v>
      </c>
    </row>
    <row r="221" spans="1:4" outlineLevel="1" x14ac:dyDescent="0.2">
      <c r="A221" s="1165" t="s">
        <v>994</v>
      </c>
      <c r="B221" s="1166" t="s">
        <v>1904</v>
      </c>
      <c r="C221" s="1167"/>
      <c r="D221" s="1168"/>
    </row>
    <row r="222" spans="1:4" outlineLevel="1" x14ac:dyDescent="0.2">
      <c r="A222" s="1157" t="s">
        <v>2054</v>
      </c>
      <c r="B222" s="1158" t="s">
        <v>912</v>
      </c>
      <c r="C222" s="1159" t="s">
        <v>15</v>
      </c>
      <c r="D222" s="1160">
        <v>88.49</v>
      </c>
    </row>
    <row r="223" spans="1:4" outlineLevel="1" x14ac:dyDescent="0.2">
      <c r="A223" s="1161" t="s">
        <v>2055</v>
      </c>
      <c r="B223" s="1162" t="s">
        <v>913</v>
      </c>
      <c r="C223" s="1163" t="s">
        <v>15</v>
      </c>
      <c r="D223" s="1164">
        <v>197.32</v>
      </c>
    </row>
    <row r="224" spans="1:4" outlineLevel="1" x14ac:dyDescent="0.2">
      <c r="A224" s="1165" t="s">
        <v>995</v>
      </c>
      <c r="B224" s="1166" t="s">
        <v>1909</v>
      </c>
      <c r="C224" s="1167"/>
      <c r="D224" s="1168"/>
    </row>
    <row r="225" spans="1:4" outlineLevel="1" x14ac:dyDescent="0.2">
      <c r="A225" s="1157" t="s">
        <v>2056</v>
      </c>
      <c r="B225" s="1158" t="s">
        <v>912</v>
      </c>
      <c r="C225" s="1159" t="s">
        <v>15</v>
      </c>
      <c r="D225" s="1160">
        <v>88.49</v>
      </c>
    </row>
    <row r="226" spans="1:4" outlineLevel="1" x14ac:dyDescent="0.2">
      <c r="A226" s="1161" t="s">
        <v>2057</v>
      </c>
      <c r="B226" s="1162" t="s">
        <v>913</v>
      </c>
      <c r="C226" s="1163" t="s">
        <v>15</v>
      </c>
      <c r="D226" s="1164">
        <v>197.32</v>
      </c>
    </row>
    <row r="227" spans="1:4" outlineLevel="1" x14ac:dyDescent="0.2">
      <c r="A227" s="1165" t="s">
        <v>996</v>
      </c>
      <c r="B227" s="1166" t="s">
        <v>1913</v>
      </c>
      <c r="C227" s="1167"/>
      <c r="D227" s="1168"/>
    </row>
    <row r="228" spans="1:4" outlineLevel="1" x14ac:dyDescent="0.2">
      <c r="A228" s="1157" t="s">
        <v>2058</v>
      </c>
      <c r="B228" s="1158" t="s">
        <v>912</v>
      </c>
      <c r="C228" s="1159" t="s">
        <v>15</v>
      </c>
      <c r="D228" s="1160">
        <v>88.49</v>
      </c>
    </row>
    <row r="229" spans="1:4" outlineLevel="1" x14ac:dyDescent="0.2">
      <c r="A229" s="1161" t="s">
        <v>2059</v>
      </c>
      <c r="B229" s="1162" t="s">
        <v>913</v>
      </c>
      <c r="C229" s="1163" t="s">
        <v>15</v>
      </c>
      <c r="D229" s="1164">
        <v>197.32</v>
      </c>
    </row>
    <row r="230" spans="1:4" outlineLevel="1" x14ac:dyDescent="0.2">
      <c r="A230" s="1165" t="s">
        <v>997</v>
      </c>
      <c r="B230" s="1166" t="s">
        <v>1916</v>
      </c>
      <c r="C230" s="1167"/>
      <c r="D230" s="1168"/>
    </row>
    <row r="231" spans="1:4" outlineLevel="1" x14ac:dyDescent="0.2">
      <c r="A231" s="1157" t="s">
        <v>2060</v>
      </c>
      <c r="B231" s="1158" t="s">
        <v>912</v>
      </c>
      <c r="C231" s="1159" t="s">
        <v>15</v>
      </c>
      <c r="D231" s="1160">
        <v>88.49</v>
      </c>
    </row>
    <row r="232" spans="1:4" outlineLevel="1" x14ac:dyDescent="0.2">
      <c r="A232" s="1161" t="s">
        <v>2061</v>
      </c>
      <c r="B232" s="1162" t="s">
        <v>913</v>
      </c>
      <c r="C232" s="1163" t="s">
        <v>15</v>
      </c>
      <c r="D232" s="1164">
        <v>197.32</v>
      </c>
    </row>
    <row r="233" spans="1:4" outlineLevel="1" x14ac:dyDescent="0.2">
      <c r="A233" s="1165" t="s">
        <v>998</v>
      </c>
      <c r="B233" s="1166" t="s">
        <v>1919</v>
      </c>
      <c r="C233" s="1167"/>
      <c r="D233" s="1168"/>
    </row>
    <row r="234" spans="1:4" outlineLevel="1" x14ac:dyDescent="0.2">
      <c r="A234" s="1157" t="s">
        <v>2062</v>
      </c>
      <c r="B234" s="1158" t="s">
        <v>912</v>
      </c>
      <c r="C234" s="1159" t="s">
        <v>15</v>
      </c>
      <c r="D234" s="1160">
        <v>88.49</v>
      </c>
    </row>
    <row r="235" spans="1:4" outlineLevel="1" x14ac:dyDescent="0.2">
      <c r="A235" s="1161" t="s">
        <v>2063</v>
      </c>
      <c r="B235" s="1162" t="s">
        <v>913</v>
      </c>
      <c r="C235" s="1163" t="s">
        <v>15</v>
      </c>
      <c r="D235" s="1164">
        <v>197.32</v>
      </c>
    </row>
    <row r="236" spans="1:4" outlineLevel="1" x14ac:dyDescent="0.2">
      <c r="A236" s="1165" t="s">
        <v>999</v>
      </c>
      <c r="B236" s="1166" t="s">
        <v>1922</v>
      </c>
      <c r="C236" s="1167"/>
      <c r="D236" s="1168"/>
    </row>
    <row r="237" spans="1:4" outlineLevel="1" x14ac:dyDescent="0.2">
      <c r="A237" s="1157" t="s">
        <v>2064</v>
      </c>
      <c r="B237" s="1158" t="s">
        <v>912</v>
      </c>
      <c r="C237" s="1159" t="s">
        <v>15</v>
      </c>
      <c r="D237" s="1160">
        <v>88.49</v>
      </c>
    </row>
    <row r="238" spans="1:4" outlineLevel="1" x14ac:dyDescent="0.2">
      <c r="A238" s="1161" t="s">
        <v>2065</v>
      </c>
      <c r="B238" s="1162" t="s">
        <v>913</v>
      </c>
      <c r="C238" s="1163" t="s">
        <v>15</v>
      </c>
      <c r="D238" s="1164">
        <v>197.32</v>
      </c>
    </row>
    <row r="239" spans="1:4" outlineLevel="1" x14ac:dyDescent="0.2">
      <c r="A239" s="1165" t="s">
        <v>1000</v>
      </c>
      <c r="B239" s="1166" t="s">
        <v>1925</v>
      </c>
      <c r="C239" s="1167"/>
      <c r="D239" s="1168"/>
    </row>
    <row r="240" spans="1:4" outlineLevel="1" x14ac:dyDescent="0.2">
      <c r="A240" s="1157" t="s">
        <v>2066</v>
      </c>
      <c r="B240" s="1158" t="s">
        <v>912</v>
      </c>
      <c r="C240" s="1159" t="s">
        <v>15</v>
      </c>
      <c r="D240" s="1160">
        <v>88.49</v>
      </c>
    </row>
    <row r="241" spans="1:4" outlineLevel="1" x14ac:dyDescent="0.2">
      <c r="A241" s="1161" t="s">
        <v>2067</v>
      </c>
      <c r="B241" s="1162" t="s">
        <v>913</v>
      </c>
      <c r="C241" s="1163" t="s">
        <v>15</v>
      </c>
      <c r="D241" s="1164">
        <v>197.32</v>
      </c>
    </row>
    <row r="242" spans="1:4" outlineLevel="1" x14ac:dyDescent="0.2">
      <c r="A242" s="1165" t="s">
        <v>1001</v>
      </c>
      <c r="B242" s="1166" t="s">
        <v>105</v>
      </c>
      <c r="C242" s="1167"/>
      <c r="D242" s="1168"/>
    </row>
    <row r="243" spans="1:4" outlineLevel="1" x14ac:dyDescent="0.2">
      <c r="A243" s="1157" t="s">
        <v>2068</v>
      </c>
      <c r="B243" s="1158" t="s">
        <v>912</v>
      </c>
      <c r="C243" s="1159" t="s">
        <v>15</v>
      </c>
      <c r="D243" s="1160">
        <v>23.73</v>
      </c>
    </row>
    <row r="244" spans="1:4" outlineLevel="1" x14ac:dyDescent="0.2">
      <c r="A244" s="1161" t="s">
        <v>2069</v>
      </c>
      <c r="B244" s="1162" t="s">
        <v>913</v>
      </c>
      <c r="C244" s="1163" t="s">
        <v>15</v>
      </c>
      <c r="D244" s="1164">
        <v>75.95</v>
      </c>
    </row>
    <row r="245" spans="1:4" outlineLevel="1" x14ac:dyDescent="0.2">
      <c r="A245" s="1165" t="s">
        <v>1002</v>
      </c>
      <c r="B245" s="1166" t="s">
        <v>1930</v>
      </c>
      <c r="C245" s="1167"/>
      <c r="D245" s="1168"/>
    </row>
    <row r="246" spans="1:4" outlineLevel="1" x14ac:dyDescent="0.2">
      <c r="A246" s="1157" t="s">
        <v>2070</v>
      </c>
      <c r="B246" s="1158" t="s">
        <v>912</v>
      </c>
      <c r="C246" s="1159" t="s">
        <v>15</v>
      </c>
      <c r="D246" s="1160">
        <v>33.75</v>
      </c>
    </row>
    <row r="247" spans="1:4" outlineLevel="1" x14ac:dyDescent="0.2">
      <c r="A247" s="1161" t="s">
        <v>2071</v>
      </c>
      <c r="B247" s="1162" t="s">
        <v>913</v>
      </c>
      <c r="C247" s="1163" t="s">
        <v>15</v>
      </c>
      <c r="D247" s="1164">
        <v>14.65</v>
      </c>
    </row>
    <row r="248" spans="1:4" outlineLevel="1" x14ac:dyDescent="0.2">
      <c r="A248" s="1165" t="s">
        <v>1003</v>
      </c>
      <c r="B248" s="1166" t="s">
        <v>1933</v>
      </c>
      <c r="C248" s="1167"/>
      <c r="D248" s="1168"/>
    </row>
    <row r="249" spans="1:4" outlineLevel="1" x14ac:dyDescent="0.2">
      <c r="A249" s="1157" t="s">
        <v>2072</v>
      </c>
      <c r="B249" s="1158" t="s">
        <v>912</v>
      </c>
      <c r="C249" s="1159" t="s">
        <v>15</v>
      </c>
      <c r="D249" s="1160">
        <v>22.2</v>
      </c>
    </row>
    <row r="250" spans="1:4" outlineLevel="1" x14ac:dyDescent="0.2">
      <c r="A250" s="1161" t="s">
        <v>2073</v>
      </c>
      <c r="B250" s="1162" t="s">
        <v>913</v>
      </c>
      <c r="C250" s="1163" t="s">
        <v>15</v>
      </c>
      <c r="D250" s="1164">
        <v>78.89</v>
      </c>
    </row>
    <row r="251" spans="1:4" outlineLevel="1" x14ac:dyDescent="0.2">
      <c r="A251" s="1165" t="s">
        <v>1004</v>
      </c>
      <c r="B251" s="1166" t="s">
        <v>1936</v>
      </c>
      <c r="C251" s="1167"/>
      <c r="D251" s="1168"/>
    </row>
    <row r="252" spans="1:4" outlineLevel="1" x14ac:dyDescent="0.2">
      <c r="A252" s="1157" t="s">
        <v>2074</v>
      </c>
      <c r="B252" s="1158" t="s">
        <v>913</v>
      </c>
      <c r="C252" s="1159" t="s">
        <v>15</v>
      </c>
      <c r="D252" s="1160">
        <v>12.8</v>
      </c>
    </row>
    <row r="253" spans="1:4" outlineLevel="1" x14ac:dyDescent="0.2">
      <c r="A253" s="1165" t="s">
        <v>1005</v>
      </c>
      <c r="B253" s="1166" t="s">
        <v>1939</v>
      </c>
      <c r="C253" s="1167"/>
      <c r="D253" s="1168"/>
    </row>
    <row r="254" spans="1:4" outlineLevel="1" x14ac:dyDescent="0.2">
      <c r="A254" s="1161" t="s">
        <v>2075</v>
      </c>
      <c r="B254" s="1162" t="s">
        <v>912</v>
      </c>
      <c r="C254" s="1163" t="s">
        <v>15</v>
      </c>
      <c r="D254" s="1164">
        <v>239.76</v>
      </c>
    </row>
    <row r="255" spans="1:4" outlineLevel="1" x14ac:dyDescent="0.2">
      <c r="A255" s="1157" t="s">
        <v>2076</v>
      </c>
      <c r="B255" s="1158" t="s">
        <v>913</v>
      </c>
      <c r="C255" s="1159" t="s">
        <v>15</v>
      </c>
      <c r="D255" s="1160">
        <v>243.73</v>
      </c>
    </row>
    <row r="256" spans="1:4" outlineLevel="1" x14ac:dyDescent="0.2">
      <c r="A256" s="1165" t="s">
        <v>1006</v>
      </c>
      <c r="B256" s="1166" t="s">
        <v>1942</v>
      </c>
      <c r="C256" s="1167"/>
      <c r="D256" s="1168"/>
    </row>
    <row r="257" spans="1:4" outlineLevel="1" x14ac:dyDescent="0.2">
      <c r="A257" s="1161" t="s">
        <v>2077</v>
      </c>
      <c r="B257" s="1162" t="s">
        <v>912</v>
      </c>
      <c r="C257" s="1163" t="s">
        <v>15</v>
      </c>
      <c r="D257" s="1164">
        <v>18</v>
      </c>
    </row>
    <row r="258" spans="1:4" outlineLevel="1" x14ac:dyDescent="0.2">
      <c r="A258" s="1157" t="s">
        <v>2078</v>
      </c>
      <c r="B258" s="1158" t="s">
        <v>913</v>
      </c>
      <c r="C258" s="1159" t="s">
        <v>15</v>
      </c>
      <c r="D258" s="1160">
        <v>216.55</v>
      </c>
    </row>
    <row r="259" spans="1:4" outlineLevel="1" x14ac:dyDescent="0.2">
      <c r="A259" s="1165" t="s">
        <v>1007</v>
      </c>
      <c r="B259" s="1166" t="s">
        <v>2033</v>
      </c>
      <c r="C259" s="1167"/>
      <c r="D259" s="1168"/>
    </row>
    <row r="260" spans="1:4" outlineLevel="1" x14ac:dyDescent="0.2">
      <c r="A260" s="1161" t="s">
        <v>2079</v>
      </c>
      <c r="B260" s="1162" t="s">
        <v>912</v>
      </c>
      <c r="C260" s="1163" t="s">
        <v>15</v>
      </c>
      <c r="D260" s="1164">
        <v>88.35</v>
      </c>
    </row>
    <row r="261" spans="1:4" outlineLevel="1" x14ac:dyDescent="0.2">
      <c r="A261" s="1157" t="s">
        <v>2080</v>
      </c>
      <c r="B261" s="1158" t="s">
        <v>913</v>
      </c>
      <c r="C261" s="1159" t="s">
        <v>15</v>
      </c>
      <c r="D261" s="1160">
        <v>62.43</v>
      </c>
    </row>
    <row r="262" spans="1:4" outlineLevel="1" x14ac:dyDescent="0.2">
      <c r="A262" s="1165" t="s">
        <v>1008</v>
      </c>
      <c r="B262" s="1166" t="s">
        <v>1945</v>
      </c>
      <c r="C262" s="1167"/>
      <c r="D262" s="1168"/>
    </row>
    <row r="263" spans="1:4" outlineLevel="1" x14ac:dyDescent="0.2">
      <c r="A263" s="1161" t="s">
        <v>2081</v>
      </c>
      <c r="B263" s="1162" t="s">
        <v>912</v>
      </c>
      <c r="C263" s="1163" t="s">
        <v>15</v>
      </c>
      <c r="D263" s="1164">
        <v>16</v>
      </c>
    </row>
    <row r="264" spans="1:4" outlineLevel="1" x14ac:dyDescent="0.2">
      <c r="A264" s="1165" t="s">
        <v>1009</v>
      </c>
      <c r="B264" s="1166" t="s">
        <v>1948</v>
      </c>
      <c r="C264" s="1167"/>
      <c r="D264" s="1168"/>
    </row>
    <row r="265" spans="1:4" outlineLevel="1" x14ac:dyDescent="0.2">
      <c r="A265" s="1157" t="s">
        <v>2082</v>
      </c>
      <c r="B265" s="1158" t="s">
        <v>912</v>
      </c>
      <c r="C265" s="1159" t="s">
        <v>15</v>
      </c>
      <c r="D265" s="1160">
        <v>184.23</v>
      </c>
    </row>
    <row r="266" spans="1:4" outlineLevel="1" x14ac:dyDescent="0.2">
      <c r="A266" s="1161" t="s">
        <v>2083</v>
      </c>
      <c r="B266" s="1162" t="s">
        <v>913</v>
      </c>
      <c r="C266" s="1163" t="s">
        <v>15</v>
      </c>
      <c r="D266" s="1164">
        <v>170.21</v>
      </c>
    </row>
    <row r="267" spans="1:4" outlineLevel="1" x14ac:dyDescent="0.2">
      <c r="A267" s="1165" t="s">
        <v>1010</v>
      </c>
      <c r="B267" s="1166" t="s">
        <v>1951</v>
      </c>
      <c r="C267" s="1167"/>
      <c r="D267" s="1168"/>
    </row>
    <row r="268" spans="1:4" outlineLevel="1" x14ac:dyDescent="0.2">
      <c r="A268" s="1157" t="s">
        <v>2084</v>
      </c>
      <c r="B268" s="1158" t="s">
        <v>912</v>
      </c>
      <c r="C268" s="1159" t="s">
        <v>15</v>
      </c>
      <c r="D268" s="1160">
        <v>175.25</v>
      </c>
    </row>
    <row r="269" spans="1:4" outlineLevel="1" x14ac:dyDescent="0.2">
      <c r="A269" s="1161" t="s">
        <v>2085</v>
      </c>
      <c r="B269" s="1162" t="s">
        <v>913</v>
      </c>
      <c r="C269" s="1163" t="s">
        <v>15</v>
      </c>
      <c r="D269" s="1164">
        <v>159.94999999999999</v>
      </c>
    </row>
    <row r="270" spans="1:4" outlineLevel="1" x14ac:dyDescent="0.2">
      <c r="A270" s="1165" t="s">
        <v>1011</v>
      </c>
      <c r="B270" s="1166" t="s">
        <v>1957</v>
      </c>
      <c r="C270" s="1167"/>
      <c r="D270" s="1168"/>
    </row>
    <row r="271" spans="1:4" outlineLevel="1" x14ac:dyDescent="0.2">
      <c r="A271" s="1157" t="s">
        <v>2086</v>
      </c>
      <c r="B271" s="1158" t="s">
        <v>913</v>
      </c>
      <c r="C271" s="1159" t="s">
        <v>15</v>
      </c>
      <c r="D271" s="1160">
        <v>7.58</v>
      </c>
    </row>
    <row r="272" spans="1:4" outlineLevel="1" x14ac:dyDescent="0.2">
      <c r="A272" s="1165" t="s">
        <v>2087</v>
      </c>
      <c r="B272" s="1166" t="s">
        <v>486</v>
      </c>
      <c r="C272" s="1167"/>
      <c r="D272" s="1168"/>
    </row>
    <row r="273" spans="1:4" outlineLevel="1" x14ac:dyDescent="0.2">
      <c r="A273" s="1161" t="s">
        <v>2088</v>
      </c>
      <c r="B273" s="1162" t="s">
        <v>912</v>
      </c>
      <c r="C273" s="1163" t="s">
        <v>15</v>
      </c>
      <c r="D273" s="1164">
        <v>219.44</v>
      </c>
    </row>
    <row r="274" spans="1:4" outlineLevel="1" x14ac:dyDescent="0.2">
      <c r="A274" s="1157" t="s">
        <v>2089</v>
      </c>
      <c r="B274" s="1158" t="s">
        <v>913</v>
      </c>
      <c r="C274" s="1159" t="s">
        <v>15</v>
      </c>
      <c r="D274" s="1160">
        <v>283.36</v>
      </c>
    </row>
    <row r="275" spans="1:4" outlineLevel="1" x14ac:dyDescent="0.2">
      <c r="A275" s="1165" t="s">
        <v>2090</v>
      </c>
      <c r="B275" s="1166" t="s">
        <v>1962</v>
      </c>
      <c r="C275" s="1167"/>
      <c r="D275" s="1168"/>
    </row>
    <row r="276" spans="1:4" outlineLevel="1" x14ac:dyDescent="0.2">
      <c r="A276" s="1161" t="s">
        <v>2091</v>
      </c>
      <c r="B276" s="1162" t="s">
        <v>912</v>
      </c>
      <c r="C276" s="1163" t="s">
        <v>15</v>
      </c>
      <c r="D276" s="1164">
        <v>95.31</v>
      </c>
    </row>
    <row r="277" spans="1:4" outlineLevel="1" x14ac:dyDescent="0.2">
      <c r="A277" s="1157" t="s">
        <v>2092</v>
      </c>
      <c r="B277" s="1158" t="s">
        <v>913</v>
      </c>
      <c r="C277" s="1159" t="s">
        <v>15</v>
      </c>
      <c r="D277" s="1160">
        <v>211.68</v>
      </c>
    </row>
    <row r="278" spans="1:4" x14ac:dyDescent="0.2">
      <c r="A278" s="1148" t="s">
        <v>1200</v>
      </c>
      <c r="B278" s="1149" t="s">
        <v>914</v>
      </c>
      <c r="C278" s="1150"/>
      <c r="D278" s="1151"/>
    </row>
    <row r="279" spans="1:4" outlineLevel="2" x14ac:dyDescent="0.2">
      <c r="A279" s="1152" t="s">
        <v>1201</v>
      </c>
      <c r="B279" s="1153" t="s">
        <v>348</v>
      </c>
      <c r="C279" s="1154"/>
      <c r="D279" s="1155"/>
    </row>
    <row r="280" spans="1:4" outlineLevel="2" x14ac:dyDescent="0.2">
      <c r="A280" s="1165" t="s">
        <v>1202</v>
      </c>
      <c r="B280" s="1166" t="s">
        <v>1896</v>
      </c>
      <c r="C280" s="1167"/>
      <c r="D280" s="1168"/>
    </row>
    <row r="281" spans="1:4" outlineLevel="2" x14ac:dyDescent="0.2">
      <c r="A281" s="1161" t="s">
        <v>1203</v>
      </c>
      <c r="B281" s="1162" t="s">
        <v>913</v>
      </c>
      <c r="C281" s="1163" t="s">
        <v>91</v>
      </c>
      <c r="D281" s="1164">
        <v>118.26</v>
      </c>
    </row>
    <row r="282" spans="1:4" outlineLevel="2" x14ac:dyDescent="0.2">
      <c r="A282" s="1165" t="s">
        <v>2093</v>
      </c>
      <c r="B282" s="1166" t="s">
        <v>1897</v>
      </c>
      <c r="C282" s="1167"/>
      <c r="D282" s="1168"/>
    </row>
    <row r="283" spans="1:4" outlineLevel="2" x14ac:dyDescent="0.2">
      <c r="A283" s="1157" t="s">
        <v>2094</v>
      </c>
      <c r="B283" s="1158" t="s">
        <v>913</v>
      </c>
      <c r="C283" s="1159" t="s">
        <v>91</v>
      </c>
      <c r="D283" s="1160">
        <v>47.15</v>
      </c>
    </row>
    <row r="284" spans="1:4" outlineLevel="2" x14ac:dyDescent="0.2">
      <c r="A284" s="1165" t="s">
        <v>2095</v>
      </c>
      <c r="B284" s="1166" t="s">
        <v>1900</v>
      </c>
      <c r="C284" s="1167"/>
      <c r="D284" s="1168"/>
    </row>
    <row r="285" spans="1:4" outlineLevel="2" x14ac:dyDescent="0.2">
      <c r="A285" s="1161" t="s">
        <v>2096</v>
      </c>
      <c r="B285" s="1162" t="s">
        <v>913</v>
      </c>
      <c r="C285" s="1163" t="s">
        <v>91</v>
      </c>
      <c r="D285" s="1164">
        <v>42.89</v>
      </c>
    </row>
    <row r="286" spans="1:4" outlineLevel="2" x14ac:dyDescent="0.2">
      <c r="A286" s="1165" t="s">
        <v>2097</v>
      </c>
      <c r="B286" s="1166" t="s">
        <v>1904</v>
      </c>
      <c r="C286" s="1167"/>
      <c r="D286" s="1168"/>
    </row>
    <row r="287" spans="1:4" outlineLevel="2" x14ac:dyDescent="0.2">
      <c r="A287" s="1157" t="s">
        <v>2098</v>
      </c>
      <c r="B287" s="1158" t="s">
        <v>913</v>
      </c>
      <c r="C287" s="1159" t="s">
        <v>91</v>
      </c>
      <c r="D287" s="1160">
        <v>42.88</v>
      </c>
    </row>
    <row r="288" spans="1:4" outlineLevel="2" x14ac:dyDescent="0.2">
      <c r="A288" s="1165" t="s">
        <v>2099</v>
      </c>
      <c r="B288" s="1166" t="s">
        <v>1909</v>
      </c>
      <c r="C288" s="1167"/>
      <c r="D288" s="1168"/>
    </row>
    <row r="289" spans="1:4" outlineLevel="2" x14ac:dyDescent="0.2">
      <c r="A289" s="1161" t="s">
        <v>2100</v>
      </c>
      <c r="B289" s="1162" t="s">
        <v>913</v>
      </c>
      <c r="C289" s="1163" t="s">
        <v>91</v>
      </c>
      <c r="D289" s="1164">
        <v>42.89</v>
      </c>
    </row>
    <row r="290" spans="1:4" outlineLevel="2" x14ac:dyDescent="0.2">
      <c r="A290" s="1165" t="s">
        <v>2101</v>
      </c>
      <c r="B290" s="1166" t="s">
        <v>1913</v>
      </c>
      <c r="C290" s="1167"/>
      <c r="D290" s="1168"/>
    </row>
    <row r="291" spans="1:4" outlineLevel="2" x14ac:dyDescent="0.2">
      <c r="A291" s="1157" t="s">
        <v>2102</v>
      </c>
      <c r="B291" s="1158" t="s">
        <v>913</v>
      </c>
      <c r="C291" s="1159" t="s">
        <v>91</v>
      </c>
      <c r="D291" s="1160">
        <v>42.89</v>
      </c>
    </row>
    <row r="292" spans="1:4" outlineLevel="2" x14ac:dyDescent="0.2">
      <c r="A292" s="1165" t="s">
        <v>2103</v>
      </c>
      <c r="B292" s="1166" t="s">
        <v>1916</v>
      </c>
      <c r="C292" s="1167"/>
      <c r="D292" s="1168"/>
    </row>
    <row r="293" spans="1:4" outlineLevel="2" x14ac:dyDescent="0.2">
      <c r="A293" s="1161" t="s">
        <v>2104</v>
      </c>
      <c r="B293" s="1162" t="s">
        <v>913</v>
      </c>
      <c r="C293" s="1163" t="s">
        <v>91</v>
      </c>
      <c r="D293" s="1164">
        <v>42.89</v>
      </c>
    </row>
    <row r="294" spans="1:4" outlineLevel="2" x14ac:dyDescent="0.2">
      <c r="A294" s="1165" t="s">
        <v>2105</v>
      </c>
      <c r="B294" s="1166" t="s">
        <v>1919</v>
      </c>
      <c r="C294" s="1167"/>
      <c r="D294" s="1168"/>
    </row>
    <row r="295" spans="1:4" outlineLevel="2" x14ac:dyDescent="0.2">
      <c r="A295" s="1157" t="s">
        <v>2106</v>
      </c>
      <c r="B295" s="1158" t="s">
        <v>913</v>
      </c>
      <c r="C295" s="1159" t="s">
        <v>91</v>
      </c>
      <c r="D295" s="1160">
        <v>42.89</v>
      </c>
    </row>
    <row r="296" spans="1:4" outlineLevel="2" x14ac:dyDescent="0.2">
      <c r="A296" s="1165" t="s">
        <v>2107</v>
      </c>
      <c r="B296" s="1166" t="s">
        <v>1922</v>
      </c>
      <c r="C296" s="1167"/>
      <c r="D296" s="1168"/>
    </row>
    <row r="297" spans="1:4" outlineLevel="2" x14ac:dyDescent="0.2">
      <c r="A297" s="1161" t="s">
        <v>2108</v>
      </c>
      <c r="B297" s="1162" t="s">
        <v>913</v>
      </c>
      <c r="C297" s="1163" t="s">
        <v>91</v>
      </c>
      <c r="D297" s="1164">
        <v>42.89</v>
      </c>
    </row>
    <row r="298" spans="1:4" outlineLevel="2" x14ac:dyDescent="0.2">
      <c r="A298" s="1165" t="s">
        <v>2109</v>
      </c>
      <c r="B298" s="1166" t="s">
        <v>1925</v>
      </c>
      <c r="C298" s="1167"/>
      <c r="D298" s="1168"/>
    </row>
    <row r="299" spans="1:4" outlineLevel="2" x14ac:dyDescent="0.2">
      <c r="A299" s="1157" t="s">
        <v>2110</v>
      </c>
      <c r="B299" s="1158" t="s">
        <v>913</v>
      </c>
      <c r="C299" s="1159" t="s">
        <v>91</v>
      </c>
      <c r="D299" s="1160">
        <v>42.89</v>
      </c>
    </row>
    <row r="300" spans="1:4" outlineLevel="2" x14ac:dyDescent="0.2">
      <c r="A300" s="1165" t="s">
        <v>2111</v>
      </c>
      <c r="B300" s="1166" t="s">
        <v>105</v>
      </c>
      <c r="C300" s="1167"/>
      <c r="D300" s="1168"/>
    </row>
    <row r="301" spans="1:4" outlineLevel="2" x14ac:dyDescent="0.2">
      <c r="A301" s="1161" t="s">
        <v>2112</v>
      </c>
      <c r="B301" s="1162" t="s">
        <v>913</v>
      </c>
      <c r="C301" s="1163" t="s">
        <v>91</v>
      </c>
      <c r="D301" s="1164">
        <v>17.7</v>
      </c>
    </row>
    <row r="302" spans="1:4" outlineLevel="2" x14ac:dyDescent="0.2">
      <c r="A302" s="1165" t="s">
        <v>2113</v>
      </c>
      <c r="B302" s="1166" t="s">
        <v>1930</v>
      </c>
      <c r="C302" s="1167"/>
      <c r="D302" s="1168"/>
    </row>
    <row r="303" spans="1:4" outlineLevel="2" x14ac:dyDescent="0.2">
      <c r="A303" s="1157" t="s">
        <v>2114</v>
      </c>
      <c r="B303" s="1158" t="s">
        <v>913</v>
      </c>
      <c r="C303" s="1159" t="s">
        <v>91</v>
      </c>
      <c r="D303" s="1160">
        <v>13.54</v>
      </c>
    </row>
    <row r="304" spans="1:4" outlineLevel="2" x14ac:dyDescent="0.2">
      <c r="A304" s="1165" t="s">
        <v>2115</v>
      </c>
      <c r="B304" s="1166" t="s">
        <v>1933</v>
      </c>
      <c r="C304" s="1167"/>
      <c r="D304" s="1168"/>
    </row>
    <row r="305" spans="1:4" outlineLevel="2" x14ac:dyDescent="0.2">
      <c r="A305" s="1161" t="s">
        <v>2116</v>
      </c>
      <c r="B305" s="1162" t="s">
        <v>913</v>
      </c>
      <c r="C305" s="1163" t="s">
        <v>91</v>
      </c>
      <c r="D305" s="1164">
        <v>21.24</v>
      </c>
    </row>
    <row r="306" spans="1:4" outlineLevel="2" x14ac:dyDescent="0.2">
      <c r="A306" s="1165" t="s">
        <v>2117</v>
      </c>
      <c r="B306" s="1166" t="s">
        <v>1936</v>
      </c>
      <c r="C306" s="1167"/>
      <c r="D306" s="1168"/>
    </row>
    <row r="307" spans="1:4" outlineLevel="2" x14ac:dyDescent="0.2">
      <c r="A307" s="1157" t="s">
        <v>2118</v>
      </c>
      <c r="B307" s="1158" t="s">
        <v>913</v>
      </c>
      <c r="C307" s="1159" t="s">
        <v>91</v>
      </c>
      <c r="D307" s="1160">
        <v>10.75</v>
      </c>
    </row>
    <row r="308" spans="1:4" outlineLevel="2" x14ac:dyDescent="0.2">
      <c r="A308" s="1165" t="s">
        <v>2119</v>
      </c>
      <c r="B308" s="1166" t="s">
        <v>1939</v>
      </c>
      <c r="C308" s="1167"/>
      <c r="D308" s="1168"/>
    </row>
    <row r="309" spans="1:4" outlineLevel="2" x14ac:dyDescent="0.2">
      <c r="A309" s="1161" t="s">
        <v>2120</v>
      </c>
      <c r="B309" s="1162" t="s">
        <v>913</v>
      </c>
      <c r="C309" s="1163" t="s">
        <v>91</v>
      </c>
      <c r="D309" s="1164">
        <v>110.89</v>
      </c>
    </row>
    <row r="310" spans="1:4" outlineLevel="2" x14ac:dyDescent="0.2">
      <c r="A310" s="1165" t="s">
        <v>2121</v>
      </c>
      <c r="B310" s="1166" t="s">
        <v>1942</v>
      </c>
      <c r="C310" s="1167"/>
      <c r="D310" s="1168"/>
    </row>
    <row r="311" spans="1:4" outlineLevel="2" x14ac:dyDescent="0.2">
      <c r="A311" s="1157" t="s">
        <v>2122</v>
      </c>
      <c r="B311" s="1158" t="s">
        <v>913</v>
      </c>
      <c r="C311" s="1159" t="s">
        <v>91</v>
      </c>
      <c r="D311" s="1160">
        <v>68.67</v>
      </c>
    </row>
    <row r="312" spans="1:4" outlineLevel="2" x14ac:dyDescent="0.2">
      <c r="A312" s="1165" t="s">
        <v>2123</v>
      </c>
      <c r="B312" s="1166" t="s">
        <v>1945</v>
      </c>
      <c r="C312" s="1167"/>
      <c r="D312" s="1168"/>
    </row>
    <row r="313" spans="1:4" outlineLevel="2" x14ac:dyDescent="0.2">
      <c r="A313" s="1161" t="s">
        <v>2124</v>
      </c>
      <c r="B313" s="1162" t="s">
        <v>913</v>
      </c>
      <c r="C313" s="1163" t="s">
        <v>91</v>
      </c>
      <c r="D313" s="1164">
        <v>25.64</v>
      </c>
    </row>
    <row r="314" spans="1:4" outlineLevel="2" x14ac:dyDescent="0.2">
      <c r="A314" s="1165" t="s">
        <v>2125</v>
      </c>
      <c r="B314" s="1166" t="s">
        <v>1948</v>
      </c>
      <c r="C314" s="1167"/>
      <c r="D314" s="1168"/>
    </row>
    <row r="315" spans="1:4" outlineLevel="2" x14ac:dyDescent="0.2">
      <c r="A315" s="1157" t="s">
        <v>2126</v>
      </c>
      <c r="B315" s="1158" t="s">
        <v>913</v>
      </c>
      <c r="C315" s="1159" t="s">
        <v>91</v>
      </c>
      <c r="D315" s="1160">
        <v>16.100000000000001</v>
      </c>
    </row>
    <row r="316" spans="1:4" outlineLevel="2" x14ac:dyDescent="0.2">
      <c r="A316" s="1165" t="s">
        <v>2127</v>
      </c>
      <c r="B316" s="1166" t="s">
        <v>1951</v>
      </c>
      <c r="C316" s="1167"/>
      <c r="D316" s="1168"/>
    </row>
    <row r="317" spans="1:4" outlineLevel="2" x14ac:dyDescent="0.2">
      <c r="A317" s="1161" t="s">
        <v>2128</v>
      </c>
      <c r="B317" s="1162" t="s">
        <v>913</v>
      </c>
      <c r="C317" s="1163" t="s">
        <v>91</v>
      </c>
      <c r="D317" s="1164">
        <v>4.62</v>
      </c>
    </row>
    <row r="318" spans="1:4" outlineLevel="2" x14ac:dyDescent="0.2">
      <c r="A318" s="1165" t="s">
        <v>2129</v>
      </c>
      <c r="B318" s="1166" t="s">
        <v>1957</v>
      </c>
      <c r="C318" s="1167"/>
      <c r="D318" s="1168"/>
    </row>
    <row r="319" spans="1:4" outlineLevel="2" x14ac:dyDescent="0.2">
      <c r="A319" s="1157" t="s">
        <v>2130</v>
      </c>
      <c r="B319" s="1158" t="s">
        <v>913</v>
      </c>
      <c r="C319" s="1159" t="s">
        <v>91</v>
      </c>
      <c r="D319" s="1160">
        <v>1.52</v>
      </c>
    </row>
    <row r="320" spans="1:4" outlineLevel="2" x14ac:dyDescent="0.2">
      <c r="A320" s="1165" t="s">
        <v>2131</v>
      </c>
      <c r="B320" s="1166" t="s">
        <v>486</v>
      </c>
      <c r="C320" s="1167"/>
      <c r="D320" s="1168"/>
    </row>
    <row r="321" spans="1:4" outlineLevel="2" x14ac:dyDescent="0.2">
      <c r="A321" s="1161" t="s">
        <v>2132</v>
      </c>
      <c r="B321" s="1162" t="s">
        <v>913</v>
      </c>
      <c r="C321" s="1163" t="s">
        <v>91</v>
      </c>
      <c r="D321" s="1164">
        <v>45.08</v>
      </c>
    </row>
    <row r="322" spans="1:4" outlineLevel="2" x14ac:dyDescent="0.2">
      <c r="A322" s="1165" t="s">
        <v>2133</v>
      </c>
      <c r="B322" s="1166" t="s">
        <v>1962</v>
      </c>
      <c r="C322" s="1167"/>
      <c r="D322" s="1168"/>
    </row>
    <row r="323" spans="1:4" outlineLevel="2" x14ac:dyDescent="0.2">
      <c r="A323" s="1157" t="s">
        <v>2134</v>
      </c>
      <c r="B323" s="1158" t="s">
        <v>913</v>
      </c>
      <c r="C323" s="1159" t="s">
        <v>91</v>
      </c>
      <c r="D323" s="1160">
        <v>44.1</v>
      </c>
    </row>
    <row r="324" spans="1:4" outlineLevel="2" x14ac:dyDescent="0.2">
      <c r="A324" s="1152" t="s">
        <v>2135</v>
      </c>
      <c r="B324" s="1153" t="s">
        <v>927</v>
      </c>
      <c r="C324" s="1154"/>
      <c r="D324" s="1155"/>
    </row>
    <row r="325" spans="1:4" outlineLevel="2" x14ac:dyDescent="0.2">
      <c r="A325" s="1165" t="s">
        <v>2136</v>
      </c>
      <c r="B325" s="1166" t="s">
        <v>1896</v>
      </c>
      <c r="C325" s="1167"/>
      <c r="D325" s="1168"/>
    </row>
    <row r="326" spans="1:4" outlineLevel="2" x14ac:dyDescent="0.2">
      <c r="A326" s="1161" t="s">
        <v>2137</v>
      </c>
      <c r="B326" s="1162" t="s">
        <v>913</v>
      </c>
      <c r="C326" s="1163" t="s">
        <v>15</v>
      </c>
      <c r="D326" s="1164">
        <v>1186.81</v>
      </c>
    </row>
    <row r="327" spans="1:4" outlineLevel="2" x14ac:dyDescent="0.2">
      <c r="A327" s="1165" t="s">
        <v>2138</v>
      </c>
      <c r="B327" s="1166" t="s">
        <v>1897</v>
      </c>
      <c r="C327" s="1167"/>
      <c r="D327" s="1168"/>
    </row>
    <row r="328" spans="1:4" outlineLevel="2" x14ac:dyDescent="0.2">
      <c r="A328" s="1157" t="s">
        <v>2139</v>
      </c>
      <c r="B328" s="1158" t="s">
        <v>913</v>
      </c>
      <c r="C328" s="1159" t="s">
        <v>15</v>
      </c>
      <c r="D328" s="1160">
        <v>627.41</v>
      </c>
    </row>
    <row r="329" spans="1:4" outlineLevel="2" x14ac:dyDescent="0.2">
      <c r="A329" s="1165" t="s">
        <v>2140</v>
      </c>
      <c r="B329" s="1166" t="s">
        <v>1900</v>
      </c>
      <c r="C329" s="1167"/>
      <c r="D329" s="1168"/>
    </row>
    <row r="330" spans="1:4" outlineLevel="2" x14ac:dyDescent="0.2">
      <c r="A330" s="1161" t="s">
        <v>2141</v>
      </c>
      <c r="B330" s="1162" t="s">
        <v>913</v>
      </c>
      <c r="C330" s="1163" t="s">
        <v>15</v>
      </c>
      <c r="D330" s="1164">
        <v>576.32000000000005</v>
      </c>
    </row>
    <row r="331" spans="1:4" outlineLevel="2" x14ac:dyDescent="0.2">
      <c r="A331" s="1165" t="s">
        <v>2142</v>
      </c>
      <c r="B331" s="1166" t="s">
        <v>1904</v>
      </c>
      <c r="C331" s="1167"/>
      <c r="D331" s="1168"/>
    </row>
    <row r="332" spans="1:4" outlineLevel="2" x14ac:dyDescent="0.2">
      <c r="A332" s="1157" t="s">
        <v>2143</v>
      </c>
      <c r="B332" s="1158" t="s">
        <v>913</v>
      </c>
      <c r="C332" s="1159" t="s">
        <v>15</v>
      </c>
      <c r="D332" s="1160">
        <v>576.22</v>
      </c>
    </row>
    <row r="333" spans="1:4" outlineLevel="2" x14ac:dyDescent="0.2">
      <c r="A333" s="1165" t="s">
        <v>2144</v>
      </c>
      <c r="B333" s="1166" t="s">
        <v>1909</v>
      </c>
      <c r="C333" s="1167"/>
      <c r="D333" s="1168"/>
    </row>
    <row r="334" spans="1:4" outlineLevel="2" x14ac:dyDescent="0.2">
      <c r="A334" s="1161" t="s">
        <v>2145</v>
      </c>
      <c r="B334" s="1162" t="s">
        <v>913</v>
      </c>
      <c r="C334" s="1163" t="s">
        <v>15</v>
      </c>
      <c r="D334" s="1164">
        <v>576.32000000000005</v>
      </c>
    </row>
    <row r="335" spans="1:4" outlineLevel="2" x14ac:dyDescent="0.2">
      <c r="A335" s="1165" t="s">
        <v>2146</v>
      </c>
      <c r="B335" s="1166" t="s">
        <v>1913</v>
      </c>
      <c r="C335" s="1167"/>
      <c r="D335" s="1168"/>
    </row>
    <row r="336" spans="1:4" outlineLevel="2" x14ac:dyDescent="0.2">
      <c r="A336" s="1157" t="s">
        <v>2147</v>
      </c>
      <c r="B336" s="1158" t="s">
        <v>913</v>
      </c>
      <c r="C336" s="1159" t="s">
        <v>15</v>
      </c>
      <c r="D336" s="1160">
        <v>576.32000000000005</v>
      </c>
    </row>
    <row r="337" spans="1:4" outlineLevel="2" x14ac:dyDescent="0.2">
      <c r="A337" s="1165" t="s">
        <v>2148</v>
      </c>
      <c r="B337" s="1166" t="s">
        <v>1916</v>
      </c>
      <c r="C337" s="1167"/>
      <c r="D337" s="1168"/>
    </row>
    <row r="338" spans="1:4" outlineLevel="2" x14ac:dyDescent="0.2">
      <c r="A338" s="1161" t="s">
        <v>2149</v>
      </c>
      <c r="B338" s="1162" t="s">
        <v>913</v>
      </c>
      <c r="C338" s="1163" t="s">
        <v>15</v>
      </c>
      <c r="D338" s="1164">
        <v>576.32000000000005</v>
      </c>
    </row>
    <row r="339" spans="1:4" outlineLevel="2" x14ac:dyDescent="0.2">
      <c r="A339" s="1165" t="s">
        <v>2150</v>
      </c>
      <c r="B339" s="1166" t="s">
        <v>1919</v>
      </c>
      <c r="C339" s="1167"/>
      <c r="D339" s="1168"/>
    </row>
    <row r="340" spans="1:4" outlineLevel="2" x14ac:dyDescent="0.2">
      <c r="A340" s="1157" t="s">
        <v>2151</v>
      </c>
      <c r="B340" s="1158" t="s">
        <v>913</v>
      </c>
      <c r="C340" s="1159" t="s">
        <v>15</v>
      </c>
      <c r="D340" s="1160">
        <v>576.32000000000005</v>
      </c>
    </row>
    <row r="341" spans="1:4" outlineLevel="2" x14ac:dyDescent="0.2">
      <c r="A341" s="1165" t="s">
        <v>2152</v>
      </c>
      <c r="B341" s="1166" t="s">
        <v>1922</v>
      </c>
      <c r="C341" s="1167"/>
      <c r="D341" s="1168"/>
    </row>
    <row r="342" spans="1:4" outlineLevel="2" x14ac:dyDescent="0.2">
      <c r="A342" s="1161" t="s">
        <v>2153</v>
      </c>
      <c r="B342" s="1162" t="s">
        <v>913</v>
      </c>
      <c r="C342" s="1163" t="s">
        <v>15</v>
      </c>
      <c r="D342" s="1164">
        <v>576.32000000000005</v>
      </c>
    </row>
    <row r="343" spans="1:4" outlineLevel="2" x14ac:dyDescent="0.2">
      <c r="A343" s="1165" t="s">
        <v>2154</v>
      </c>
      <c r="B343" s="1166" t="s">
        <v>1925</v>
      </c>
      <c r="C343" s="1167"/>
      <c r="D343" s="1168"/>
    </row>
    <row r="344" spans="1:4" outlineLevel="2" x14ac:dyDescent="0.2">
      <c r="A344" s="1157" t="s">
        <v>2155</v>
      </c>
      <c r="B344" s="1158" t="s">
        <v>913</v>
      </c>
      <c r="C344" s="1159" t="s">
        <v>15</v>
      </c>
      <c r="D344" s="1160">
        <v>576.32000000000005</v>
      </c>
    </row>
    <row r="345" spans="1:4" outlineLevel="2" x14ac:dyDescent="0.2">
      <c r="A345" s="1165" t="s">
        <v>2156</v>
      </c>
      <c r="B345" s="1166" t="s">
        <v>105</v>
      </c>
      <c r="C345" s="1167"/>
      <c r="D345" s="1168"/>
    </row>
    <row r="346" spans="1:4" outlineLevel="2" x14ac:dyDescent="0.2">
      <c r="A346" s="1161" t="s">
        <v>2157</v>
      </c>
      <c r="B346" s="1162" t="s">
        <v>913</v>
      </c>
      <c r="C346" s="1163" t="s">
        <v>15</v>
      </c>
      <c r="D346" s="1164">
        <v>270.38</v>
      </c>
    </row>
    <row r="347" spans="1:4" outlineLevel="2" x14ac:dyDescent="0.2">
      <c r="A347" s="1165" t="s">
        <v>2158</v>
      </c>
      <c r="B347" s="1166" t="s">
        <v>1930</v>
      </c>
      <c r="C347" s="1167"/>
      <c r="D347" s="1168"/>
    </row>
    <row r="348" spans="1:4" outlineLevel="2" x14ac:dyDescent="0.2">
      <c r="A348" s="1157" t="s">
        <v>2159</v>
      </c>
      <c r="B348" s="1158" t="s">
        <v>913</v>
      </c>
      <c r="C348" s="1159" t="s">
        <v>15</v>
      </c>
      <c r="D348" s="1160">
        <v>214.69</v>
      </c>
    </row>
    <row r="349" spans="1:4" outlineLevel="2" x14ac:dyDescent="0.2">
      <c r="A349" s="1165" t="s">
        <v>2160</v>
      </c>
      <c r="B349" s="1166" t="s">
        <v>1933</v>
      </c>
      <c r="C349" s="1167"/>
      <c r="D349" s="1168"/>
    </row>
    <row r="350" spans="1:4" outlineLevel="2" x14ac:dyDescent="0.2">
      <c r="A350" s="1161" t="s">
        <v>2161</v>
      </c>
      <c r="B350" s="1162" t="s">
        <v>913</v>
      </c>
      <c r="C350" s="1163" t="s">
        <v>15</v>
      </c>
      <c r="D350" s="1164">
        <v>269.19</v>
      </c>
    </row>
    <row r="351" spans="1:4" outlineLevel="2" x14ac:dyDescent="0.2">
      <c r="A351" s="1165" t="s">
        <v>2162</v>
      </c>
      <c r="B351" s="1166" t="s">
        <v>1936</v>
      </c>
      <c r="C351" s="1167"/>
      <c r="D351" s="1168"/>
    </row>
    <row r="352" spans="1:4" outlineLevel="2" x14ac:dyDescent="0.2">
      <c r="A352" s="1157" t="s">
        <v>2163</v>
      </c>
      <c r="B352" s="1158" t="s">
        <v>913</v>
      </c>
      <c r="C352" s="1159" t="s">
        <v>15</v>
      </c>
      <c r="D352" s="1160">
        <v>145.88999999999999</v>
      </c>
    </row>
    <row r="353" spans="1:4" outlineLevel="2" x14ac:dyDescent="0.2">
      <c r="A353" s="1165" t="s">
        <v>2164</v>
      </c>
      <c r="B353" s="1166" t="s">
        <v>1939</v>
      </c>
      <c r="C353" s="1167"/>
      <c r="D353" s="1168"/>
    </row>
    <row r="354" spans="1:4" outlineLevel="2" x14ac:dyDescent="0.2">
      <c r="A354" s="1161" t="s">
        <v>2165</v>
      </c>
      <c r="B354" s="1162" t="s">
        <v>913</v>
      </c>
      <c r="C354" s="1163" t="s">
        <v>15</v>
      </c>
      <c r="D354" s="1164">
        <v>1014.82</v>
      </c>
    </row>
    <row r="355" spans="1:4" outlineLevel="2" x14ac:dyDescent="0.2">
      <c r="A355" s="1165" t="s">
        <v>2166</v>
      </c>
      <c r="B355" s="1166" t="s">
        <v>1942</v>
      </c>
      <c r="C355" s="1167"/>
      <c r="D355" s="1168"/>
    </row>
    <row r="356" spans="1:4" outlineLevel="2" x14ac:dyDescent="0.2">
      <c r="A356" s="1157" t="s">
        <v>2167</v>
      </c>
      <c r="B356" s="1158" t="s">
        <v>913</v>
      </c>
      <c r="C356" s="1159" t="s">
        <v>15</v>
      </c>
      <c r="D356" s="1160">
        <v>918.68</v>
      </c>
    </row>
    <row r="357" spans="1:4" outlineLevel="2" x14ac:dyDescent="0.2">
      <c r="A357" s="1165" t="s">
        <v>2168</v>
      </c>
      <c r="B357" s="1166" t="s">
        <v>1945</v>
      </c>
      <c r="C357" s="1167"/>
      <c r="D357" s="1168"/>
    </row>
    <row r="358" spans="1:4" outlineLevel="2" x14ac:dyDescent="0.2">
      <c r="A358" s="1161" t="s">
        <v>2169</v>
      </c>
      <c r="B358" s="1162" t="s">
        <v>913</v>
      </c>
      <c r="C358" s="1163" t="s">
        <v>15</v>
      </c>
      <c r="D358" s="1164">
        <v>282.24</v>
      </c>
    </row>
    <row r="359" spans="1:4" outlineLevel="2" x14ac:dyDescent="0.2">
      <c r="A359" s="1165" t="s">
        <v>2170</v>
      </c>
      <c r="B359" s="1166" t="s">
        <v>1948</v>
      </c>
      <c r="C359" s="1167"/>
      <c r="D359" s="1168"/>
    </row>
    <row r="360" spans="1:4" outlineLevel="2" x14ac:dyDescent="0.2">
      <c r="A360" s="1157" t="s">
        <v>2171</v>
      </c>
      <c r="B360" s="1158" t="s">
        <v>913</v>
      </c>
      <c r="C360" s="1159" t="s">
        <v>15</v>
      </c>
      <c r="D360" s="1160">
        <v>173.3</v>
      </c>
    </row>
    <row r="361" spans="1:4" outlineLevel="2" x14ac:dyDescent="0.2">
      <c r="A361" s="1165" t="s">
        <v>2172</v>
      </c>
      <c r="B361" s="1166" t="s">
        <v>1951</v>
      </c>
      <c r="C361" s="1167"/>
      <c r="D361" s="1168"/>
    </row>
    <row r="362" spans="1:4" outlineLevel="2" x14ac:dyDescent="0.2">
      <c r="A362" s="1161" t="s">
        <v>2173</v>
      </c>
      <c r="B362" s="1162" t="s">
        <v>913</v>
      </c>
      <c r="C362" s="1163" t="s">
        <v>15</v>
      </c>
      <c r="D362" s="1164">
        <v>58.27</v>
      </c>
    </row>
    <row r="363" spans="1:4" outlineLevel="2" x14ac:dyDescent="0.2">
      <c r="A363" s="1165" t="s">
        <v>2174</v>
      </c>
      <c r="B363" s="1166" t="s">
        <v>1957</v>
      </c>
      <c r="C363" s="1167"/>
      <c r="D363" s="1168"/>
    </row>
    <row r="364" spans="1:4" outlineLevel="2" x14ac:dyDescent="0.2">
      <c r="A364" s="1157" t="s">
        <v>2175</v>
      </c>
      <c r="B364" s="1158" t="s">
        <v>913</v>
      </c>
      <c r="C364" s="1159" t="s">
        <v>15</v>
      </c>
      <c r="D364" s="1160">
        <v>22.06</v>
      </c>
    </row>
    <row r="365" spans="1:4" outlineLevel="2" x14ac:dyDescent="0.2">
      <c r="A365" s="1165" t="s">
        <v>2176</v>
      </c>
      <c r="B365" s="1166" t="s">
        <v>486</v>
      </c>
      <c r="C365" s="1167"/>
      <c r="D365" s="1168"/>
    </row>
    <row r="366" spans="1:4" outlineLevel="2" x14ac:dyDescent="0.2">
      <c r="A366" s="1161" t="s">
        <v>2177</v>
      </c>
      <c r="B366" s="1162" t="s">
        <v>913</v>
      </c>
      <c r="C366" s="1163" t="s">
        <v>15</v>
      </c>
      <c r="D366" s="1164">
        <v>427.72</v>
      </c>
    </row>
    <row r="367" spans="1:4" outlineLevel="2" x14ac:dyDescent="0.2">
      <c r="A367" s="1165" t="s">
        <v>2178</v>
      </c>
      <c r="B367" s="1166" t="s">
        <v>1962</v>
      </c>
      <c r="C367" s="1167"/>
      <c r="D367" s="1168"/>
    </row>
    <row r="368" spans="1:4" outlineLevel="2" x14ac:dyDescent="0.2">
      <c r="A368" s="1157" t="s">
        <v>2179</v>
      </c>
      <c r="B368" s="1158" t="s">
        <v>913</v>
      </c>
      <c r="C368" s="1159" t="s">
        <v>15</v>
      </c>
      <c r="D368" s="1160">
        <v>595.01</v>
      </c>
    </row>
    <row r="369" spans="1:4" x14ac:dyDescent="0.2">
      <c r="A369" s="1148" t="s">
        <v>535</v>
      </c>
      <c r="B369" s="1149" t="s">
        <v>2180</v>
      </c>
      <c r="C369" s="1150"/>
      <c r="D369" s="1151"/>
    </row>
    <row r="370" spans="1:4" x14ac:dyDescent="0.2">
      <c r="A370" s="1152" t="s">
        <v>934</v>
      </c>
      <c r="B370" s="1153" t="s">
        <v>397</v>
      </c>
      <c r="C370" s="1154"/>
      <c r="D370" s="1155"/>
    </row>
    <row r="371" spans="1:4" x14ac:dyDescent="0.2">
      <c r="A371" s="1165" t="s">
        <v>935</v>
      </c>
      <c r="B371" s="1166" t="s">
        <v>1939</v>
      </c>
      <c r="C371" s="1167"/>
      <c r="D371" s="1168"/>
    </row>
    <row r="372" spans="1:4" x14ac:dyDescent="0.2">
      <c r="A372" s="1161" t="s">
        <v>2048</v>
      </c>
      <c r="B372" s="1162" t="s">
        <v>913</v>
      </c>
      <c r="C372" s="1163" t="s">
        <v>91</v>
      </c>
      <c r="D372" s="1164">
        <v>36.6</v>
      </c>
    </row>
    <row r="373" spans="1:4" x14ac:dyDescent="0.2">
      <c r="A373" s="1165" t="s">
        <v>992</v>
      </c>
      <c r="B373" s="1166" t="s">
        <v>1948</v>
      </c>
      <c r="C373" s="1167"/>
      <c r="D373" s="1168"/>
    </row>
    <row r="374" spans="1:4" x14ac:dyDescent="0.2">
      <c r="A374" s="1157" t="s">
        <v>2050</v>
      </c>
      <c r="B374" s="1158" t="s">
        <v>913</v>
      </c>
      <c r="C374" s="1159" t="s">
        <v>91</v>
      </c>
      <c r="D374" s="1160">
        <v>168.59</v>
      </c>
    </row>
    <row r="375" spans="1:4" x14ac:dyDescent="0.2">
      <c r="A375" s="1165" t="s">
        <v>993</v>
      </c>
      <c r="B375" s="1166" t="s">
        <v>486</v>
      </c>
      <c r="C375" s="1167"/>
      <c r="D375" s="1168"/>
    </row>
    <row r="376" spans="1:4" x14ac:dyDescent="0.2">
      <c r="A376" s="1161" t="s">
        <v>2052</v>
      </c>
      <c r="B376" s="1162" t="s">
        <v>913</v>
      </c>
      <c r="C376" s="1163" t="s">
        <v>91</v>
      </c>
      <c r="D376" s="1164">
        <v>149.63999999999999</v>
      </c>
    </row>
    <row r="377" spans="1:4" x14ac:dyDescent="0.2">
      <c r="A377" s="1152" t="s">
        <v>2181</v>
      </c>
      <c r="B377" s="1153" t="s">
        <v>2182</v>
      </c>
      <c r="C377" s="1154"/>
      <c r="D377" s="1155"/>
    </row>
    <row r="378" spans="1:4" x14ac:dyDescent="0.2">
      <c r="A378" s="1165" t="s">
        <v>2183</v>
      </c>
      <c r="B378" s="1166" t="s">
        <v>1939</v>
      </c>
      <c r="C378" s="1167"/>
      <c r="D378" s="1168"/>
    </row>
    <row r="379" spans="1:4" x14ac:dyDescent="0.2">
      <c r="A379" s="1157" t="s">
        <v>2184</v>
      </c>
      <c r="B379" s="1158" t="s">
        <v>913</v>
      </c>
      <c r="C379" s="1159" t="s">
        <v>15</v>
      </c>
      <c r="D379" s="1160">
        <v>93.68</v>
      </c>
    </row>
    <row r="380" spans="1:4" x14ac:dyDescent="0.2">
      <c r="A380" s="1165" t="s">
        <v>2185</v>
      </c>
      <c r="B380" s="1166" t="s">
        <v>1948</v>
      </c>
      <c r="C380" s="1167"/>
      <c r="D380" s="1168"/>
    </row>
    <row r="381" spans="1:4" x14ac:dyDescent="0.2">
      <c r="A381" s="1161" t="s">
        <v>2186</v>
      </c>
      <c r="B381" s="1162" t="s">
        <v>913</v>
      </c>
      <c r="C381" s="1163" t="s">
        <v>15</v>
      </c>
      <c r="D381" s="1164">
        <v>426.92</v>
      </c>
    </row>
    <row r="382" spans="1:4" x14ac:dyDescent="0.2">
      <c r="A382" s="1165" t="s">
        <v>2187</v>
      </c>
      <c r="B382" s="1166" t="s">
        <v>486</v>
      </c>
      <c r="C382" s="1167"/>
      <c r="D382" s="1168"/>
    </row>
    <row r="383" spans="1:4" x14ac:dyDescent="0.2">
      <c r="A383" s="1157" t="s">
        <v>2188</v>
      </c>
      <c r="B383" s="1158" t="s">
        <v>913</v>
      </c>
      <c r="C383" s="1159" t="s">
        <v>15</v>
      </c>
      <c r="D383" s="1160">
        <v>378.44</v>
      </c>
    </row>
  </sheetData>
  <mergeCells count="8">
    <mergeCell ref="G23:J23"/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2B65-EE72-4E66-B8ED-EC64AA4DE9AF}">
  <sheetPr codeName="Planilha8">
    <tabColor theme="0" tint="-0.34998626667073579"/>
    <outlinePr summaryBelow="0"/>
    <pageSetUpPr fitToPage="1"/>
  </sheetPr>
  <dimension ref="A1:R28"/>
  <sheetViews>
    <sheetView showGridLines="0" zoomScale="85" zoomScaleNormal="85" workbookViewId="0">
      <selection activeCell="F9" sqref="F9"/>
    </sheetView>
  </sheetViews>
  <sheetFormatPr defaultColWidth="9.140625" defaultRowHeight="18.75" outlineLevelRow="1" outlineLevelCol="1" x14ac:dyDescent="0.55000000000000004"/>
  <cols>
    <col min="1" max="1" width="5.5703125" style="770" customWidth="1"/>
    <col min="2" max="2" width="51.28515625" style="770" customWidth="1"/>
    <col min="3" max="3" width="6.5703125" style="771" bestFit="1" customWidth="1"/>
    <col min="4" max="4" width="15.7109375" style="770" customWidth="1"/>
    <col min="5" max="5" width="12" style="773" customWidth="1"/>
    <col min="6" max="6" width="20.5703125" style="774" customWidth="1"/>
    <col min="7" max="7" width="54.7109375" style="773" customWidth="1" outlineLevel="1"/>
    <col min="8" max="8" width="5.5703125" style="770" customWidth="1"/>
    <col min="9" max="9" width="12.42578125" style="770" customWidth="1"/>
    <col min="10" max="10" width="15.28515625" style="770" customWidth="1"/>
    <col min="11" max="11" width="20.5703125" style="770" customWidth="1"/>
    <col min="12" max="12" width="6.28515625" style="770" customWidth="1"/>
    <col min="13" max="13" width="18.28515625" style="770" customWidth="1"/>
    <col min="14" max="14" width="26.28515625" style="770" customWidth="1"/>
    <col min="15" max="16384" width="9.140625" style="770"/>
  </cols>
  <sheetData>
    <row r="1" spans="1:12" x14ac:dyDescent="0.55000000000000004">
      <c r="D1" s="772"/>
    </row>
    <row r="2" spans="1:12" ht="10.15" customHeight="1" x14ac:dyDescent="0.55000000000000004">
      <c r="A2" s="771"/>
      <c r="B2" s="771"/>
      <c r="C2" s="775"/>
      <c r="D2" s="775"/>
      <c r="E2" s="776"/>
      <c r="F2" s="777"/>
      <c r="G2" s="776"/>
    </row>
    <row r="3" spans="1:12" ht="10.15" customHeight="1" x14ac:dyDescent="0.55000000000000004">
      <c r="A3" s="771"/>
      <c r="B3" s="778"/>
      <c r="C3" s="778"/>
      <c r="D3" s="778"/>
      <c r="E3" s="778"/>
      <c r="F3" s="779"/>
      <c r="G3" s="778"/>
    </row>
    <row r="4" spans="1:12" ht="10.15" customHeight="1" x14ac:dyDescent="0.55000000000000004">
      <c r="A4" s="771"/>
      <c r="B4" s="772"/>
      <c r="C4" s="772"/>
      <c r="D4" s="772"/>
      <c r="E4" s="780"/>
      <c r="F4" s="781"/>
      <c r="G4" s="780"/>
    </row>
    <row r="5" spans="1:12" s="772" customFormat="1" ht="16.899999999999999" customHeight="1" x14ac:dyDescent="0.2">
      <c r="E5" s="1439" t="s">
        <v>599</v>
      </c>
      <c r="F5" s="1439"/>
      <c r="H5" s="782"/>
    </row>
    <row r="6" spans="1:12" s="772" customFormat="1" ht="37.5" x14ac:dyDescent="0.2">
      <c r="A6" s="783" t="s">
        <v>21</v>
      </c>
      <c r="B6" s="784" t="s">
        <v>600</v>
      </c>
      <c r="C6" s="784" t="s">
        <v>534</v>
      </c>
      <c r="D6" s="785" t="s">
        <v>601</v>
      </c>
      <c r="E6" s="786" t="s">
        <v>602</v>
      </c>
      <c r="F6" s="787" t="s">
        <v>603</v>
      </c>
      <c r="G6" s="788" t="s">
        <v>487</v>
      </c>
      <c r="H6" s="789"/>
    </row>
    <row r="7" spans="1:12" s="772" customFormat="1" ht="16.899999999999999" customHeight="1" x14ac:dyDescent="0.2">
      <c r="A7" s="790"/>
      <c r="B7" s="791" t="s">
        <v>604</v>
      </c>
      <c r="C7" s="792"/>
      <c r="D7" s="792"/>
      <c r="E7" s="792"/>
      <c r="F7" s="793"/>
      <c r="G7" s="794"/>
      <c r="H7" s="789"/>
    </row>
    <row r="8" spans="1:12" s="772" customFormat="1" ht="16.899999999999999" customHeight="1" outlineLevel="1" x14ac:dyDescent="0.2">
      <c r="A8" s="795">
        <v>1</v>
      </c>
      <c r="B8" s="796" t="s">
        <v>605</v>
      </c>
      <c r="C8" s="795" t="s">
        <v>423</v>
      </c>
      <c r="D8" s="797">
        <v>1450</v>
      </c>
      <c r="E8" s="798">
        <v>1</v>
      </c>
      <c r="F8" s="799">
        <f>$D8*E8</f>
        <v>1450</v>
      </c>
      <c r="G8" s="800"/>
      <c r="H8" s="789"/>
      <c r="I8" s="801"/>
      <c r="K8" s="781"/>
    </row>
    <row r="9" spans="1:12" s="772" customFormat="1" ht="16.899999999999999" customHeight="1" outlineLevel="1" x14ac:dyDescent="0.2">
      <c r="A9" s="795">
        <f>A8+1</f>
        <v>2</v>
      </c>
      <c r="B9" s="796" t="s">
        <v>606</v>
      </c>
      <c r="C9" s="795" t="s">
        <v>607</v>
      </c>
      <c r="D9" s="797">
        <v>20</v>
      </c>
      <c r="E9" s="821">
        <f>(Ger_Executivo!L34+Ger_Executivo!L46+Ger_Executivo!L50+Ger_Executivo!L72)/8*4</f>
        <v>2982.5364484965457</v>
      </c>
      <c r="F9" s="799">
        <f>$D9*E9</f>
        <v>59650.728969930919</v>
      </c>
      <c r="G9" s="800" t="s">
        <v>608</v>
      </c>
      <c r="H9" s="789"/>
      <c r="I9" s="802"/>
      <c r="K9" s="781"/>
      <c r="L9" s="803"/>
    </row>
    <row r="10" spans="1:12" s="772" customFormat="1" ht="56.25" outlineLevel="1" x14ac:dyDescent="0.2">
      <c r="A10" s="795">
        <f>A9+1</f>
        <v>3</v>
      </c>
      <c r="B10" s="796" t="s">
        <v>609</v>
      </c>
      <c r="C10" s="795" t="s">
        <v>610</v>
      </c>
      <c r="D10" s="797">
        <v>12.5</v>
      </c>
      <c r="E10" s="798">
        <f>E9</f>
        <v>2982.5364484965457</v>
      </c>
      <c r="F10" s="799">
        <f>$D10*E10</f>
        <v>37281.705606206822</v>
      </c>
      <c r="G10" s="800" t="s">
        <v>608</v>
      </c>
      <c r="H10" s="789"/>
      <c r="I10" s="801"/>
      <c r="K10" s="781"/>
    </row>
    <row r="11" spans="1:12" s="772" customFormat="1" ht="75" outlineLevel="1" x14ac:dyDescent="0.2">
      <c r="A11" s="795">
        <f>A10+1</f>
        <v>4</v>
      </c>
      <c r="B11" s="796" t="s">
        <v>611</v>
      </c>
      <c r="C11" s="804" t="s">
        <v>612</v>
      </c>
      <c r="D11" s="805">
        <v>480</v>
      </c>
      <c r="E11" s="798">
        <v>2</v>
      </c>
      <c r="F11" s="806">
        <f>$D11*E11</f>
        <v>960</v>
      </c>
      <c r="G11" s="807" t="s">
        <v>613</v>
      </c>
      <c r="H11" s="789"/>
      <c r="I11" s="801"/>
      <c r="K11" s="781"/>
    </row>
    <row r="12" spans="1:12" s="772" customFormat="1" ht="16.899999999999999" customHeight="1" x14ac:dyDescent="0.2">
      <c r="A12" s="808"/>
      <c r="B12" s="809"/>
      <c r="C12" s="1440" t="s">
        <v>614</v>
      </c>
      <c r="D12" s="1440"/>
      <c r="E12" s="810"/>
      <c r="F12" s="811">
        <f>SUM(F8:F11)</f>
        <v>99342.434576137748</v>
      </c>
      <c r="G12" s="812"/>
      <c r="H12" s="789"/>
      <c r="I12" s="801"/>
      <c r="K12" s="781"/>
    </row>
    <row r="13" spans="1:12" s="772" customFormat="1" ht="16.5" customHeight="1" x14ac:dyDescent="0.2">
      <c r="A13" s="813"/>
      <c r="B13" s="813"/>
      <c r="C13" s="814"/>
      <c r="D13" s="814"/>
      <c r="E13" s="814"/>
      <c r="F13" s="815"/>
      <c r="G13" s="803"/>
      <c r="H13" s="789"/>
      <c r="I13" s="781"/>
      <c r="K13" s="781"/>
    </row>
    <row r="14" spans="1:12" s="772" customFormat="1" ht="19.899999999999999" customHeight="1" x14ac:dyDescent="0.55000000000000004">
      <c r="A14" s="816"/>
      <c r="C14" s="1441" t="s">
        <v>615</v>
      </c>
      <c r="D14" s="1442"/>
      <c r="E14" s="817"/>
      <c r="F14" s="818">
        <v>17.413168975949294</v>
      </c>
      <c r="G14" s="819"/>
    </row>
    <row r="15" spans="1:12" s="772" customFormat="1" ht="16.149999999999999" customHeight="1" x14ac:dyDescent="0.55000000000000004">
      <c r="A15" s="770"/>
      <c r="E15" s="780"/>
      <c r="F15" s="820"/>
      <c r="G15" s="774"/>
    </row>
    <row r="16" spans="1:12" s="772" customFormat="1" ht="32.1" customHeight="1" x14ac:dyDescent="0.55000000000000004">
      <c r="A16" s="770"/>
      <c r="E16" s="780"/>
      <c r="F16" s="781"/>
      <c r="G16" s="774"/>
    </row>
    <row r="17" spans="1:18" s="772" customFormat="1" ht="32.1" customHeight="1" x14ac:dyDescent="0.55000000000000004">
      <c r="A17" s="770"/>
      <c r="E17" s="780"/>
      <c r="F17" s="781"/>
      <c r="G17" s="780"/>
    </row>
    <row r="18" spans="1:18" s="772" customFormat="1" ht="32.1" customHeight="1" x14ac:dyDescent="0.55000000000000004">
      <c r="A18" s="770"/>
      <c r="E18" s="780"/>
      <c r="F18" s="781"/>
      <c r="G18" s="780"/>
    </row>
    <row r="19" spans="1:18" s="772" customFormat="1" ht="32.1" customHeight="1" x14ac:dyDescent="0.55000000000000004">
      <c r="A19" s="770"/>
      <c r="E19" s="780"/>
      <c r="F19" s="781"/>
      <c r="G19" s="780"/>
    </row>
    <row r="20" spans="1:18" s="772" customFormat="1" ht="32.1" customHeight="1" x14ac:dyDescent="0.55000000000000004">
      <c r="A20" s="770"/>
      <c r="E20" s="780"/>
      <c r="F20" s="781"/>
      <c r="G20" s="780"/>
    </row>
    <row r="21" spans="1:18" s="772" customFormat="1" ht="45" customHeight="1" x14ac:dyDescent="0.55000000000000004">
      <c r="A21" s="770"/>
      <c r="E21" s="780"/>
      <c r="F21" s="781"/>
      <c r="G21" s="780"/>
    </row>
    <row r="22" spans="1:18" s="772" customFormat="1" ht="32.1" customHeight="1" x14ac:dyDescent="0.55000000000000004">
      <c r="A22" s="770"/>
      <c r="E22" s="780"/>
      <c r="F22" s="781"/>
      <c r="G22" s="780"/>
    </row>
    <row r="23" spans="1:18" s="772" customFormat="1" ht="45" customHeight="1" x14ac:dyDescent="0.55000000000000004">
      <c r="A23" s="770"/>
      <c r="E23" s="780"/>
      <c r="F23" s="781"/>
      <c r="G23" s="780"/>
    </row>
    <row r="24" spans="1:18" s="772" customFormat="1" ht="45" customHeight="1" x14ac:dyDescent="0.55000000000000004">
      <c r="A24" s="770"/>
      <c r="E24" s="780"/>
      <c r="F24" s="781"/>
      <c r="G24" s="780"/>
    </row>
    <row r="25" spans="1:18" s="772" customFormat="1" ht="35.1" customHeight="1" x14ac:dyDescent="0.55000000000000004">
      <c r="A25" s="770"/>
      <c r="E25" s="780"/>
      <c r="F25" s="781"/>
      <c r="G25" s="780"/>
    </row>
    <row r="26" spans="1:18" s="772" customFormat="1" ht="45" customHeight="1" x14ac:dyDescent="0.55000000000000004">
      <c r="A26" s="770"/>
      <c r="E26" s="780"/>
      <c r="F26" s="781"/>
      <c r="G26" s="780"/>
    </row>
    <row r="27" spans="1:18" s="772" customFormat="1" ht="27" customHeight="1" x14ac:dyDescent="0.55000000000000004">
      <c r="A27" s="770"/>
      <c r="B27" s="770"/>
      <c r="C27" s="771"/>
      <c r="D27" s="770"/>
      <c r="E27" s="773"/>
      <c r="F27" s="774"/>
      <c r="G27" s="773"/>
    </row>
    <row r="28" spans="1:18" s="772" customFormat="1" ht="27" customHeight="1" x14ac:dyDescent="0.55000000000000004">
      <c r="A28" s="770"/>
      <c r="B28" s="770"/>
      <c r="C28" s="771"/>
      <c r="D28" s="770"/>
      <c r="E28" s="773"/>
      <c r="F28" s="774"/>
      <c r="G28" s="773"/>
      <c r="H28" s="770"/>
      <c r="L28" s="770"/>
      <c r="M28" s="770"/>
      <c r="N28" s="770"/>
      <c r="O28" s="770"/>
      <c r="P28" s="770"/>
      <c r="Q28" s="770"/>
      <c r="R28" s="770"/>
    </row>
  </sheetData>
  <sheetProtection selectLockedCells="1"/>
  <mergeCells count="3">
    <mergeCell ref="E5:F5"/>
    <mergeCell ref="C12:D12"/>
    <mergeCell ref="C14:D14"/>
  </mergeCells>
  <conditionalFormatting sqref="D8:D11">
    <cfRule type="cellIs" dxfId="1223" priority="1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5A3A-D501-4590-84C4-3E9AB7C6DEA4}">
  <sheetPr>
    <pageSetUpPr fitToPage="1"/>
  </sheetPr>
  <dimension ref="A1:J399"/>
  <sheetViews>
    <sheetView showGridLines="0" topLeftCell="A163" zoomScale="85" zoomScaleNormal="85" zoomScalePageLayoutView="55" workbookViewId="0">
      <selection activeCell="I192" sqref="I192"/>
    </sheetView>
  </sheetViews>
  <sheetFormatPr defaultColWidth="11.5703125" defaultRowHeight="12.75" x14ac:dyDescent="0.2"/>
  <cols>
    <col min="1" max="1" width="12.28515625" style="12" customWidth="1"/>
    <col min="2" max="2" width="76.42578125" style="12" customWidth="1"/>
    <col min="3" max="3" width="8.140625" style="26" customWidth="1"/>
    <col min="4" max="4" width="11.7109375" style="259" customWidth="1"/>
    <col min="5" max="7" width="11.5703125" style="12"/>
    <col min="8" max="8" width="22.28515625" style="12" customWidth="1"/>
    <col min="9" max="16384" width="11.5703125" style="12"/>
  </cols>
  <sheetData>
    <row r="1" spans="1:7" ht="18" customHeight="1" x14ac:dyDescent="0.2">
      <c r="A1" s="1431" t="s">
        <v>528</v>
      </c>
      <c r="B1" s="1432"/>
      <c r="C1" s="1432"/>
      <c r="D1" s="1432"/>
    </row>
    <row r="2" spans="1:7" x14ac:dyDescent="0.2">
      <c r="A2" s="1137" t="s">
        <v>529</v>
      </c>
      <c r="B2" s="1138" t="s">
        <v>530</v>
      </c>
      <c r="C2" s="1139"/>
      <c r="D2" s="758"/>
    </row>
    <row r="3" spans="1:7" x14ac:dyDescent="0.2">
      <c r="A3" s="1137" t="s">
        <v>357</v>
      </c>
      <c r="B3" s="1138" t="s">
        <v>505</v>
      </c>
      <c r="C3" s="1140"/>
      <c r="D3" s="1141"/>
    </row>
    <row r="4" spans="1:7" x14ac:dyDescent="0.2">
      <c r="A4" s="1137" t="s">
        <v>504</v>
      </c>
      <c r="B4" s="1138" t="s">
        <v>505</v>
      </c>
      <c r="C4" s="1142"/>
      <c r="D4" s="1143"/>
    </row>
    <row r="5" spans="1:7" x14ac:dyDescent="0.2">
      <c r="A5" s="1137" t="s">
        <v>531</v>
      </c>
      <c r="B5" s="1138" t="s">
        <v>505</v>
      </c>
      <c r="C5" s="1142"/>
      <c r="D5" s="1143"/>
    </row>
    <row r="6" spans="1:7" x14ac:dyDescent="0.2">
      <c r="A6" s="1137" t="s">
        <v>532</v>
      </c>
      <c r="B6" s="1138" t="s">
        <v>505</v>
      </c>
      <c r="C6" s="1144"/>
      <c r="D6" s="1145"/>
    </row>
    <row r="7" spans="1:7" x14ac:dyDescent="0.2">
      <c r="A7" s="1137" t="s">
        <v>0</v>
      </c>
      <c r="B7" s="1138" t="s">
        <v>505</v>
      </c>
      <c r="C7" s="1146"/>
      <c r="D7" s="1147"/>
      <c r="G7" s="1268"/>
    </row>
    <row r="8" spans="1:7" x14ac:dyDescent="0.2">
      <c r="A8" s="1433"/>
      <c r="B8" s="1434"/>
      <c r="C8" s="1434"/>
      <c r="D8" s="1435"/>
    </row>
    <row r="9" spans="1:7" ht="18" customHeight="1" x14ac:dyDescent="0.2">
      <c r="A9" s="1436" t="s">
        <v>533</v>
      </c>
      <c r="B9" s="1437"/>
      <c r="C9" s="1437"/>
      <c r="D9" s="1437"/>
    </row>
    <row r="10" spans="1:7" ht="21.75" customHeight="1" x14ac:dyDescent="0.2">
      <c r="A10" s="1438" t="s">
        <v>21</v>
      </c>
      <c r="B10" s="1438" t="s">
        <v>0</v>
      </c>
      <c r="C10" s="1438" t="s">
        <v>534</v>
      </c>
      <c r="D10" s="1438" t="s">
        <v>110</v>
      </c>
    </row>
    <row r="11" spans="1:7" ht="17.25" customHeight="1" x14ac:dyDescent="0.2">
      <c r="A11" s="1438"/>
      <c r="B11" s="1438"/>
      <c r="C11" s="1438"/>
      <c r="D11" s="1438"/>
    </row>
    <row r="12" spans="1:7" x14ac:dyDescent="0.2">
      <c r="A12" s="1148" t="s">
        <v>909</v>
      </c>
      <c r="B12" s="1149" t="s">
        <v>705</v>
      </c>
      <c r="C12" s="1150"/>
      <c r="D12" s="1151"/>
    </row>
    <row r="13" spans="1:7" x14ac:dyDescent="0.2">
      <c r="A13" s="1152" t="s">
        <v>1146</v>
      </c>
      <c r="B13" s="1153" t="s">
        <v>1147</v>
      </c>
      <c r="C13" s="1154"/>
      <c r="D13" s="1155"/>
    </row>
    <row r="14" spans="1:7" x14ac:dyDescent="0.2">
      <c r="A14" s="1165" t="s">
        <v>1148</v>
      </c>
      <c r="B14" s="1166" t="s">
        <v>705</v>
      </c>
      <c r="C14" s="1167"/>
      <c r="D14" s="1168"/>
    </row>
    <row r="15" spans="1:7" x14ac:dyDescent="0.2">
      <c r="A15" s="1157" t="s">
        <v>1149</v>
      </c>
      <c r="B15" s="1158" t="s">
        <v>1150</v>
      </c>
      <c r="C15" s="1159" t="s">
        <v>15</v>
      </c>
      <c r="D15" s="1160">
        <v>6.72</v>
      </c>
    </row>
    <row r="16" spans="1:7" x14ac:dyDescent="0.2">
      <c r="A16" s="1161" t="s">
        <v>1151</v>
      </c>
      <c r="B16" s="1162" t="s">
        <v>1152</v>
      </c>
      <c r="C16" s="1163" t="s">
        <v>15</v>
      </c>
      <c r="D16" s="1164">
        <v>3.01</v>
      </c>
    </row>
    <row r="17" spans="1:4" x14ac:dyDescent="0.2">
      <c r="A17" s="1157" t="s">
        <v>1153</v>
      </c>
      <c r="B17" s="1158" t="s">
        <v>1154</v>
      </c>
      <c r="C17" s="1159" t="s">
        <v>15</v>
      </c>
      <c r="D17" s="1160">
        <v>8.06</v>
      </c>
    </row>
    <row r="18" spans="1:4" x14ac:dyDescent="0.2">
      <c r="A18" s="1161" t="s">
        <v>1155</v>
      </c>
      <c r="B18" s="1162" t="s">
        <v>1156</v>
      </c>
      <c r="C18" s="1163" t="s">
        <v>15</v>
      </c>
      <c r="D18" s="1164">
        <v>8.86</v>
      </c>
    </row>
    <row r="19" spans="1:4" x14ac:dyDescent="0.2">
      <c r="A19" s="1157" t="s">
        <v>1157</v>
      </c>
      <c r="B19" s="1158" t="s">
        <v>1158</v>
      </c>
      <c r="C19" s="1159" t="s">
        <v>15</v>
      </c>
      <c r="D19" s="1160">
        <v>6.54</v>
      </c>
    </row>
    <row r="20" spans="1:4" x14ac:dyDescent="0.2">
      <c r="A20" s="1161" t="s">
        <v>1159</v>
      </c>
      <c r="B20" s="1162" t="s">
        <v>1160</v>
      </c>
      <c r="C20" s="1163" t="s">
        <v>15</v>
      </c>
      <c r="D20" s="1164">
        <v>7.4</v>
      </c>
    </row>
    <row r="21" spans="1:4" x14ac:dyDescent="0.2">
      <c r="A21" s="1152" t="s">
        <v>1146</v>
      </c>
      <c r="B21" s="1153" t="s">
        <v>2288</v>
      </c>
      <c r="C21" s="1154"/>
      <c r="D21" s="1155"/>
    </row>
    <row r="22" spans="1:4" x14ac:dyDescent="0.2">
      <c r="A22" s="1165" t="s">
        <v>1148</v>
      </c>
      <c r="B22" s="1166" t="s">
        <v>2289</v>
      </c>
      <c r="C22" s="1167"/>
      <c r="D22" s="1168"/>
    </row>
    <row r="23" spans="1:4" x14ac:dyDescent="0.2">
      <c r="A23" s="1161" t="s">
        <v>1166</v>
      </c>
      <c r="B23" s="1162" t="s">
        <v>1167</v>
      </c>
      <c r="C23" s="1163" t="s">
        <v>3</v>
      </c>
      <c r="D23" s="1164">
        <v>7.51</v>
      </c>
    </row>
    <row r="24" spans="1:4" x14ac:dyDescent="0.2">
      <c r="A24" s="1157" t="s">
        <v>1168</v>
      </c>
      <c r="B24" s="1158" t="s">
        <v>1169</v>
      </c>
      <c r="C24" s="1159" t="s">
        <v>3</v>
      </c>
      <c r="D24" s="1160">
        <v>6.4</v>
      </c>
    </row>
    <row r="25" spans="1:4" x14ac:dyDescent="0.2">
      <c r="A25" s="1161" t="s">
        <v>1170</v>
      </c>
      <c r="B25" s="1162" t="s">
        <v>1171</v>
      </c>
      <c r="C25" s="1163" t="s">
        <v>3</v>
      </c>
      <c r="D25" s="1164">
        <v>5.14</v>
      </c>
    </row>
    <row r="26" spans="1:4" x14ac:dyDescent="0.2">
      <c r="A26" s="1169" t="s">
        <v>1172</v>
      </c>
      <c r="B26" s="1170" t="s">
        <v>1173</v>
      </c>
      <c r="C26" s="1171" t="s">
        <v>3</v>
      </c>
      <c r="D26" s="1172">
        <v>6.46</v>
      </c>
    </row>
    <row r="27" spans="1:4" x14ac:dyDescent="0.2">
      <c r="A27" s="1169" t="s">
        <v>1174</v>
      </c>
      <c r="B27" s="1170" t="s">
        <v>1175</v>
      </c>
      <c r="C27" s="1171" t="s">
        <v>3</v>
      </c>
      <c r="D27" s="1172">
        <v>97.26</v>
      </c>
    </row>
    <row r="28" spans="1:4" x14ac:dyDescent="0.2">
      <c r="A28" s="1169" t="s">
        <v>1176</v>
      </c>
      <c r="B28" s="1170" t="s">
        <v>1177</v>
      </c>
      <c r="C28" s="1171" t="s">
        <v>3</v>
      </c>
      <c r="D28" s="1172">
        <v>231.57</v>
      </c>
    </row>
    <row r="29" spans="1:4" x14ac:dyDescent="0.2">
      <c r="A29" s="1161" t="s">
        <v>1178</v>
      </c>
      <c r="B29" s="1162" t="s">
        <v>1179</v>
      </c>
      <c r="C29" s="1163" t="s">
        <v>3</v>
      </c>
      <c r="D29" s="1164">
        <v>5.77</v>
      </c>
    </row>
    <row r="30" spans="1:4" x14ac:dyDescent="0.2">
      <c r="A30" s="1157" t="s">
        <v>1180</v>
      </c>
      <c r="B30" s="1158" t="s">
        <v>1181</v>
      </c>
      <c r="C30" s="1159" t="s">
        <v>3</v>
      </c>
      <c r="D30" s="1160">
        <v>94.47</v>
      </c>
    </row>
    <row r="31" spans="1:4" x14ac:dyDescent="0.2">
      <c r="A31" s="1161" t="s">
        <v>1182</v>
      </c>
      <c r="B31" s="1162" t="s">
        <v>1183</v>
      </c>
      <c r="C31" s="1163" t="s">
        <v>3</v>
      </c>
      <c r="D31" s="1164">
        <v>6.21</v>
      </c>
    </row>
    <row r="32" spans="1:4" x14ac:dyDescent="0.2">
      <c r="A32" s="1157" t="s">
        <v>1184</v>
      </c>
      <c r="B32" s="1158" t="s">
        <v>1185</v>
      </c>
      <c r="C32" s="1159" t="s">
        <v>3</v>
      </c>
      <c r="D32" s="1160">
        <v>3.63</v>
      </c>
    </row>
    <row r="33" spans="1:4" x14ac:dyDescent="0.2">
      <c r="A33" s="1161" t="s">
        <v>1186</v>
      </c>
      <c r="B33" s="1162" t="s">
        <v>1187</v>
      </c>
      <c r="C33" s="1163" t="s">
        <v>3</v>
      </c>
      <c r="D33" s="1164">
        <v>10.8</v>
      </c>
    </row>
    <row r="34" spans="1:4" x14ac:dyDescent="0.2">
      <c r="A34" s="1169" t="s">
        <v>1188</v>
      </c>
      <c r="B34" s="1170" t="s">
        <v>1189</v>
      </c>
      <c r="C34" s="1171" t="s">
        <v>3</v>
      </c>
      <c r="D34" s="1172">
        <v>331.34</v>
      </c>
    </row>
    <row r="35" spans="1:4" x14ac:dyDescent="0.2">
      <c r="A35" s="1169" t="s">
        <v>1190</v>
      </c>
      <c r="B35" s="1170" t="s">
        <v>1191</v>
      </c>
      <c r="C35" s="1171" t="s">
        <v>3</v>
      </c>
      <c r="D35" s="1172">
        <v>49.02</v>
      </c>
    </row>
    <row r="36" spans="1:4" x14ac:dyDescent="0.2">
      <c r="A36" s="1157" t="s">
        <v>1192</v>
      </c>
      <c r="B36" s="1158" t="s">
        <v>1193</v>
      </c>
      <c r="C36" s="1159" t="s">
        <v>3</v>
      </c>
      <c r="D36" s="1160">
        <v>2.88</v>
      </c>
    </row>
    <row r="37" spans="1:4" x14ac:dyDescent="0.2">
      <c r="A37" s="1161" t="s">
        <v>1194</v>
      </c>
      <c r="B37" s="1162" t="s">
        <v>1195</v>
      </c>
      <c r="C37" s="1163" t="s">
        <v>3</v>
      </c>
      <c r="D37" s="1164">
        <v>0.16</v>
      </c>
    </row>
    <row r="38" spans="1:4" x14ac:dyDescent="0.2">
      <c r="A38" s="1157" t="s">
        <v>1196</v>
      </c>
      <c r="B38" s="1158" t="s">
        <v>1197</v>
      </c>
      <c r="C38" s="1159" t="s">
        <v>3</v>
      </c>
      <c r="D38" s="1160">
        <v>4.3899999999999997</v>
      </c>
    </row>
    <row r="39" spans="1:4" x14ac:dyDescent="0.2">
      <c r="A39" s="1161" t="s">
        <v>1198</v>
      </c>
      <c r="B39" s="1162" t="s">
        <v>1199</v>
      </c>
      <c r="C39" s="1163" t="s">
        <v>3</v>
      </c>
      <c r="D39" s="1164">
        <v>40.08</v>
      </c>
    </row>
    <row r="40" spans="1:4" x14ac:dyDescent="0.2">
      <c r="A40" s="1148" t="s">
        <v>1204</v>
      </c>
      <c r="B40" s="1149" t="s">
        <v>882</v>
      </c>
      <c r="C40" s="1150"/>
      <c r="D40" s="1151"/>
    </row>
    <row r="41" spans="1:4" hidden="1" x14ac:dyDescent="0.2">
      <c r="A41" s="1152" t="s">
        <v>1205</v>
      </c>
      <c r="B41" s="1153" t="s">
        <v>1206</v>
      </c>
      <c r="C41" s="1154"/>
      <c r="D41" s="1155"/>
    </row>
    <row r="42" spans="1:4" hidden="1" x14ac:dyDescent="0.2">
      <c r="A42" s="1165" t="s">
        <v>1207</v>
      </c>
      <c r="B42" s="1166" t="s">
        <v>882</v>
      </c>
      <c r="C42" s="1167"/>
      <c r="D42" s="1168"/>
    </row>
    <row r="43" spans="1:4" hidden="1" x14ac:dyDescent="0.2">
      <c r="A43" s="1161" t="s">
        <v>1208</v>
      </c>
      <c r="B43" s="1162" t="s">
        <v>505</v>
      </c>
      <c r="C43" s="1163" t="s">
        <v>15</v>
      </c>
      <c r="D43" s="1164"/>
    </row>
    <row r="44" spans="1:4" hidden="1" x14ac:dyDescent="0.2">
      <c r="A44" s="1157" t="s">
        <v>1209</v>
      </c>
      <c r="B44" s="1158" t="s">
        <v>1210</v>
      </c>
      <c r="C44" s="1159" t="s">
        <v>15</v>
      </c>
      <c r="D44" s="1160">
        <v>52.99</v>
      </c>
    </row>
    <row r="45" spans="1:4" hidden="1" x14ac:dyDescent="0.2">
      <c r="A45" s="1161" t="s">
        <v>1211</v>
      </c>
      <c r="B45" s="1162" t="s">
        <v>1212</v>
      </c>
      <c r="C45" s="1163" t="s">
        <v>15</v>
      </c>
      <c r="D45" s="1164">
        <v>1.4</v>
      </c>
    </row>
    <row r="46" spans="1:4" hidden="1" x14ac:dyDescent="0.2">
      <c r="A46" s="1157" t="s">
        <v>1213</v>
      </c>
      <c r="B46" s="1158" t="s">
        <v>1214</v>
      </c>
      <c r="C46" s="1159" t="s">
        <v>15</v>
      </c>
      <c r="D46" s="1160">
        <v>198.29</v>
      </c>
    </row>
    <row r="47" spans="1:4" hidden="1" x14ac:dyDescent="0.2">
      <c r="A47" s="1161" t="s">
        <v>1215</v>
      </c>
      <c r="B47" s="1162" t="s">
        <v>1216</v>
      </c>
      <c r="C47" s="1163" t="s">
        <v>15</v>
      </c>
      <c r="D47" s="1164">
        <v>273.88</v>
      </c>
    </row>
    <row r="48" spans="1:4" hidden="1" x14ac:dyDescent="0.2">
      <c r="A48" s="1157" t="s">
        <v>1217</v>
      </c>
      <c r="B48" s="1158" t="s">
        <v>1218</v>
      </c>
      <c r="C48" s="1159" t="s">
        <v>15</v>
      </c>
      <c r="D48" s="1160">
        <v>9.25</v>
      </c>
    </row>
    <row r="49" spans="1:4" hidden="1" x14ac:dyDescent="0.2">
      <c r="A49" s="1161" t="s">
        <v>1219</v>
      </c>
      <c r="B49" s="1162" t="s">
        <v>1220</v>
      </c>
      <c r="C49" s="1163" t="s">
        <v>15</v>
      </c>
      <c r="D49" s="1164">
        <v>42.48</v>
      </c>
    </row>
    <row r="50" spans="1:4" hidden="1" x14ac:dyDescent="0.2">
      <c r="A50" s="1157" t="s">
        <v>1221</v>
      </c>
      <c r="B50" s="1158" t="s">
        <v>1222</v>
      </c>
      <c r="C50" s="1159" t="s">
        <v>15</v>
      </c>
      <c r="D50" s="1160">
        <v>9.08</v>
      </c>
    </row>
    <row r="51" spans="1:4" ht="25.5" hidden="1" x14ac:dyDescent="0.2">
      <c r="A51" s="1161" t="s">
        <v>1223</v>
      </c>
      <c r="B51" s="1162" t="s">
        <v>1224</v>
      </c>
      <c r="C51" s="1163" t="s">
        <v>15</v>
      </c>
      <c r="D51" s="1164">
        <v>5.0199999999999996</v>
      </c>
    </row>
    <row r="52" spans="1:4" hidden="1" x14ac:dyDescent="0.2">
      <c r="A52" s="1157" t="s">
        <v>1225</v>
      </c>
      <c r="B52" s="1158" t="s">
        <v>1226</v>
      </c>
      <c r="C52" s="1159" t="s">
        <v>15</v>
      </c>
      <c r="D52" s="1160">
        <v>27.03</v>
      </c>
    </row>
    <row r="53" spans="1:4" hidden="1" x14ac:dyDescent="0.2">
      <c r="A53" s="1161" t="s">
        <v>1227</v>
      </c>
      <c r="B53" s="1162" t="s">
        <v>1228</v>
      </c>
      <c r="C53" s="1163" t="s">
        <v>15</v>
      </c>
      <c r="D53" s="1164">
        <v>21.21</v>
      </c>
    </row>
    <row r="54" spans="1:4" hidden="1" x14ac:dyDescent="0.2">
      <c r="A54" s="1157" t="s">
        <v>1229</v>
      </c>
      <c r="B54" s="1158" t="s">
        <v>1230</v>
      </c>
      <c r="C54" s="1159" t="s">
        <v>15</v>
      </c>
      <c r="D54" s="1160">
        <v>54.58</v>
      </c>
    </row>
    <row r="55" spans="1:4" hidden="1" x14ac:dyDescent="0.2">
      <c r="A55" s="1161" t="s">
        <v>1231</v>
      </c>
      <c r="B55" s="1162" t="s">
        <v>1232</v>
      </c>
      <c r="C55" s="1163" t="s">
        <v>15</v>
      </c>
      <c r="D55" s="1164">
        <v>4408.7</v>
      </c>
    </row>
    <row r="56" spans="1:4" hidden="1" x14ac:dyDescent="0.2">
      <c r="A56" s="1157" t="s">
        <v>1233</v>
      </c>
      <c r="B56" s="1158" t="s">
        <v>1234</v>
      </c>
      <c r="C56" s="1159" t="s">
        <v>15</v>
      </c>
      <c r="D56" s="1160">
        <v>0.87</v>
      </c>
    </row>
    <row r="57" spans="1:4" hidden="1" x14ac:dyDescent="0.2">
      <c r="A57" s="1161" t="s">
        <v>1235</v>
      </c>
      <c r="B57" s="1162" t="s">
        <v>1236</v>
      </c>
      <c r="C57" s="1163" t="s">
        <v>15</v>
      </c>
      <c r="D57" s="1164">
        <v>53.32</v>
      </c>
    </row>
    <row r="58" spans="1:4" hidden="1" x14ac:dyDescent="0.2">
      <c r="A58" s="1157" t="s">
        <v>1237</v>
      </c>
      <c r="B58" s="1158" t="s">
        <v>1238</v>
      </c>
      <c r="C58" s="1159" t="s">
        <v>15</v>
      </c>
      <c r="D58" s="1160">
        <v>56.84</v>
      </c>
    </row>
    <row r="59" spans="1:4" hidden="1" x14ac:dyDescent="0.2">
      <c r="A59" s="1161" t="s">
        <v>1239</v>
      </c>
      <c r="B59" s="1162" t="s">
        <v>1240</v>
      </c>
      <c r="C59" s="1163" t="s">
        <v>15</v>
      </c>
      <c r="D59" s="1164">
        <v>305.27999999999997</v>
      </c>
    </row>
    <row r="60" spans="1:4" hidden="1" x14ac:dyDescent="0.2">
      <c r="A60" s="1157" t="s">
        <v>1241</v>
      </c>
      <c r="B60" s="1158" t="s">
        <v>1242</v>
      </c>
      <c r="C60" s="1159" t="s">
        <v>15</v>
      </c>
      <c r="D60" s="1160">
        <v>95.73</v>
      </c>
    </row>
    <row r="61" spans="1:4" hidden="1" x14ac:dyDescent="0.2">
      <c r="A61" s="1161" t="s">
        <v>1243</v>
      </c>
      <c r="B61" s="1162" t="s">
        <v>1244</v>
      </c>
      <c r="C61" s="1163" t="s">
        <v>15</v>
      </c>
      <c r="D61" s="1164">
        <v>789.78</v>
      </c>
    </row>
    <row r="62" spans="1:4" hidden="1" x14ac:dyDescent="0.2">
      <c r="A62" s="1157" t="s">
        <v>1245</v>
      </c>
      <c r="B62" s="1158" t="s">
        <v>1246</v>
      </c>
      <c r="C62" s="1159" t="s">
        <v>15</v>
      </c>
      <c r="D62" s="1160">
        <v>7.25</v>
      </c>
    </row>
    <row r="63" spans="1:4" hidden="1" x14ac:dyDescent="0.2">
      <c r="A63" s="1161" t="s">
        <v>1247</v>
      </c>
      <c r="B63" s="1162" t="s">
        <v>1248</v>
      </c>
      <c r="C63" s="1163" t="s">
        <v>15</v>
      </c>
      <c r="D63" s="1164">
        <v>2358.3000000000002</v>
      </c>
    </row>
    <row r="64" spans="1:4" hidden="1" x14ac:dyDescent="0.2">
      <c r="A64" s="1157" t="s">
        <v>1249</v>
      </c>
      <c r="B64" s="1158" t="s">
        <v>1250</v>
      </c>
      <c r="C64" s="1159" t="s">
        <v>15</v>
      </c>
      <c r="D64" s="1160">
        <v>10261.83</v>
      </c>
    </row>
    <row r="65" spans="1:4" hidden="1" x14ac:dyDescent="0.2">
      <c r="A65" s="1161" t="s">
        <v>1251</v>
      </c>
      <c r="B65" s="1162" t="s">
        <v>1252</v>
      </c>
      <c r="C65" s="1163" t="s">
        <v>15</v>
      </c>
      <c r="D65" s="1164">
        <v>394.18</v>
      </c>
    </row>
    <row r="66" spans="1:4" hidden="1" x14ac:dyDescent="0.2">
      <c r="A66" s="1157" t="s">
        <v>1253</v>
      </c>
      <c r="B66" s="1158" t="s">
        <v>1254</v>
      </c>
      <c r="C66" s="1159" t="s">
        <v>15</v>
      </c>
      <c r="D66" s="1160">
        <v>58.25</v>
      </c>
    </row>
    <row r="67" spans="1:4" hidden="1" x14ac:dyDescent="0.2">
      <c r="A67" s="1161" t="s">
        <v>1255</v>
      </c>
      <c r="B67" s="1162" t="s">
        <v>1256</v>
      </c>
      <c r="C67" s="1163" t="s">
        <v>15</v>
      </c>
      <c r="D67" s="1164">
        <v>12.73</v>
      </c>
    </row>
    <row r="68" spans="1:4" hidden="1" x14ac:dyDescent="0.2">
      <c r="A68" s="1157" t="s">
        <v>1257</v>
      </c>
      <c r="B68" s="1158" t="s">
        <v>1258</v>
      </c>
      <c r="C68" s="1159" t="s">
        <v>15</v>
      </c>
      <c r="D68" s="1160">
        <v>30.32</v>
      </c>
    </row>
    <row r="69" spans="1:4" hidden="1" x14ac:dyDescent="0.2">
      <c r="A69" s="1161" t="s">
        <v>1259</v>
      </c>
      <c r="B69" s="1162" t="s">
        <v>1260</v>
      </c>
      <c r="C69" s="1163" t="s">
        <v>15</v>
      </c>
      <c r="D69" s="1164">
        <v>28.68</v>
      </c>
    </row>
    <row r="70" spans="1:4" hidden="1" x14ac:dyDescent="0.2">
      <c r="A70" s="1157" t="s">
        <v>1261</v>
      </c>
      <c r="B70" s="1158" t="s">
        <v>1262</v>
      </c>
      <c r="C70" s="1159" t="s">
        <v>15</v>
      </c>
      <c r="D70" s="1160">
        <v>99.25</v>
      </c>
    </row>
    <row r="71" spans="1:4" hidden="1" x14ac:dyDescent="0.2">
      <c r="A71" s="1161" t="s">
        <v>1263</v>
      </c>
      <c r="B71" s="1162" t="s">
        <v>1264</v>
      </c>
      <c r="C71" s="1163" t="s">
        <v>15</v>
      </c>
      <c r="D71" s="1164">
        <v>10.039999999999999</v>
      </c>
    </row>
    <row r="72" spans="1:4" hidden="1" x14ac:dyDescent="0.2">
      <c r="A72" s="1157" t="s">
        <v>1265</v>
      </c>
      <c r="B72" s="1158" t="s">
        <v>1266</v>
      </c>
      <c r="C72" s="1159" t="s">
        <v>15</v>
      </c>
      <c r="D72" s="1160">
        <v>66.599999999999994</v>
      </c>
    </row>
    <row r="73" spans="1:4" hidden="1" x14ac:dyDescent="0.2">
      <c r="A73" s="1161" t="s">
        <v>1267</v>
      </c>
      <c r="B73" s="1162" t="s">
        <v>1268</v>
      </c>
      <c r="C73" s="1163" t="s">
        <v>15</v>
      </c>
      <c r="D73" s="1164">
        <v>21.14</v>
      </c>
    </row>
    <row r="74" spans="1:4" hidden="1" x14ac:dyDescent="0.2">
      <c r="A74" s="1157" t="s">
        <v>1269</v>
      </c>
      <c r="B74" s="1158" t="s">
        <v>1270</v>
      </c>
      <c r="C74" s="1159" t="s">
        <v>15</v>
      </c>
      <c r="D74" s="1160">
        <v>9.06</v>
      </c>
    </row>
    <row r="75" spans="1:4" hidden="1" x14ac:dyDescent="0.2">
      <c r="A75" s="1161" t="s">
        <v>1271</v>
      </c>
      <c r="B75" s="1162" t="s">
        <v>1272</v>
      </c>
      <c r="C75" s="1163" t="s">
        <v>15</v>
      </c>
      <c r="D75" s="1164">
        <v>27.48</v>
      </c>
    </row>
    <row r="76" spans="1:4" hidden="1" x14ac:dyDescent="0.2">
      <c r="A76" s="1157" t="s">
        <v>1273</v>
      </c>
      <c r="B76" s="1158" t="s">
        <v>1274</v>
      </c>
      <c r="C76" s="1159" t="s">
        <v>15</v>
      </c>
      <c r="D76" s="1160">
        <v>6.35</v>
      </c>
    </row>
    <row r="77" spans="1:4" hidden="1" x14ac:dyDescent="0.2">
      <c r="A77" s="1161" t="s">
        <v>1275</v>
      </c>
      <c r="B77" s="1162" t="s">
        <v>1276</v>
      </c>
      <c r="C77" s="1163" t="s">
        <v>15</v>
      </c>
      <c r="D77" s="1164">
        <v>17.920000000000002</v>
      </c>
    </row>
    <row r="78" spans="1:4" hidden="1" x14ac:dyDescent="0.2">
      <c r="A78" s="1157" t="s">
        <v>1277</v>
      </c>
      <c r="B78" s="1158" t="s">
        <v>1278</v>
      </c>
      <c r="C78" s="1159" t="s">
        <v>15</v>
      </c>
      <c r="D78" s="1160">
        <v>10.220000000000001</v>
      </c>
    </row>
    <row r="79" spans="1:4" hidden="1" x14ac:dyDescent="0.2">
      <c r="A79" s="1161" t="s">
        <v>1279</v>
      </c>
      <c r="B79" s="1162" t="s">
        <v>1280</v>
      </c>
      <c r="C79" s="1163" t="s">
        <v>15</v>
      </c>
      <c r="D79" s="1164">
        <v>14.84</v>
      </c>
    </row>
    <row r="80" spans="1:4" hidden="1" x14ac:dyDescent="0.2">
      <c r="A80" s="1157" t="s">
        <v>1281</v>
      </c>
      <c r="B80" s="1158" t="s">
        <v>1282</v>
      </c>
      <c r="C80" s="1159" t="s">
        <v>15</v>
      </c>
      <c r="D80" s="1160">
        <v>96.34</v>
      </c>
    </row>
    <row r="81" spans="1:4" hidden="1" x14ac:dyDescent="0.2">
      <c r="A81" s="1161" t="s">
        <v>1283</v>
      </c>
      <c r="B81" s="1162" t="s">
        <v>1284</v>
      </c>
      <c r="C81" s="1163" t="s">
        <v>15</v>
      </c>
      <c r="D81" s="1164">
        <v>143.02000000000001</v>
      </c>
    </row>
    <row r="82" spans="1:4" hidden="1" x14ac:dyDescent="0.2">
      <c r="A82" s="1157" t="s">
        <v>1285</v>
      </c>
      <c r="B82" s="1158" t="s">
        <v>1286</v>
      </c>
      <c r="C82" s="1159" t="s">
        <v>15</v>
      </c>
      <c r="D82" s="1160">
        <v>60.92</v>
      </c>
    </row>
    <row r="83" spans="1:4" hidden="1" x14ac:dyDescent="0.2">
      <c r="A83" s="1161" t="s">
        <v>1287</v>
      </c>
      <c r="B83" s="1162" t="s">
        <v>1288</v>
      </c>
      <c r="C83" s="1163" t="s">
        <v>15</v>
      </c>
      <c r="D83" s="1164">
        <v>411.63</v>
      </c>
    </row>
    <row r="84" spans="1:4" hidden="1" x14ac:dyDescent="0.2">
      <c r="A84" s="1157" t="s">
        <v>1289</v>
      </c>
      <c r="B84" s="1158" t="s">
        <v>1290</v>
      </c>
      <c r="C84" s="1159" t="s">
        <v>15</v>
      </c>
      <c r="D84" s="1160">
        <v>31.46</v>
      </c>
    </row>
    <row r="85" spans="1:4" hidden="1" x14ac:dyDescent="0.2">
      <c r="A85" s="1161" t="s">
        <v>1291</v>
      </c>
      <c r="B85" s="1162" t="s">
        <v>1292</v>
      </c>
      <c r="C85" s="1163" t="s">
        <v>15</v>
      </c>
      <c r="D85" s="1164">
        <v>10.68</v>
      </c>
    </row>
    <row r="86" spans="1:4" hidden="1" x14ac:dyDescent="0.2">
      <c r="A86" s="1157" t="s">
        <v>1293</v>
      </c>
      <c r="B86" s="1158" t="s">
        <v>1294</v>
      </c>
      <c r="C86" s="1159" t="s">
        <v>15</v>
      </c>
      <c r="D86" s="1160">
        <v>55.73</v>
      </c>
    </row>
    <row r="87" spans="1:4" ht="25.5" hidden="1" x14ac:dyDescent="0.2">
      <c r="A87" s="1161" t="s">
        <v>1295</v>
      </c>
      <c r="B87" s="1162" t="s">
        <v>1296</v>
      </c>
      <c r="C87" s="1163" t="s">
        <v>15</v>
      </c>
      <c r="D87" s="1164">
        <v>21.28</v>
      </c>
    </row>
    <row r="88" spans="1:4" hidden="1" x14ac:dyDescent="0.2">
      <c r="A88" s="1157" t="s">
        <v>1297</v>
      </c>
      <c r="B88" s="1158" t="s">
        <v>1298</v>
      </c>
      <c r="C88" s="1159" t="s">
        <v>15</v>
      </c>
      <c r="D88" s="1160">
        <v>0.47</v>
      </c>
    </row>
    <row r="89" spans="1:4" hidden="1" x14ac:dyDescent="0.2">
      <c r="A89" s="1161" t="s">
        <v>1299</v>
      </c>
      <c r="B89" s="1162" t="s">
        <v>1300</v>
      </c>
      <c r="C89" s="1163" t="s">
        <v>15</v>
      </c>
      <c r="D89" s="1164">
        <v>1.03</v>
      </c>
    </row>
    <row r="90" spans="1:4" hidden="1" x14ac:dyDescent="0.2">
      <c r="A90" s="1157" t="s">
        <v>1301</v>
      </c>
      <c r="B90" s="1158" t="s">
        <v>1302</v>
      </c>
      <c r="C90" s="1159" t="s">
        <v>15</v>
      </c>
      <c r="D90" s="1160">
        <v>4.49</v>
      </c>
    </row>
    <row r="91" spans="1:4" hidden="1" x14ac:dyDescent="0.2">
      <c r="A91" s="1161" t="s">
        <v>1303</v>
      </c>
      <c r="B91" s="1162" t="s">
        <v>1304</v>
      </c>
      <c r="C91" s="1163" t="s">
        <v>15</v>
      </c>
      <c r="D91" s="1164">
        <v>22.77</v>
      </c>
    </row>
    <row r="92" spans="1:4" hidden="1" x14ac:dyDescent="0.2">
      <c r="A92" s="1157" t="s">
        <v>1305</v>
      </c>
      <c r="B92" s="1158" t="s">
        <v>1306</v>
      </c>
      <c r="C92" s="1159" t="s">
        <v>15</v>
      </c>
      <c r="D92" s="1160">
        <v>49.01</v>
      </c>
    </row>
    <row r="93" spans="1:4" hidden="1" x14ac:dyDescent="0.2">
      <c r="A93" s="1161" t="s">
        <v>1307</v>
      </c>
      <c r="B93" s="1162" t="s">
        <v>1308</v>
      </c>
      <c r="C93" s="1163" t="s">
        <v>15</v>
      </c>
      <c r="D93" s="1164">
        <v>7.2</v>
      </c>
    </row>
    <row r="94" spans="1:4" hidden="1" x14ac:dyDescent="0.2">
      <c r="A94" s="1157" t="s">
        <v>1309</v>
      </c>
      <c r="B94" s="1158" t="s">
        <v>1310</v>
      </c>
      <c r="C94" s="1159" t="s">
        <v>15</v>
      </c>
      <c r="D94" s="1160">
        <v>23</v>
      </c>
    </row>
    <row r="95" spans="1:4" hidden="1" x14ac:dyDescent="0.2">
      <c r="A95" s="1161" t="s">
        <v>1311</v>
      </c>
      <c r="B95" s="1162" t="s">
        <v>1312</v>
      </c>
      <c r="C95" s="1163" t="s">
        <v>15</v>
      </c>
      <c r="D95" s="1164">
        <v>23.72</v>
      </c>
    </row>
    <row r="96" spans="1:4" hidden="1" x14ac:dyDescent="0.2">
      <c r="A96" s="1157" t="s">
        <v>1313</v>
      </c>
      <c r="B96" s="1158" t="s">
        <v>1314</v>
      </c>
      <c r="C96" s="1159" t="s">
        <v>15</v>
      </c>
      <c r="D96" s="1160">
        <v>1.63</v>
      </c>
    </row>
    <row r="97" spans="1:4" hidden="1" x14ac:dyDescent="0.2">
      <c r="A97" s="1161" t="s">
        <v>1315</v>
      </c>
      <c r="B97" s="1162" t="s">
        <v>1316</v>
      </c>
      <c r="C97" s="1163" t="s">
        <v>15</v>
      </c>
      <c r="D97" s="1164">
        <v>37.71</v>
      </c>
    </row>
    <row r="98" spans="1:4" hidden="1" x14ac:dyDescent="0.2">
      <c r="A98" s="1157" t="s">
        <v>1317</v>
      </c>
      <c r="B98" s="1158" t="s">
        <v>1318</v>
      </c>
      <c r="C98" s="1159" t="s">
        <v>15</v>
      </c>
      <c r="D98" s="1160">
        <v>1.98</v>
      </c>
    </row>
    <row r="99" spans="1:4" hidden="1" x14ac:dyDescent="0.2">
      <c r="A99" s="1161" t="s">
        <v>1319</v>
      </c>
      <c r="B99" s="1162" t="s">
        <v>1320</v>
      </c>
      <c r="C99" s="1163" t="s">
        <v>15</v>
      </c>
      <c r="D99" s="1164">
        <v>1.85</v>
      </c>
    </row>
    <row r="100" spans="1:4" hidden="1" x14ac:dyDescent="0.2">
      <c r="A100" s="1157" t="s">
        <v>1321</v>
      </c>
      <c r="B100" s="1158" t="s">
        <v>1322</v>
      </c>
      <c r="C100" s="1159" t="s">
        <v>15</v>
      </c>
      <c r="D100" s="1160">
        <v>8.8000000000000007</v>
      </c>
    </row>
    <row r="101" spans="1:4" hidden="1" x14ac:dyDescent="0.2">
      <c r="A101" s="1161" t="s">
        <v>1323</v>
      </c>
      <c r="B101" s="1162" t="s">
        <v>1324</v>
      </c>
      <c r="C101" s="1163" t="s">
        <v>15</v>
      </c>
      <c r="D101" s="1164">
        <v>13.13</v>
      </c>
    </row>
    <row r="102" spans="1:4" hidden="1" x14ac:dyDescent="0.2">
      <c r="A102" s="1157" t="s">
        <v>1325</v>
      </c>
      <c r="B102" s="1158" t="s">
        <v>1326</v>
      </c>
      <c r="C102" s="1159" t="s">
        <v>15</v>
      </c>
      <c r="D102" s="1160">
        <v>1.29</v>
      </c>
    </row>
    <row r="103" spans="1:4" hidden="1" x14ac:dyDescent="0.2">
      <c r="A103" s="1161" t="s">
        <v>1327</v>
      </c>
      <c r="B103" s="1162" t="s">
        <v>1328</v>
      </c>
      <c r="C103" s="1163" t="s">
        <v>15</v>
      </c>
      <c r="D103" s="1164">
        <v>0.55000000000000004</v>
      </c>
    </row>
    <row r="104" spans="1:4" hidden="1" x14ac:dyDescent="0.2">
      <c r="A104" s="1157" t="s">
        <v>1329</v>
      </c>
      <c r="B104" s="1158" t="s">
        <v>1330</v>
      </c>
      <c r="C104" s="1159" t="s">
        <v>15</v>
      </c>
      <c r="D104" s="1160">
        <v>99.91</v>
      </c>
    </row>
    <row r="105" spans="1:4" hidden="1" x14ac:dyDescent="0.2">
      <c r="A105" s="1161" t="s">
        <v>1331</v>
      </c>
      <c r="B105" s="1162" t="s">
        <v>1332</v>
      </c>
      <c r="C105" s="1163" t="s">
        <v>15</v>
      </c>
      <c r="D105" s="1164">
        <v>11.54</v>
      </c>
    </row>
    <row r="106" spans="1:4" hidden="1" x14ac:dyDescent="0.2">
      <c r="A106" s="1157" t="s">
        <v>1333</v>
      </c>
      <c r="B106" s="1158" t="s">
        <v>1334</v>
      </c>
      <c r="C106" s="1159" t="s">
        <v>15</v>
      </c>
      <c r="D106" s="1160">
        <v>50.21</v>
      </c>
    </row>
    <row r="107" spans="1:4" hidden="1" x14ac:dyDescent="0.2">
      <c r="A107" s="1161" t="s">
        <v>1335</v>
      </c>
      <c r="B107" s="1162" t="s">
        <v>1336</v>
      </c>
      <c r="C107" s="1163" t="s">
        <v>15</v>
      </c>
      <c r="D107" s="1164">
        <v>9.4700000000000006</v>
      </c>
    </row>
    <row r="108" spans="1:4" hidden="1" x14ac:dyDescent="0.2">
      <c r="A108" s="1157" t="s">
        <v>1337</v>
      </c>
      <c r="B108" s="1158" t="s">
        <v>1338</v>
      </c>
      <c r="C108" s="1159" t="s">
        <v>15</v>
      </c>
      <c r="D108" s="1160">
        <v>63.6</v>
      </c>
    </row>
    <row r="109" spans="1:4" hidden="1" x14ac:dyDescent="0.2">
      <c r="A109" s="1161" t="s">
        <v>1339</v>
      </c>
      <c r="B109" s="1162" t="s">
        <v>1340</v>
      </c>
      <c r="C109" s="1163" t="s">
        <v>15</v>
      </c>
      <c r="D109" s="1164">
        <v>88.32</v>
      </c>
    </row>
    <row r="110" spans="1:4" hidden="1" x14ac:dyDescent="0.2">
      <c r="A110" s="1157" t="s">
        <v>1341</v>
      </c>
      <c r="B110" s="1158" t="s">
        <v>1342</v>
      </c>
      <c r="C110" s="1159" t="s">
        <v>15</v>
      </c>
      <c r="D110" s="1160">
        <v>18.11</v>
      </c>
    </row>
    <row r="111" spans="1:4" hidden="1" x14ac:dyDescent="0.2">
      <c r="A111" s="1161" t="s">
        <v>1343</v>
      </c>
      <c r="B111" s="1162" t="s">
        <v>1344</v>
      </c>
      <c r="C111" s="1163" t="s">
        <v>15</v>
      </c>
      <c r="D111" s="1164">
        <v>50.64</v>
      </c>
    </row>
    <row r="112" spans="1:4" hidden="1" x14ac:dyDescent="0.2">
      <c r="A112" s="1157" t="s">
        <v>1345</v>
      </c>
      <c r="B112" s="1158" t="s">
        <v>1346</v>
      </c>
      <c r="C112" s="1159" t="s">
        <v>15</v>
      </c>
      <c r="D112" s="1160">
        <v>199.94</v>
      </c>
    </row>
    <row r="113" spans="1:4" ht="25.5" hidden="1" x14ac:dyDescent="0.2">
      <c r="A113" s="1161" t="s">
        <v>1347</v>
      </c>
      <c r="B113" s="1162" t="s">
        <v>1348</v>
      </c>
      <c r="C113" s="1163" t="s">
        <v>15</v>
      </c>
      <c r="D113" s="1164">
        <v>23.07</v>
      </c>
    </row>
    <row r="114" spans="1:4" hidden="1" x14ac:dyDescent="0.2">
      <c r="A114" s="1157" t="s">
        <v>1349</v>
      </c>
      <c r="B114" s="1158" t="s">
        <v>1350</v>
      </c>
      <c r="C114" s="1159" t="s">
        <v>15</v>
      </c>
      <c r="D114" s="1160">
        <v>54.33</v>
      </c>
    </row>
    <row r="115" spans="1:4" hidden="1" x14ac:dyDescent="0.2">
      <c r="A115" s="1161" t="s">
        <v>1351</v>
      </c>
      <c r="B115" s="1162" t="s">
        <v>1352</v>
      </c>
      <c r="C115" s="1163" t="s">
        <v>15</v>
      </c>
      <c r="D115" s="1164">
        <v>45.85</v>
      </c>
    </row>
    <row r="116" spans="1:4" hidden="1" x14ac:dyDescent="0.2">
      <c r="A116" s="1157" t="s">
        <v>1353</v>
      </c>
      <c r="B116" s="1158" t="s">
        <v>1354</v>
      </c>
      <c r="C116" s="1159" t="s">
        <v>15</v>
      </c>
      <c r="D116" s="1160">
        <v>16.510000000000002</v>
      </c>
    </row>
    <row r="117" spans="1:4" hidden="1" x14ac:dyDescent="0.2">
      <c r="A117" s="1161" t="s">
        <v>1355</v>
      </c>
      <c r="B117" s="1162" t="s">
        <v>1356</v>
      </c>
      <c r="C117" s="1163" t="s">
        <v>15</v>
      </c>
      <c r="D117" s="1164">
        <v>209.86</v>
      </c>
    </row>
    <row r="118" spans="1:4" hidden="1" x14ac:dyDescent="0.2">
      <c r="A118" s="1157" t="s">
        <v>1357</v>
      </c>
      <c r="B118" s="1158" t="s">
        <v>1358</v>
      </c>
      <c r="C118" s="1159" t="s">
        <v>15</v>
      </c>
      <c r="D118" s="1160">
        <v>3171.9</v>
      </c>
    </row>
    <row r="119" spans="1:4" ht="25.5" hidden="1" x14ac:dyDescent="0.2">
      <c r="A119" s="1161" t="s">
        <v>1359</v>
      </c>
      <c r="B119" s="1162" t="s">
        <v>1360</v>
      </c>
      <c r="C119" s="1163" t="s">
        <v>15</v>
      </c>
      <c r="D119" s="1164">
        <v>541.33000000000004</v>
      </c>
    </row>
    <row r="120" spans="1:4" ht="25.5" hidden="1" x14ac:dyDescent="0.2">
      <c r="A120" s="1157" t="s">
        <v>1361</v>
      </c>
      <c r="B120" s="1158" t="s">
        <v>1362</v>
      </c>
      <c r="C120" s="1159" t="s">
        <v>15</v>
      </c>
      <c r="D120" s="1160">
        <v>235.68</v>
      </c>
    </row>
    <row r="121" spans="1:4" ht="25.5" hidden="1" x14ac:dyDescent="0.2">
      <c r="A121" s="1161" t="s">
        <v>1363</v>
      </c>
      <c r="B121" s="1162" t="s">
        <v>1364</v>
      </c>
      <c r="C121" s="1163" t="s">
        <v>15</v>
      </c>
      <c r="D121" s="1164">
        <v>1.05</v>
      </c>
    </row>
    <row r="122" spans="1:4" hidden="1" x14ac:dyDescent="0.2">
      <c r="A122" s="1157" t="s">
        <v>1365</v>
      </c>
      <c r="B122" s="1158" t="s">
        <v>1366</v>
      </c>
      <c r="C122" s="1159" t="s">
        <v>15</v>
      </c>
      <c r="D122" s="1160">
        <v>14.97</v>
      </c>
    </row>
    <row r="123" spans="1:4" ht="25.5" hidden="1" x14ac:dyDescent="0.2">
      <c r="A123" s="1161" t="s">
        <v>1367</v>
      </c>
      <c r="B123" s="1162" t="s">
        <v>1368</v>
      </c>
      <c r="C123" s="1163" t="s">
        <v>15</v>
      </c>
      <c r="D123" s="1164">
        <v>186.03</v>
      </c>
    </row>
    <row r="124" spans="1:4" hidden="1" x14ac:dyDescent="0.2">
      <c r="A124" s="1157" t="s">
        <v>1369</v>
      </c>
      <c r="B124" s="1158" t="s">
        <v>1370</v>
      </c>
      <c r="C124" s="1159" t="s">
        <v>15</v>
      </c>
      <c r="D124" s="1160">
        <v>689.46</v>
      </c>
    </row>
    <row r="125" spans="1:4" ht="25.5" hidden="1" x14ac:dyDescent="0.2">
      <c r="A125" s="1161" t="s">
        <v>1371</v>
      </c>
      <c r="B125" s="1162" t="s">
        <v>1372</v>
      </c>
      <c r="C125" s="1163" t="s">
        <v>15</v>
      </c>
      <c r="D125" s="1164">
        <v>139.61000000000001</v>
      </c>
    </row>
    <row r="126" spans="1:4" ht="25.5" hidden="1" x14ac:dyDescent="0.2">
      <c r="A126" s="1157" t="s">
        <v>1373</v>
      </c>
      <c r="B126" s="1158" t="s">
        <v>1374</v>
      </c>
      <c r="C126" s="1159" t="s">
        <v>15</v>
      </c>
      <c r="D126" s="1160">
        <v>190.66</v>
      </c>
    </row>
    <row r="127" spans="1:4" hidden="1" x14ac:dyDescent="0.2">
      <c r="A127" s="1161" t="s">
        <v>1375</v>
      </c>
      <c r="B127" s="1162" t="s">
        <v>1376</v>
      </c>
      <c r="C127" s="1163" t="s">
        <v>15</v>
      </c>
      <c r="D127" s="1164">
        <v>12.52</v>
      </c>
    </row>
    <row r="128" spans="1:4" hidden="1" x14ac:dyDescent="0.2">
      <c r="A128" s="1157" t="s">
        <v>1377</v>
      </c>
      <c r="B128" s="1158" t="s">
        <v>1378</v>
      </c>
      <c r="C128" s="1159" t="s">
        <v>15</v>
      </c>
      <c r="D128" s="1160">
        <v>27.44</v>
      </c>
    </row>
    <row r="129" spans="1:9" ht="25.5" hidden="1" x14ac:dyDescent="0.2">
      <c r="A129" s="1161" t="s">
        <v>1379</v>
      </c>
      <c r="B129" s="1162" t="s">
        <v>1380</v>
      </c>
      <c r="C129" s="1163" t="s">
        <v>15</v>
      </c>
      <c r="D129" s="1164">
        <v>32.42</v>
      </c>
    </row>
    <row r="130" spans="1:9" ht="25.5" hidden="1" x14ac:dyDescent="0.2">
      <c r="A130" s="1157" t="s">
        <v>1381</v>
      </c>
      <c r="B130" s="1158" t="s">
        <v>1382</v>
      </c>
      <c r="C130" s="1159" t="s">
        <v>15</v>
      </c>
      <c r="D130" s="1160">
        <v>249.29</v>
      </c>
    </row>
    <row r="131" spans="1:9" hidden="1" x14ac:dyDescent="0.2">
      <c r="A131" s="1161" t="s">
        <v>1383</v>
      </c>
      <c r="B131" s="1162" t="s">
        <v>1384</v>
      </c>
      <c r="C131" s="1163" t="s">
        <v>15</v>
      </c>
      <c r="D131" s="1164">
        <v>2.8</v>
      </c>
    </row>
    <row r="132" spans="1:9" hidden="1" x14ac:dyDescent="0.2">
      <c r="A132" s="1157" t="s">
        <v>1385</v>
      </c>
      <c r="B132" s="1158" t="s">
        <v>1386</v>
      </c>
      <c r="C132" s="1159" t="s">
        <v>15</v>
      </c>
      <c r="D132" s="1160">
        <v>59.91</v>
      </c>
    </row>
    <row r="133" spans="1:9" hidden="1" x14ac:dyDescent="0.2">
      <c r="A133" s="1161" t="s">
        <v>1387</v>
      </c>
      <c r="B133" s="1162" t="s">
        <v>1388</v>
      </c>
      <c r="C133" s="1163" t="s">
        <v>15</v>
      </c>
      <c r="D133" s="1164">
        <v>11.26</v>
      </c>
    </row>
    <row r="134" spans="1:9" hidden="1" x14ac:dyDescent="0.2">
      <c r="A134" s="1157" t="s">
        <v>1389</v>
      </c>
      <c r="B134" s="1158" t="s">
        <v>1390</v>
      </c>
      <c r="C134" s="1159" t="s">
        <v>15</v>
      </c>
      <c r="D134" s="1160">
        <v>4038.6</v>
      </c>
    </row>
    <row r="135" spans="1:9" hidden="1" x14ac:dyDescent="0.2">
      <c r="A135" s="1161" t="s">
        <v>1391</v>
      </c>
      <c r="B135" s="1162" t="s">
        <v>1392</v>
      </c>
      <c r="C135" s="1163" t="s">
        <v>15</v>
      </c>
      <c r="D135" s="1164">
        <v>87.01</v>
      </c>
    </row>
    <row r="136" spans="1:9" hidden="1" x14ac:dyDescent="0.2">
      <c r="A136" s="1157" t="s">
        <v>1393</v>
      </c>
      <c r="B136" s="1158" t="s">
        <v>1394</v>
      </c>
      <c r="C136" s="1159" t="s">
        <v>15</v>
      </c>
      <c r="D136" s="1160">
        <v>19.75</v>
      </c>
    </row>
    <row r="137" spans="1:9" hidden="1" x14ac:dyDescent="0.2">
      <c r="A137" s="1161" t="s">
        <v>1395</v>
      </c>
      <c r="B137" s="1162" t="s">
        <v>1396</v>
      </c>
      <c r="C137" s="1163" t="s">
        <v>15</v>
      </c>
      <c r="D137" s="1164">
        <v>61.29</v>
      </c>
    </row>
    <row r="138" spans="1:9" hidden="1" x14ac:dyDescent="0.2">
      <c r="A138" s="1157" t="s">
        <v>1397</v>
      </c>
      <c r="B138" s="1158" t="s">
        <v>1398</v>
      </c>
      <c r="C138" s="1159" t="s">
        <v>15</v>
      </c>
      <c r="D138" s="1160">
        <v>0.98</v>
      </c>
    </row>
    <row r="139" spans="1:9" hidden="1" x14ac:dyDescent="0.2">
      <c r="A139" s="1161" t="s">
        <v>1399</v>
      </c>
      <c r="B139" s="1162" t="s">
        <v>1400</v>
      </c>
      <c r="C139" s="1163" t="s">
        <v>15</v>
      </c>
      <c r="D139" s="1164">
        <v>1.61</v>
      </c>
    </row>
    <row r="140" spans="1:9" x14ac:dyDescent="0.2">
      <c r="A140" s="1152" t="s">
        <v>1401</v>
      </c>
      <c r="B140" s="1153" t="s">
        <v>404</v>
      </c>
      <c r="C140" s="1154"/>
      <c r="D140" s="1155"/>
    </row>
    <row r="141" spans="1:9" x14ac:dyDescent="0.2">
      <c r="A141" s="1165" t="s">
        <v>1402</v>
      </c>
      <c r="B141" s="1166" t="s">
        <v>882</v>
      </c>
      <c r="C141" s="1167"/>
      <c r="D141" s="1168"/>
    </row>
    <row r="142" spans="1:9" x14ac:dyDescent="0.2">
      <c r="A142" s="1157" t="s">
        <v>1403</v>
      </c>
      <c r="B142" s="1158" t="s">
        <v>1404</v>
      </c>
      <c r="C142" s="1159" t="s">
        <v>15</v>
      </c>
      <c r="D142" s="1160">
        <v>4568.1000000000004</v>
      </c>
      <c r="E142" s="12" t="s">
        <v>1866</v>
      </c>
    </row>
    <row r="143" spans="1:9" x14ac:dyDescent="0.2">
      <c r="A143" s="1161" t="s">
        <v>1405</v>
      </c>
      <c r="B143" s="1162" t="s">
        <v>1406</v>
      </c>
      <c r="C143" s="1163" t="s">
        <v>15</v>
      </c>
      <c r="D143" s="1164">
        <v>416.32</v>
      </c>
    </row>
    <row r="144" spans="1:9" x14ac:dyDescent="0.2">
      <c r="A144" s="1157" t="s">
        <v>1407</v>
      </c>
      <c r="B144" s="1158" t="s">
        <v>1408</v>
      </c>
      <c r="C144" s="1159" t="s">
        <v>15</v>
      </c>
      <c r="D144" s="1160">
        <v>43.36</v>
      </c>
      <c r="G144" s="1179" t="s">
        <v>1871</v>
      </c>
      <c r="H144" s="1179"/>
      <c r="I144" s="1179">
        <v>4263.2299999999996</v>
      </c>
    </row>
    <row r="145" spans="1:9" x14ac:dyDescent="0.2">
      <c r="A145" s="1161" t="s">
        <v>1409</v>
      </c>
      <c r="B145" s="1162" t="s">
        <v>1070</v>
      </c>
      <c r="C145" s="1163" t="s">
        <v>15</v>
      </c>
      <c r="D145" s="1164">
        <v>5307.23</v>
      </c>
      <c r="G145" s="1179" t="s">
        <v>1873</v>
      </c>
      <c r="H145" s="1179"/>
      <c r="I145" s="1272">
        <f>D142+D143-I144</f>
        <v>721.19000000000051</v>
      </c>
    </row>
    <row r="146" spans="1:9" x14ac:dyDescent="0.2">
      <c r="A146" s="1157" t="s">
        <v>1410</v>
      </c>
      <c r="B146" s="1158" t="s">
        <v>1411</v>
      </c>
      <c r="C146" s="1159" t="s">
        <v>15</v>
      </c>
      <c r="D146" s="1160">
        <v>571.52</v>
      </c>
      <c r="G146" s="1179" t="s">
        <v>2309</v>
      </c>
      <c r="H146" s="1179"/>
      <c r="I146" s="1272">
        <f>D184+D185-I147+D145-I144-I145</f>
        <v>10915.38</v>
      </c>
    </row>
    <row r="147" spans="1:9" x14ac:dyDescent="0.2">
      <c r="A147" s="1161" t="s">
        <v>1412</v>
      </c>
      <c r="B147" s="1162" t="s">
        <v>1413</v>
      </c>
      <c r="C147" s="1163" t="s">
        <v>15</v>
      </c>
      <c r="D147" s="1164">
        <v>81.819999999999993</v>
      </c>
      <c r="G147" s="1179" t="s">
        <v>1872</v>
      </c>
      <c r="H147" s="1179"/>
      <c r="I147" s="1272">
        <f>D190</f>
        <v>250.59</v>
      </c>
    </row>
    <row r="148" spans="1:9" x14ac:dyDescent="0.2">
      <c r="A148" s="1157" t="s">
        <v>1414</v>
      </c>
      <c r="B148" s="1158" t="s">
        <v>1415</v>
      </c>
      <c r="C148" s="1159" t="s">
        <v>15</v>
      </c>
      <c r="D148" s="1160">
        <v>159.41</v>
      </c>
    </row>
    <row r="149" spans="1:9" x14ac:dyDescent="0.2">
      <c r="A149" s="1161" t="s">
        <v>1416</v>
      </c>
      <c r="B149" s="1162" t="s">
        <v>1417</v>
      </c>
      <c r="C149" s="1163" t="s">
        <v>15</v>
      </c>
      <c r="D149" s="1164">
        <v>605.64</v>
      </c>
    </row>
    <row r="150" spans="1:9" x14ac:dyDescent="0.2">
      <c r="A150" s="1157" t="s">
        <v>1418</v>
      </c>
      <c r="B150" s="1158" t="s">
        <v>1419</v>
      </c>
      <c r="C150" s="1159" t="s">
        <v>15</v>
      </c>
      <c r="D150" s="1160">
        <v>277.14</v>
      </c>
    </row>
    <row r="151" spans="1:9" x14ac:dyDescent="0.2">
      <c r="A151" s="1152" t="s">
        <v>1420</v>
      </c>
      <c r="B151" s="1153" t="s">
        <v>1421</v>
      </c>
      <c r="C151" s="1154"/>
      <c r="D151" s="1155"/>
    </row>
    <row r="152" spans="1:9" x14ac:dyDescent="0.2">
      <c r="A152" s="1165" t="s">
        <v>1422</v>
      </c>
      <c r="B152" s="1166" t="s">
        <v>882</v>
      </c>
      <c r="C152" s="1167"/>
      <c r="D152" s="1168"/>
    </row>
    <row r="153" spans="1:9" x14ac:dyDescent="0.2">
      <c r="A153" s="1161" t="s">
        <v>1423</v>
      </c>
      <c r="B153" s="1162" t="s">
        <v>1424</v>
      </c>
      <c r="C153" s="1163" t="s">
        <v>15</v>
      </c>
      <c r="D153" s="1164">
        <v>198.29</v>
      </c>
    </row>
    <row r="154" spans="1:9" x14ac:dyDescent="0.2">
      <c r="A154" s="1157" t="s">
        <v>1425</v>
      </c>
      <c r="B154" s="1158" t="s">
        <v>1426</v>
      </c>
      <c r="C154" s="1159" t="s">
        <v>15</v>
      </c>
      <c r="D154" s="1160">
        <v>9.25</v>
      </c>
    </row>
    <row r="155" spans="1:9" x14ac:dyDescent="0.2">
      <c r="A155" s="1161" t="s">
        <v>1427</v>
      </c>
      <c r="B155" s="1162" t="s">
        <v>1404</v>
      </c>
      <c r="C155" s="1163" t="s">
        <v>15</v>
      </c>
      <c r="D155" s="1164">
        <v>5.0199999999999996</v>
      </c>
    </row>
    <row r="156" spans="1:9" x14ac:dyDescent="0.2">
      <c r="A156" s="1157" t="s">
        <v>1428</v>
      </c>
      <c r="B156" s="1158" t="s">
        <v>1406</v>
      </c>
      <c r="C156" s="1159" t="s">
        <v>15</v>
      </c>
      <c r="D156" s="1160">
        <v>110.16</v>
      </c>
    </row>
    <row r="157" spans="1:9" x14ac:dyDescent="0.2">
      <c r="A157" s="1161" t="s">
        <v>1429</v>
      </c>
      <c r="B157" s="1162" t="s">
        <v>1408</v>
      </c>
      <c r="C157" s="1163" t="s">
        <v>15</v>
      </c>
      <c r="D157" s="1164">
        <v>9.25</v>
      </c>
    </row>
    <row r="158" spans="1:9" x14ac:dyDescent="0.2">
      <c r="A158" s="1157" t="s">
        <v>1430</v>
      </c>
      <c r="B158" s="1158" t="s">
        <v>1070</v>
      </c>
      <c r="C158" s="1159" t="s">
        <v>15</v>
      </c>
      <c r="D158" s="1160">
        <v>2153.46</v>
      </c>
      <c r="E158" s="12" t="s">
        <v>1867</v>
      </c>
    </row>
    <row r="159" spans="1:9" x14ac:dyDescent="0.2">
      <c r="A159" s="1161" t="s">
        <v>1431</v>
      </c>
      <c r="B159" s="1162" t="s">
        <v>1411</v>
      </c>
      <c r="C159" s="1163" t="s">
        <v>15</v>
      </c>
      <c r="D159" s="1164">
        <v>98.51</v>
      </c>
    </row>
    <row r="160" spans="1:9" x14ac:dyDescent="0.2">
      <c r="A160" s="1157" t="s">
        <v>1432</v>
      </c>
      <c r="B160" s="1158" t="s">
        <v>1433</v>
      </c>
      <c r="C160" s="1159" t="s">
        <v>15</v>
      </c>
      <c r="D160" s="1160">
        <v>21.28</v>
      </c>
    </row>
    <row r="161" spans="1:9" x14ac:dyDescent="0.2">
      <c r="A161" s="1161" t="s">
        <v>1434</v>
      </c>
      <c r="B161" s="1162" t="s">
        <v>1413</v>
      </c>
      <c r="C161" s="1163" t="s">
        <v>15</v>
      </c>
      <c r="D161" s="1164">
        <v>212.35</v>
      </c>
    </row>
    <row r="162" spans="1:9" x14ac:dyDescent="0.2">
      <c r="A162" s="1157" t="s">
        <v>1435</v>
      </c>
      <c r="B162" s="1158" t="s">
        <v>1436</v>
      </c>
      <c r="C162" s="1159" t="s">
        <v>15</v>
      </c>
      <c r="D162" s="1160">
        <v>108.09</v>
      </c>
    </row>
    <row r="163" spans="1:9" x14ac:dyDescent="0.2">
      <c r="A163" s="1161" t="s">
        <v>1437</v>
      </c>
      <c r="B163" s="1162" t="s">
        <v>1438</v>
      </c>
      <c r="C163" s="1163" t="s">
        <v>15</v>
      </c>
      <c r="D163" s="1164">
        <v>37.71</v>
      </c>
    </row>
    <row r="164" spans="1:9" x14ac:dyDescent="0.2">
      <c r="A164" s="1157" t="s">
        <v>1439</v>
      </c>
      <c r="B164" s="1158" t="s">
        <v>1415</v>
      </c>
      <c r="C164" s="1159" t="s">
        <v>15</v>
      </c>
      <c r="D164" s="1160">
        <v>647.75</v>
      </c>
      <c r="H164" s="1290" t="s">
        <v>1421</v>
      </c>
      <c r="I164" s="1273"/>
    </row>
    <row r="165" spans="1:9" x14ac:dyDescent="0.2">
      <c r="A165" s="1157" t="s">
        <v>1440</v>
      </c>
      <c r="B165" s="1158" t="s">
        <v>1441</v>
      </c>
      <c r="C165" s="1159" t="s">
        <v>15</v>
      </c>
      <c r="D165" s="1160">
        <v>235.68</v>
      </c>
      <c r="H165" s="1273" t="s">
        <v>1875</v>
      </c>
      <c r="I165" s="1274">
        <f>SUM(D149,D165:D166)</f>
        <v>1491.1299999999999</v>
      </c>
    </row>
    <row r="166" spans="1:9" x14ac:dyDescent="0.2">
      <c r="A166" s="1161" t="s">
        <v>1442</v>
      </c>
      <c r="B166" s="1162" t="s">
        <v>1443</v>
      </c>
      <c r="C166" s="1163" t="s">
        <v>15</v>
      </c>
      <c r="D166" s="1164">
        <v>649.80999999999995</v>
      </c>
      <c r="H166" s="1273" t="s">
        <v>1876</v>
      </c>
      <c r="I166" s="1274">
        <f>D167</f>
        <v>108.09</v>
      </c>
    </row>
    <row r="167" spans="1:9" x14ac:dyDescent="0.2">
      <c r="A167" s="1157" t="s">
        <v>1444</v>
      </c>
      <c r="B167" s="1158" t="s">
        <v>1445</v>
      </c>
      <c r="C167" s="1159" t="s">
        <v>15</v>
      </c>
      <c r="D167" s="1160">
        <v>108.09</v>
      </c>
      <c r="H167" s="1273" t="s">
        <v>1877</v>
      </c>
      <c r="I167" s="1274">
        <f>D168</f>
        <v>199.33</v>
      </c>
    </row>
    <row r="168" spans="1:9" x14ac:dyDescent="0.2">
      <c r="A168" s="1161" t="s">
        <v>1446</v>
      </c>
      <c r="B168" s="1162" t="s">
        <v>1447</v>
      </c>
      <c r="C168" s="1163" t="s">
        <v>15</v>
      </c>
      <c r="D168" s="1164">
        <v>199.33</v>
      </c>
      <c r="H168" s="1273" t="s">
        <v>1878</v>
      </c>
      <c r="I168" s="1274">
        <f>D169+D150</f>
        <v>394.71</v>
      </c>
    </row>
    <row r="169" spans="1:9" x14ac:dyDescent="0.2">
      <c r="A169" s="1157" t="s">
        <v>1448</v>
      </c>
      <c r="B169" s="1158" t="s">
        <v>1419</v>
      </c>
      <c r="C169" s="1159" t="s">
        <v>15</v>
      </c>
      <c r="D169" s="1160">
        <v>117.57</v>
      </c>
      <c r="H169" s="1273" t="s">
        <v>1874</v>
      </c>
      <c r="I169" s="1274">
        <f>D164+D148</f>
        <v>807.16</v>
      </c>
    </row>
    <row r="170" spans="1:9" x14ac:dyDescent="0.2">
      <c r="A170" s="1161" t="s">
        <v>1449</v>
      </c>
      <c r="B170" s="1162" t="s">
        <v>1450</v>
      </c>
      <c r="C170" s="1163" t="s">
        <v>15</v>
      </c>
      <c r="D170" s="1164">
        <v>50.64</v>
      </c>
      <c r="H170" s="1273" t="s">
        <v>1879</v>
      </c>
      <c r="I170" s="1274">
        <f>D189</f>
        <v>77.400000000000006</v>
      </c>
    </row>
    <row r="171" spans="1:9" x14ac:dyDescent="0.2">
      <c r="A171" s="1157" t="s">
        <v>1451</v>
      </c>
      <c r="B171" s="1158" t="s">
        <v>1452</v>
      </c>
      <c r="C171" s="1159" t="s">
        <v>15</v>
      </c>
      <c r="D171" s="1160">
        <v>777.01</v>
      </c>
      <c r="H171" s="1273" t="s">
        <v>2286</v>
      </c>
      <c r="I171" s="1274">
        <f>D357+D358-I170</f>
        <v>1158.1199999999999</v>
      </c>
    </row>
    <row r="172" spans="1:9" x14ac:dyDescent="0.2">
      <c r="A172" s="1161" t="s">
        <v>1453</v>
      </c>
      <c r="B172" s="1162" t="s">
        <v>1454</v>
      </c>
      <c r="C172" s="1163" t="s">
        <v>15</v>
      </c>
      <c r="D172" s="1164">
        <v>1.05</v>
      </c>
      <c r="H172" s="12" t="s">
        <v>2325</v>
      </c>
      <c r="I172" s="12">
        <f>I167*4.5</f>
        <v>896.98500000000001</v>
      </c>
    </row>
    <row r="173" spans="1:9" x14ac:dyDescent="0.2">
      <c r="A173" s="1157" t="s">
        <v>1455</v>
      </c>
      <c r="B173" s="1158" t="s">
        <v>1456</v>
      </c>
      <c r="C173" s="1159" t="s">
        <v>15</v>
      </c>
      <c r="D173" s="1160">
        <v>139.61000000000001</v>
      </c>
    </row>
    <row r="174" spans="1:9" x14ac:dyDescent="0.2">
      <c r="A174" s="1161" t="s">
        <v>1457</v>
      </c>
      <c r="B174" s="1162" t="s">
        <v>1458</v>
      </c>
      <c r="C174" s="1163" t="s">
        <v>15</v>
      </c>
      <c r="D174" s="1164">
        <v>190.66</v>
      </c>
    </row>
    <row r="175" spans="1:9" x14ac:dyDescent="0.2">
      <c r="A175" s="1157" t="s">
        <v>1459</v>
      </c>
      <c r="B175" s="1158" t="s">
        <v>1460</v>
      </c>
      <c r="C175" s="1159" t="s">
        <v>15</v>
      </c>
      <c r="D175" s="1160">
        <v>281.70999999999998</v>
      </c>
      <c r="I175" s="27">
        <f>I167+I168+I169+I172</f>
        <v>2298.1849999999999</v>
      </c>
    </row>
    <row r="176" spans="1:9" x14ac:dyDescent="0.2">
      <c r="A176" s="1161" t="s">
        <v>1461</v>
      </c>
      <c r="B176" s="1162" t="s">
        <v>1462</v>
      </c>
      <c r="C176" s="1163" t="s">
        <v>15</v>
      </c>
      <c r="D176" s="1164">
        <v>108.09</v>
      </c>
    </row>
    <row r="177" spans="1:9" x14ac:dyDescent="0.2">
      <c r="A177" s="1157" t="s">
        <v>1463</v>
      </c>
      <c r="B177" s="1158" t="s">
        <v>1464</v>
      </c>
      <c r="C177" s="1159" t="s">
        <v>15</v>
      </c>
      <c r="D177" s="1160">
        <v>45.85</v>
      </c>
    </row>
    <row r="178" spans="1:9" x14ac:dyDescent="0.2">
      <c r="A178" s="1161" t="s">
        <v>1465</v>
      </c>
      <c r="B178" s="1162" t="s">
        <v>1466</v>
      </c>
      <c r="C178" s="1163" t="s">
        <v>15</v>
      </c>
      <c r="D178" s="1164">
        <v>11.26</v>
      </c>
    </row>
    <row r="179" spans="1:9" x14ac:dyDescent="0.2">
      <c r="A179" s="1152" t="s">
        <v>1467</v>
      </c>
      <c r="B179" s="1153" t="s">
        <v>1468</v>
      </c>
      <c r="C179" s="1154"/>
      <c r="D179" s="1155"/>
    </row>
    <row r="180" spans="1:9" x14ac:dyDescent="0.2">
      <c r="A180" s="1165" t="s">
        <v>1469</v>
      </c>
      <c r="B180" s="1166" t="s">
        <v>882</v>
      </c>
      <c r="C180" s="1167"/>
      <c r="D180" s="1168"/>
    </row>
    <row r="181" spans="1:9" x14ac:dyDescent="0.2">
      <c r="A181" s="1295" t="s">
        <v>1470</v>
      </c>
      <c r="B181" s="1296" t="s">
        <v>1424</v>
      </c>
      <c r="C181" s="1297" t="s">
        <v>15</v>
      </c>
      <c r="D181" s="1298">
        <v>472.16</v>
      </c>
    </row>
    <row r="182" spans="1:9" x14ac:dyDescent="0.2">
      <c r="A182" s="1295" t="s">
        <v>1471</v>
      </c>
      <c r="B182" s="1296" t="s">
        <v>1426</v>
      </c>
      <c r="C182" s="1297" t="s">
        <v>15</v>
      </c>
      <c r="D182" s="1298">
        <v>9.25</v>
      </c>
    </row>
    <row r="183" spans="1:9" x14ac:dyDescent="0.2">
      <c r="A183" s="1157" t="s">
        <v>1472</v>
      </c>
      <c r="B183" s="1158" t="s">
        <v>1408</v>
      </c>
      <c r="C183" s="1159" t="s">
        <v>15</v>
      </c>
      <c r="D183" s="1160">
        <v>9.25</v>
      </c>
    </row>
    <row r="184" spans="1:9" x14ac:dyDescent="0.2">
      <c r="A184" s="1161" t="s">
        <v>1473</v>
      </c>
      <c r="B184" s="1269" t="s">
        <v>1070</v>
      </c>
      <c r="C184" s="1270" t="s">
        <v>15</v>
      </c>
      <c r="D184" s="1271">
        <v>10084.59</v>
      </c>
      <c r="E184" s="12" t="s">
        <v>1868</v>
      </c>
    </row>
    <row r="185" spans="1:9" x14ac:dyDescent="0.2">
      <c r="A185" s="1157" t="s">
        <v>1474</v>
      </c>
      <c r="B185" s="1158" t="s">
        <v>1411</v>
      </c>
      <c r="C185" s="1159" t="s">
        <v>15</v>
      </c>
      <c r="D185" s="1160">
        <v>758.57</v>
      </c>
      <c r="E185" s="12" t="s">
        <v>1869</v>
      </c>
    </row>
    <row r="186" spans="1:9" x14ac:dyDescent="0.2">
      <c r="A186" s="1161" t="s">
        <v>1475</v>
      </c>
      <c r="B186" s="1162" t="s">
        <v>1413</v>
      </c>
      <c r="C186" s="1163" t="s">
        <v>15</v>
      </c>
      <c r="D186" s="1164">
        <v>403.44</v>
      </c>
      <c r="E186" s="12" t="s">
        <v>1870</v>
      </c>
    </row>
    <row r="187" spans="1:9" x14ac:dyDescent="0.2">
      <c r="A187" s="1157" t="s">
        <v>1476</v>
      </c>
      <c r="B187" s="1158" t="s">
        <v>1477</v>
      </c>
      <c r="C187" s="1159" t="s">
        <v>15</v>
      </c>
      <c r="D187" s="1160">
        <v>3.84</v>
      </c>
    </row>
    <row r="188" spans="1:9" x14ac:dyDescent="0.2">
      <c r="A188" s="1161" t="s">
        <v>1478</v>
      </c>
      <c r="B188" s="1162" t="s">
        <v>1479</v>
      </c>
      <c r="C188" s="1163" t="s">
        <v>15</v>
      </c>
      <c r="D188" s="1164">
        <v>346.82</v>
      </c>
    </row>
    <row r="189" spans="1:9" x14ac:dyDescent="0.2">
      <c r="A189" s="1161" t="s">
        <v>1480</v>
      </c>
      <c r="B189" s="1162" t="s">
        <v>1481</v>
      </c>
      <c r="C189" s="1163" t="s">
        <v>15</v>
      </c>
      <c r="D189" s="1164">
        <v>77.400000000000006</v>
      </c>
      <c r="H189" s="1275" t="s">
        <v>880</v>
      </c>
      <c r="I189" s="1275"/>
    </row>
    <row r="190" spans="1:9" x14ac:dyDescent="0.2">
      <c r="A190" s="1157" t="s">
        <v>1482</v>
      </c>
      <c r="B190" s="1158" t="s">
        <v>1450</v>
      </c>
      <c r="C190" s="1159" t="s">
        <v>15</v>
      </c>
      <c r="D190" s="1160">
        <v>250.59</v>
      </c>
      <c r="H190" s="1275" t="s">
        <v>1880</v>
      </c>
      <c r="I190" s="1276">
        <f>D181+D207</f>
        <v>539.64</v>
      </c>
    </row>
    <row r="191" spans="1:9" x14ac:dyDescent="0.2">
      <c r="A191" s="1291" t="s">
        <v>1483</v>
      </c>
      <c r="B191" s="1292" t="s">
        <v>1484</v>
      </c>
      <c r="C191" s="1293" t="s">
        <v>15</v>
      </c>
      <c r="D191" s="1294">
        <v>23.07</v>
      </c>
      <c r="H191" s="1275" t="s">
        <v>1881</v>
      </c>
      <c r="I191" s="1276">
        <f>D182</f>
        <v>9.25</v>
      </c>
    </row>
    <row r="192" spans="1:9" x14ac:dyDescent="0.2">
      <c r="A192" s="1291" t="s">
        <v>1485</v>
      </c>
      <c r="B192" s="1292" t="s">
        <v>1486</v>
      </c>
      <c r="C192" s="1293" t="s">
        <v>15</v>
      </c>
      <c r="D192" s="1294">
        <v>54.33</v>
      </c>
      <c r="H192" s="1275" t="s">
        <v>1882</v>
      </c>
      <c r="I192" s="1276">
        <f>D190</f>
        <v>250.59</v>
      </c>
    </row>
    <row r="193" spans="1:9" x14ac:dyDescent="0.2">
      <c r="A193" s="1169" t="s">
        <v>1487</v>
      </c>
      <c r="B193" s="1170" t="s">
        <v>1488</v>
      </c>
      <c r="C193" s="1171" t="s">
        <v>15</v>
      </c>
      <c r="D193" s="1172">
        <v>209.86</v>
      </c>
      <c r="H193" s="1275" t="s">
        <v>2302</v>
      </c>
      <c r="I193" s="1276">
        <f>D375</f>
        <v>79.790000000000006</v>
      </c>
    </row>
    <row r="194" spans="1:9" x14ac:dyDescent="0.2">
      <c r="A194" s="1169" t="s">
        <v>1489</v>
      </c>
      <c r="B194" s="1170" t="s">
        <v>1490</v>
      </c>
      <c r="C194" s="1171" t="s">
        <v>15</v>
      </c>
      <c r="D194" s="1172">
        <v>16.510000000000002</v>
      </c>
      <c r="H194" s="1275" t="s">
        <v>1883</v>
      </c>
      <c r="I194" s="1276">
        <f>SUM(D193:D202,D208)</f>
        <v>5733.83</v>
      </c>
    </row>
    <row r="195" spans="1:9" x14ac:dyDescent="0.2">
      <c r="A195" s="1169" t="s">
        <v>1491</v>
      </c>
      <c r="B195" s="1170" t="s">
        <v>1492</v>
      </c>
      <c r="C195" s="1171" t="s">
        <v>15</v>
      </c>
      <c r="D195" s="1172">
        <v>3171.9</v>
      </c>
      <c r="H195" s="1275" t="s">
        <v>1884</v>
      </c>
      <c r="I195" s="1276">
        <f>SUM(D203:D206)</f>
        <v>4206.6499999999996</v>
      </c>
    </row>
    <row r="196" spans="1:9" x14ac:dyDescent="0.2">
      <c r="A196" s="1169" t="s">
        <v>1493</v>
      </c>
      <c r="B196" s="1170" t="s">
        <v>1452</v>
      </c>
      <c r="C196" s="1171" t="s">
        <v>15</v>
      </c>
      <c r="D196" s="1172">
        <v>777.01</v>
      </c>
    </row>
    <row r="197" spans="1:9" x14ac:dyDescent="0.2">
      <c r="A197" s="1169" t="s">
        <v>1494</v>
      </c>
      <c r="B197" s="1170" t="s">
        <v>1454</v>
      </c>
      <c r="C197" s="1171" t="s">
        <v>15</v>
      </c>
      <c r="D197" s="1172">
        <v>16.02</v>
      </c>
    </row>
    <row r="198" spans="1:9" x14ac:dyDescent="0.2">
      <c r="A198" s="1169" t="s">
        <v>1495</v>
      </c>
      <c r="B198" s="1170" t="s">
        <v>1496</v>
      </c>
      <c r="C198" s="1171" t="s">
        <v>15</v>
      </c>
      <c r="D198" s="1172">
        <v>186.03</v>
      </c>
    </row>
    <row r="199" spans="1:9" x14ac:dyDescent="0.2">
      <c r="A199" s="1169" t="s">
        <v>1497</v>
      </c>
      <c r="B199" s="1170" t="s">
        <v>1498</v>
      </c>
      <c r="C199" s="1171" t="s">
        <v>15</v>
      </c>
      <c r="D199" s="1172">
        <v>689.46</v>
      </c>
    </row>
    <row r="200" spans="1:9" x14ac:dyDescent="0.2">
      <c r="A200" s="1169" t="s">
        <v>1499</v>
      </c>
      <c r="B200" s="1170" t="s">
        <v>1456</v>
      </c>
      <c r="C200" s="1171" t="s">
        <v>15</v>
      </c>
      <c r="D200" s="1172">
        <v>139.61000000000001</v>
      </c>
    </row>
    <row r="201" spans="1:9" x14ac:dyDescent="0.2">
      <c r="A201" s="1169" t="s">
        <v>1500</v>
      </c>
      <c r="B201" s="1170" t="s">
        <v>1458</v>
      </c>
      <c r="C201" s="1171" t="s">
        <v>15</v>
      </c>
      <c r="D201" s="1172">
        <v>190.66</v>
      </c>
    </row>
    <row r="202" spans="1:9" x14ac:dyDescent="0.2">
      <c r="A202" s="1169" t="s">
        <v>1501</v>
      </c>
      <c r="B202" s="1170" t="s">
        <v>1460</v>
      </c>
      <c r="C202" s="1171" t="s">
        <v>15</v>
      </c>
      <c r="D202" s="1172">
        <v>321.67</v>
      </c>
    </row>
    <row r="203" spans="1:9" x14ac:dyDescent="0.2">
      <c r="A203" s="1161" t="s">
        <v>1502</v>
      </c>
      <c r="B203" s="1162" t="s">
        <v>1503</v>
      </c>
      <c r="C203" s="1163" t="s">
        <v>15</v>
      </c>
      <c r="D203" s="1164">
        <v>4038.6</v>
      </c>
    </row>
    <row r="204" spans="1:9" x14ac:dyDescent="0.2">
      <c r="A204" s="1157" t="s">
        <v>1504</v>
      </c>
      <c r="B204" s="1158" t="s">
        <v>1505</v>
      </c>
      <c r="C204" s="1159" t="s">
        <v>15</v>
      </c>
      <c r="D204" s="1160">
        <v>87.01</v>
      </c>
    </row>
    <row r="205" spans="1:9" x14ac:dyDescent="0.2">
      <c r="A205" s="1161" t="s">
        <v>1506</v>
      </c>
      <c r="B205" s="1162" t="s">
        <v>1507</v>
      </c>
      <c r="C205" s="1163" t="s">
        <v>15</v>
      </c>
      <c r="D205" s="1164">
        <v>19.75</v>
      </c>
    </row>
    <row r="206" spans="1:9" x14ac:dyDescent="0.2">
      <c r="A206" s="1157" t="s">
        <v>1508</v>
      </c>
      <c r="B206" s="1158" t="s">
        <v>1509</v>
      </c>
      <c r="C206" s="1159" t="s">
        <v>15</v>
      </c>
      <c r="D206" s="1160">
        <v>61.29</v>
      </c>
    </row>
    <row r="207" spans="1:9" x14ac:dyDescent="0.2">
      <c r="A207" s="1295" t="s">
        <v>1821</v>
      </c>
      <c r="B207" s="1296" t="s">
        <v>1822</v>
      </c>
      <c r="C207" s="1297" t="s">
        <v>15</v>
      </c>
      <c r="D207" s="1298">
        <v>67.48</v>
      </c>
      <c r="E207" s="12" t="s">
        <v>2299</v>
      </c>
    </row>
    <row r="208" spans="1:9" x14ac:dyDescent="0.2">
      <c r="A208" s="1169" t="s">
        <v>1827</v>
      </c>
      <c r="B208" s="1170" t="s">
        <v>1460</v>
      </c>
      <c r="C208" s="1171" t="s">
        <v>15</v>
      </c>
      <c r="D208" s="1172">
        <v>15.1</v>
      </c>
      <c r="E208" s="12" t="s">
        <v>2301</v>
      </c>
    </row>
    <row r="209" spans="1:10" x14ac:dyDescent="0.2">
      <c r="A209" s="1148" t="s">
        <v>1510</v>
      </c>
      <c r="B209" s="1149" t="s">
        <v>883</v>
      </c>
      <c r="C209" s="1150"/>
      <c r="D209" s="1151"/>
    </row>
    <row r="210" spans="1:10" x14ac:dyDescent="0.2">
      <c r="A210" s="1152" t="s">
        <v>1511</v>
      </c>
      <c r="B210" s="1153" t="s">
        <v>1512</v>
      </c>
      <c r="C210" s="1154"/>
      <c r="D210" s="1155"/>
    </row>
    <row r="211" spans="1:10" x14ac:dyDescent="0.2">
      <c r="A211" s="1165" t="s">
        <v>1513</v>
      </c>
      <c r="B211" s="1166" t="s">
        <v>883</v>
      </c>
      <c r="C211" s="1167"/>
      <c r="D211" s="1168"/>
    </row>
    <row r="212" spans="1:10" x14ac:dyDescent="0.2">
      <c r="A212" s="1161" t="s">
        <v>1514</v>
      </c>
      <c r="B212" s="1162" t="s">
        <v>1515</v>
      </c>
      <c r="C212" s="1163" t="s">
        <v>15</v>
      </c>
      <c r="D212" s="1164">
        <v>8.1300000000000008</v>
      </c>
    </row>
    <row r="213" spans="1:10" x14ac:dyDescent="0.2">
      <c r="A213" s="1157" t="s">
        <v>1516</v>
      </c>
      <c r="B213" s="1158" t="s">
        <v>1517</v>
      </c>
      <c r="C213" s="1159" t="s">
        <v>15</v>
      </c>
      <c r="D213" s="1160">
        <v>7.15</v>
      </c>
    </row>
    <row r="214" spans="1:10" x14ac:dyDescent="0.2">
      <c r="A214" s="1161" t="s">
        <v>1518</v>
      </c>
      <c r="B214" s="1162" t="s">
        <v>1519</v>
      </c>
      <c r="C214" s="1163" t="s">
        <v>15</v>
      </c>
      <c r="D214" s="1164">
        <v>105.63</v>
      </c>
    </row>
    <row r="215" spans="1:10" x14ac:dyDescent="0.2">
      <c r="A215" s="1157" t="s">
        <v>1520</v>
      </c>
      <c r="B215" s="1158" t="s">
        <v>1521</v>
      </c>
      <c r="C215" s="1159" t="s">
        <v>15</v>
      </c>
      <c r="D215" s="1160">
        <v>7.19</v>
      </c>
    </row>
    <row r="216" spans="1:10" x14ac:dyDescent="0.2">
      <c r="A216" s="1148" t="s">
        <v>1522</v>
      </c>
      <c r="B216" s="1149" t="s">
        <v>1523</v>
      </c>
      <c r="C216" s="1150"/>
      <c r="D216" s="1151"/>
    </row>
    <row r="217" spans="1:10" x14ac:dyDescent="0.2">
      <c r="A217" s="1152" t="s">
        <v>1524</v>
      </c>
      <c r="B217" s="1153" t="s">
        <v>1525</v>
      </c>
      <c r="C217" s="1154"/>
      <c r="D217" s="1155"/>
    </row>
    <row r="218" spans="1:10" x14ac:dyDescent="0.2">
      <c r="A218" s="1165" t="s">
        <v>1526</v>
      </c>
      <c r="B218" s="1166" t="s">
        <v>1523</v>
      </c>
      <c r="C218" s="1167"/>
      <c r="D218" s="1168"/>
    </row>
    <row r="219" spans="1:10" x14ac:dyDescent="0.2">
      <c r="A219" s="1161" t="s">
        <v>1527</v>
      </c>
      <c r="B219" s="1162" t="s">
        <v>1528</v>
      </c>
      <c r="C219" s="1163" t="s">
        <v>15</v>
      </c>
      <c r="D219" s="1164">
        <v>7625.35</v>
      </c>
    </row>
    <row r="220" spans="1:10" x14ac:dyDescent="0.2">
      <c r="A220" s="1157" t="s">
        <v>1529</v>
      </c>
      <c r="B220" s="1158" t="s">
        <v>1530</v>
      </c>
      <c r="C220" s="1159" t="s">
        <v>15</v>
      </c>
      <c r="D220" s="1160">
        <v>7382.85</v>
      </c>
    </row>
    <row r="221" spans="1:10" x14ac:dyDescent="0.2">
      <c r="A221" s="1161" t="s">
        <v>1531</v>
      </c>
      <c r="B221" s="1162" t="s">
        <v>1532</v>
      </c>
      <c r="C221" s="1163" t="s">
        <v>15</v>
      </c>
      <c r="D221" s="1164">
        <v>9031.58</v>
      </c>
      <c r="J221" s="12" t="s">
        <v>2260</v>
      </c>
    </row>
    <row r="222" spans="1:10" x14ac:dyDescent="0.2">
      <c r="A222" s="1157" t="s">
        <v>1533</v>
      </c>
      <c r="B222" s="1158" t="s">
        <v>1534</v>
      </c>
      <c r="C222" s="1159" t="s">
        <v>15</v>
      </c>
      <c r="D222" s="1160">
        <v>203.85</v>
      </c>
    </row>
    <row r="223" spans="1:10" x14ac:dyDescent="0.2">
      <c r="A223" s="1157" t="s">
        <v>1533</v>
      </c>
      <c r="B223" s="1158" t="s">
        <v>2360</v>
      </c>
      <c r="C223" s="1159" t="s">
        <v>15</v>
      </c>
      <c r="D223" s="1160">
        <v>1344.88</v>
      </c>
    </row>
    <row r="224" spans="1:10" x14ac:dyDescent="0.2">
      <c r="A224" s="1152"/>
      <c r="B224" s="1153" t="s">
        <v>2277</v>
      </c>
      <c r="C224" s="1154"/>
      <c r="D224" s="1155"/>
    </row>
    <row r="225" spans="1:4" x14ac:dyDescent="0.2">
      <c r="A225" s="1165"/>
      <c r="B225" s="1166" t="s">
        <v>1523</v>
      </c>
      <c r="C225" s="1167"/>
      <c r="D225" s="1168"/>
    </row>
    <row r="226" spans="1:4" x14ac:dyDescent="0.2">
      <c r="A226" s="1157"/>
      <c r="B226" s="1158" t="s">
        <v>2277</v>
      </c>
      <c r="C226" s="1159">
        <v>11017.174999999999</v>
      </c>
      <c r="D226" s="1160" t="s">
        <v>3</v>
      </c>
    </row>
    <row r="227" spans="1:4" hidden="1" x14ac:dyDescent="0.2">
      <c r="A227" s="1152" t="s">
        <v>1535</v>
      </c>
      <c r="B227" s="1153" t="s">
        <v>1536</v>
      </c>
      <c r="C227" s="1154"/>
      <c r="D227" s="1155"/>
    </row>
    <row r="228" spans="1:4" hidden="1" x14ac:dyDescent="0.2">
      <c r="A228" s="1165" t="s">
        <v>1537</v>
      </c>
      <c r="B228" s="1166" t="s">
        <v>1523</v>
      </c>
      <c r="C228" s="1167"/>
      <c r="D228" s="1168"/>
    </row>
    <row r="229" spans="1:4" hidden="1" x14ac:dyDescent="0.2">
      <c r="A229" s="1161" t="s">
        <v>1538</v>
      </c>
      <c r="B229" s="1162" t="s">
        <v>1539</v>
      </c>
      <c r="C229" s="1163" t="s">
        <v>15</v>
      </c>
      <c r="D229" s="1164">
        <v>3.32</v>
      </c>
    </row>
    <row r="230" spans="1:4" hidden="1" x14ac:dyDescent="0.2">
      <c r="A230" s="1157" t="s">
        <v>1540</v>
      </c>
      <c r="B230" s="1158" t="s">
        <v>1541</v>
      </c>
      <c r="C230" s="1159" t="s">
        <v>15</v>
      </c>
      <c r="D230" s="1160">
        <v>985.73</v>
      </c>
    </row>
    <row r="231" spans="1:4" hidden="1" x14ac:dyDescent="0.2">
      <c r="A231" s="1161" t="s">
        <v>1542</v>
      </c>
      <c r="B231" s="1162" t="s">
        <v>1543</v>
      </c>
      <c r="C231" s="1163" t="s">
        <v>15</v>
      </c>
      <c r="D231" s="1164">
        <v>5123.25</v>
      </c>
    </row>
    <row r="232" spans="1:4" hidden="1" x14ac:dyDescent="0.2">
      <c r="A232" s="1157" t="s">
        <v>1544</v>
      </c>
      <c r="B232" s="1158" t="s">
        <v>1545</v>
      </c>
      <c r="C232" s="1159" t="s">
        <v>15</v>
      </c>
      <c r="D232" s="1160">
        <v>33.369999999999997</v>
      </c>
    </row>
    <row r="233" spans="1:4" hidden="1" x14ac:dyDescent="0.2">
      <c r="A233" s="1161" t="s">
        <v>1546</v>
      </c>
      <c r="B233" s="1162" t="s">
        <v>1547</v>
      </c>
      <c r="C233" s="1163" t="s">
        <v>15</v>
      </c>
      <c r="D233" s="1164">
        <v>782.11</v>
      </c>
    </row>
    <row r="234" spans="1:4" hidden="1" x14ac:dyDescent="0.2">
      <c r="A234" s="1157" t="s">
        <v>1548</v>
      </c>
      <c r="B234" s="1158" t="s">
        <v>1549</v>
      </c>
      <c r="C234" s="1159" t="s">
        <v>15</v>
      </c>
      <c r="D234" s="1160">
        <v>6.17</v>
      </c>
    </row>
    <row r="235" spans="1:4" hidden="1" x14ac:dyDescent="0.2">
      <c r="A235" s="1161" t="s">
        <v>1550</v>
      </c>
      <c r="B235" s="1162" t="s">
        <v>1551</v>
      </c>
      <c r="C235" s="1163" t="s">
        <v>15</v>
      </c>
      <c r="D235" s="1164">
        <v>89.56</v>
      </c>
    </row>
    <row r="236" spans="1:4" hidden="1" x14ac:dyDescent="0.2">
      <c r="A236" s="1157" t="s">
        <v>1552</v>
      </c>
      <c r="B236" s="1158" t="s">
        <v>1553</v>
      </c>
      <c r="C236" s="1159" t="s">
        <v>15</v>
      </c>
      <c r="D236" s="1160">
        <v>277.82</v>
      </c>
    </row>
    <row r="237" spans="1:4" hidden="1" x14ac:dyDescent="0.2">
      <c r="A237" s="1161" t="s">
        <v>1554</v>
      </c>
      <c r="B237" s="1162" t="s">
        <v>1555</v>
      </c>
      <c r="C237" s="1163" t="s">
        <v>15</v>
      </c>
      <c r="D237" s="1164">
        <v>330.18</v>
      </c>
    </row>
    <row r="238" spans="1:4" hidden="1" x14ac:dyDescent="0.2">
      <c r="A238" s="1157" t="s">
        <v>1556</v>
      </c>
      <c r="B238" s="1158" t="s">
        <v>1557</v>
      </c>
      <c r="C238" s="1159" t="s">
        <v>15</v>
      </c>
      <c r="D238" s="1160">
        <v>4.92</v>
      </c>
    </row>
    <row r="239" spans="1:4" hidden="1" x14ac:dyDescent="0.2">
      <c r="A239" s="1161" t="s">
        <v>1558</v>
      </c>
      <c r="B239" s="1162" t="s">
        <v>1559</v>
      </c>
      <c r="C239" s="1163" t="s">
        <v>15</v>
      </c>
      <c r="D239" s="1164">
        <v>16.88</v>
      </c>
    </row>
    <row r="240" spans="1:4" ht="25.5" hidden="1" x14ac:dyDescent="0.2">
      <c r="A240" s="1157" t="s">
        <v>1560</v>
      </c>
      <c r="B240" s="1158" t="s">
        <v>1561</v>
      </c>
      <c r="C240" s="1159" t="s">
        <v>15</v>
      </c>
      <c r="D240" s="1160">
        <v>773.27</v>
      </c>
    </row>
    <row r="241" spans="1:4" hidden="1" x14ac:dyDescent="0.2">
      <c r="A241" s="1161" t="s">
        <v>1562</v>
      </c>
      <c r="B241" s="1162" t="s">
        <v>1563</v>
      </c>
      <c r="C241" s="1163" t="s">
        <v>15</v>
      </c>
      <c r="D241" s="1164">
        <v>676.2</v>
      </c>
    </row>
    <row r="242" spans="1:4" hidden="1" x14ac:dyDescent="0.2">
      <c r="A242" s="1157" t="s">
        <v>1564</v>
      </c>
      <c r="B242" s="1158" t="s">
        <v>1565</v>
      </c>
      <c r="C242" s="1159" t="s">
        <v>15</v>
      </c>
      <c r="D242" s="1160">
        <v>68.239999999999995</v>
      </c>
    </row>
    <row r="243" spans="1:4" hidden="1" x14ac:dyDescent="0.2">
      <c r="A243" s="1161" t="s">
        <v>1566</v>
      </c>
      <c r="B243" s="1162" t="s">
        <v>1567</v>
      </c>
      <c r="C243" s="1163" t="s">
        <v>15</v>
      </c>
      <c r="D243" s="1164">
        <v>2740.89</v>
      </c>
    </row>
    <row r="244" spans="1:4" hidden="1" x14ac:dyDescent="0.2">
      <c r="A244" s="1157" t="s">
        <v>1568</v>
      </c>
      <c r="B244" s="1158" t="s">
        <v>1569</v>
      </c>
      <c r="C244" s="1159" t="s">
        <v>15</v>
      </c>
      <c r="D244" s="1160">
        <v>9.89</v>
      </c>
    </row>
    <row r="245" spans="1:4" hidden="1" x14ac:dyDescent="0.2">
      <c r="A245" s="1161" t="s">
        <v>1570</v>
      </c>
      <c r="B245" s="1162" t="s">
        <v>1571</v>
      </c>
      <c r="C245" s="1163" t="s">
        <v>15</v>
      </c>
      <c r="D245" s="1164">
        <v>12.3</v>
      </c>
    </row>
    <row r="246" spans="1:4" ht="25.5" hidden="1" x14ac:dyDescent="0.2">
      <c r="A246" s="1157" t="s">
        <v>1572</v>
      </c>
      <c r="B246" s="1158" t="s">
        <v>1573</v>
      </c>
      <c r="C246" s="1159" t="s">
        <v>15</v>
      </c>
      <c r="D246" s="1160">
        <v>67.48</v>
      </c>
    </row>
    <row r="247" spans="1:4" hidden="1" x14ac:dyDescent="0.2">
      <c r="A247" s="1161" t="s">
        <v>1574</v>
      </c>
      <c r="B247" s="1162" t="s">
        <v>1575</v>
      </c>
      <c r="C247" s="1163" t="s">
        <v>15</v>
      </c>
      <c r="D247" s="1164">
        <v>82.06</v>
      </c>
    </row>
    <row r="248" spans="1:4" hidden="1" x14ac:dyDescent="0.2">
      <c r="A248" s="1157" t="s">
        <v>1576</v>
      </c>
      <c r="B248" s="1158" t="s">
        <v>1577</v>
      </c>
      <c r="C248" s="1159" t="s">
        <v>15</v>
      </c>
      <c r="D248" s="1160">
        <v>7.98</v>
      </c>
    </row>
    <row r="249" spans="1:4" hidden="1" x14ac:dyDescent="0.2">
      <c r="A249" s="1161" t="s">
        <v>1578</v>
      </c>
      <c r="B249" s="1162" t="s">
        <v>1579</v>
      </c>
      <c r="C249" s="1163" t="s">
        <v>15</v>
      </c>
      <c r="D249" s="1164">
        <v>37.340000000000003</v>
      </c>
    </row>
    <row r="250" spans="1:4" hidden="1" x14ac:dyDescent="0.2">
      <c r="A250" s="1157" t="s">
        <v>1580</v>
      </c>
      <c r="B250" s="1158" t="s">
        <v>1581</v>
      </c>
      <c r="C250" s="1159" t="s">
        <v>15</v>
      </c>
      <c r="D250" s="1160">
        <v>185.01</v>
      </c>
    </row>
    <row r="251" spans="1:4" hidden="1" x14ac:dyDescent="0.2">
      <c r="A251" s="1161" t="s">
        <v>1582</v>
      </c>
      <c r="B251" s="1162" t="s">
        <v>1583</v>
      </c>
      <c r="C251" s="1163" t="s">
        <v>15</v>
      </c>
      <c r="D251" s="1164">
        <v>434.3</v>
      </c>
    </row>
    <row r="252" spans="1:4" hidden="1" x14ac:dyDescent="0.2">
      <c r="A252" s="1157" t="s">
        <v>1584</v>
      </c>
      <c r="B252" s="1158" t="s">
        <v>1585</v>
      </c>
      <c r="C252" s="1159" t="s">
        <v>15</v>
      </c>
      <c r="D252" s="1160">
        <v>44.89</v>
      </c>
    </row>
    <row r="253" spans="1:4" hidden="1" x14ac:dyDescent="0.2">
      <c r="A253" s="1161" t="s">
        <v>1586</v>
      </c>
      <c r="B253" s="1162" t="s">
        <v>1587</v>
      </c>
      <c r="C253" s="1163" t="s">
        <v>15</v>
      </c>
      <c r="D253" s="1164">
        <v>43.87</v>
      </c>
    </row>
    <row r="254" spans="1:4" hidden="1" x14ac:dyDescent="0.2">
      <c r="A254" s="1157" t="s">
        <v>1588</v>
      </c>
      <c r="B254" s="1158" t="s">
        <v>1589</v>
      </c>
      <c r="C254" s="1159" t="s">
        <v>15</v>
      </c>
      <c r="D254" s="1160">
        <v>400.07</v>
      </c>
    </row>
    <row r="255" spans="1:4" hidden="1" x14ac:dyDescent="0.2">
      <c r="A255" s="1161" t="s">
        <v>1590</v>
      </c>
      <c r="B255" s="1162" t="s">
        <v>1591</v>
      </c>
      <c r="C255" s="1163" t="s">
        <v>15</v>
      </c>
      <c r="D255" s="1164">
        <v>21.14</v>
      </c>
    </row>
    <row r="256" spans="1:4" hidden="1" x14ac:dyDescent="0.2">
      <c r="A256" s="1157" t="s">
        <v>1592</v>
      </c>
      <c r="B256" s="1158" t="s">
        <v>1593</v>
      </c>
      <c r="C256" s="1159" t="s">
        <v>15</v>
      </c>
      <c r="D256" s="1160">
        <v>39.380000000000003</v>
      </c>
    </row>
    <row r="257" spans="1:4" hidden="1" x14ac:dyDescent="0.2">
      <c r="A257" s="1161" t="s">
        <v>1594</v>
      </c>
      <c r="B257" s="1162" t="s">
        <v>1595</v>
      </c>
      <c r="C257" s="1163" t="s">
        <v>15</v>
      </c>
      <c r="D257" s="1164">
        <v>14.39</v>
      </c>
    </row>
    <row r="258" spans="1:4" hidden="1" x14ac:dyDescent="0.2">
      <c r="A258" s="1157" t="s">
        <v>1596</v>
      </c>
      <c r="B258" s="1158" t="s">
        <v>1597</v>
      </c>
      <c r="C258" s="1159" t="s">
        <v>15</v>
      </c>
      <c r="D258" s="1160">
        <v>2.75</v>
      </c>
    </row>
    <row r="259" spans="1:4" hidden="1" x14ac:dyDescent="0.2">
      <c r="A259" s="1161" t="s">
        <v>1598</v>
      </c>
      <c r="B259" s="1162" t="s">
        <v>1599</v>
      </c>
      <c r="C259" s="1163" t="s">
        <v>15</v>
      </c>
      <c r="D259" s="1164">
        <v>19.05</v>
      </c>
    </row>
    <row r="260" spans="1:4" hidden="1" x14ac:dyDescent="0.2">
      <c r="A260" s="1157" t="s">
        <v>1600</v>
      </c>
      <c r="B260" s="1158" t="s">
        <v>1601</v>
      </c>
      <c r="C260" s="1159" t="s">
        <v>15</v>
      </c>
      <c r="D260" s="1160">
        <v>0.39</v>
      </c>
    </row>
    <row r="261" spans="1:4" hidden="1" x14ac:dyDescent="0.2">
      <c r="A261" s="1161" t="s">
        <v>1602</v>
      </c>
      <c r="B261" s="1162" t="s">
        <v>1603</v>
      </c>
      <c r="C261" s="1163" t="s">
        <v>15</v>
      </c>
      <c r="D261" s="1164">
        <v>2.57</v>
      </c>
    </row>
    <row r="262" spans="1:4" hidden="1" x14ac:dyDescent="0.2">
      <c r="A262" s="1157" t="s">
        <v>1604</v>
      </c>
      <c r="B262" s="1158" t="s">
        <v>1605</v>
      </c>
      <c r="C262" s="1159" t="s">
        <v>15</v>
      </c>
      <c r="D262" s="1160">
        <v>222.7</v>
      </c>
    </row>
    <row r="263" spans="1:4" hidden="1" x14ac:dyDescent="0.2">
      <c r="A263" s="1161" t="s">
        <v>1606</v>
      </c>
      <c r="B263" s="1162" t="s">
        <v>1607</v>
      </c>
      <c r="C263" s="1163" t="s">
        <v>15</v>
      </c>
      <c r="D263" s="1164">
        <v>5.97</v>
      </c>
    </row>
    <row r="264" spans="1:4" hidden="1" x14ac:dyDescent="0.2">
      <c r="A264" s="1157" t="s">
        <v>1608</v>
      </c>
      <c r="B264" s="1158" t="s">
        <v>1609</v>
      </c>
      <c r="C264" s="1159" t="s">
        <v>15</v>
      </c>
      <c r="D264" s="1160">
        <v>1329.52</v>
      </c>
    </row>
    <row r="265" spans="1:4" hidden="1" x14ac:dyDescent="0.2">
      <c r="A265" s="1161" t="s">
        <v>1610</v>
      </c>
      <c r="B265" s="1162" t="s">
        <v>1611</v>
      </c>
      <c r="C265" s="1163" t="s">
        <v>15</v>
      </c>
      <c r="D265" s="1164">
        <v>19.940000000000001</v>
      </c>
    </row>
    <row r="266" spans="1:4" hidden="1" x14ac:dyDescent="0.2">
      <c r="A266" s="1157" t="s">
        <v>1612</v>
      </c>
      <c r="B266" s="1158" t="s">
        <v>1613</v>
      </c>
      <c r="C266" s="1159" t="s">
        <v>15</v>
      </c>
      <c r="D266" s="1160">
        <v>125.2</v>
      </c>
    </row>
    <row r="267" spans="1:4" hidden="1" x14ac:dyDescent="0.2">
      <c r="A267" s="1161" t="s">
        <v>1614</v>
      </c>
      <c r="B267" s="1162" t="s">
        <v>1615</v>
      </c>
      <c r="C267" s="1163" t="s">
        <v>15</v>
      </c>
      <c r="D267" s="1164">
        <v>133.44999999999999</v>
      </c>
    </row>
    <row r="268" spans="1:4" hidden="1" x14ac:dyDescent="0.2">
      <c r="A268" s="1157" t="s">
        <v>1616</v>
      </c>
      <c r="B268" s="1158" t="s">
        <v>1617</v>
      </c>
      <c r="C268" s="1159" t="s">
        <v>15</v>
      </c>
      <c r="D268" s="1160">
        <v>2476.64</v>
      </c>
    </row>
    <row r="269" spans="1:4" hidden="1" x14ac:dyDescent="0.2">
      <c r="A269" s="1161" t="s">
        <v>1618</v>
      </c>
      <c r="B269" s="1162" t="s">
        <v>1619</v>
      </c>
      <c r="C269" s="1163" t="s">
        <v>15</v>
      </c>
      <c r="D269" s="1164">
        <v>338.15</v>
      </c>
    </row>
    <row r="270" spans="1:4" hidden="1" x14ac:dyDescent="0.2">
      <c r="A270" s="1157" t="s">
        <v>1620</v>
      </c>
      <c r="B270" s="1158" t="s">
        <v>1621</v>
      </c>
      <c r="C270" s="1159" t="s">
        <v>15</v>
      </c>
      <c r="D270" s="1160">
        <v>3.79</v>
      </c>
    </row>
    <row r="271" spans="1:4" hidden="1" x14ac:dyDescent="0.2">
      <c r="A271" s="1161" t="s">
        <v>1622</v>
      </c>
      <c r="B271" s="1162" t="s">
        <v>1623</v>
      </c>
      <c r="C271" s="1163" t="s">
        <v>15</v>
      </c>
      <c r="D271" s="1164">
        <v>62.89</v>
      </c>
    </row>
    <row r="272" spans="1:4" hidden="1" x14ac:dyDescent="0.2">
      <c r="A272" s="1157" t="s">
        <v>1624</v>
      </c>
      <c r="B272" s="1158" t="s">
        <v>1625</v>
      </c>
      <c r="C272" s="1159" t="s">
        <v>15</v>
      </c>
      <c r="D272" s="1160">
        <v>66.94</v>
      </c>
    </row>
    <row r="273" spans="1:4" hidden="1" x14ac:dyDescent="0.2">
      <c r="A273" s="1161" t="s">
        <v>1626</v>
      </c>
      <c r="B273" s="1162" t="s">
        <v>1627</v>
      </c>
      <c r="C273" s="1163" t="s">
        <v>15</v>
      </c>
      <c r="D273" s="1164">
        <v>291.98</v>
      </c>
    </row>
    <row r="274" spans="1:4" ht="25.5" hidden="1" x14ac:dyDescent="0.2">
      <c r="A274" s="1157" t="s">
        <v>1628</v>
      </c>
      <c r="B274" s="1158" t="s">
        <v>1629</v>
      </c>
      <c r="C274" s="1159" t="s">
        <v>15</v>
      </c>
      <c r="D274" s="1160">
        <v>14.69</v>
      </c>
    </row>
    <row r="275" spans="1:4" ht="25.5" hidden="1" x14ac:dyDescent="0.2">
      <c r="A275" s="1161" t="s">
        <v>1630</v>
      </c>
      <c r="B275" s="1162" t="s">
        <v>1631</v>
      </c>
      <c r="C275" s="1163" t="s">
        <v>15</v>
      </c>
      <c r="D275" s="1164">
        <v>3.9</v>
      </c>
    </row>
    <row r="276" spans="1:4" hidden="1" x14ac:dyDescent="0.2">
      <c r="A276" s="1157" t="s">
        <v>1632</v>
      </c>
      <c r="B276" s="1158" t="s">
        <v>1633</v>
      </c>
      <c r="C276" s="1159" t="s">
        <v>15</v>
      </c>
      <c r="D276" s="1160">
        <v>325.5</v>
      </c>
    </row>
    <row r="277" spans="1:4" hidden="1" x14ac:dyDescent="0.2">
      <c r="A277" s="1161" t="s">
        <v>1634</v>
      </c>
      <c r="B277" s="1162" t="s">
        <v>1635</v>
      </c>
      <c r="C277" s="1163" t="s">
        <v>15</v>
      </c>
      <c r="D277" s="1164">
        <v>4.9400000000000004</v>
      </c>
    </row>
    <row r="278" spans="1:4" hidden="1" x14ac:dyDescent="0.2">
      <c r="A278" s="1157" t="s">
        <v>1636</v>
      </c>
      <c r="B278" s="1158" t="s">
        <v>1637</v>
      </c>
      <c r="C278" s="1159" t="s">
        <v>15</v>
      </c>
      <c r="D278" s="1160">
        <v>315.18</v>
      </c>
    </row>
    <row r="279" spans="1:4" hidden="1" x14ac:dyDescent="0.2">
      <c r="A279" s="1161" t="s">
        <v>1638</v>
      </c>
      <c r="B279" s="1162" t="s">
        <v>1639</v>
      </c>
      <c r="C279" s="1163" t="s">
        <v>15</v>
      </c>
      <c r="D279" s="1164">
        <v>44.76</v>
      </c>
    </row>
    <row r="280" spans="1:4" hidden="1" x14ac:dyDescent="0.2">
      <c r="A280" s="1157" t="s">
        <v>1640</v>
      </c>
      <c r="B280" s="1158" t="s">
        <v>1641</v>
      </c>
      <c r="C280" s="1159" t="s">
        <v>15</v>
      </c>
      <c r="D280" s="1160">
        <v>170.13</v>
      </c>
    </row>
    <row r="281" spans="1:4" hidden="1" x14ac:dyDescent="0.2">
      <c r="A281" s="1161" t="s">
        <v>1642</v>
      </c>
      <c r="B281" s="1162" t="s">
        <v>1643</v>
      </c>
      <c r="C281" s="1163" t="s">
        <v>15</v>
      </c>
      <c r="D281" s="1164">
        <v>100.38</v>
      </c>
    </row>
    <row r="282" spans="1:4" hidden="1" x14ac:dyDescent="0.2">
      <c r="A282" s="1157" t="s">
        <v>1644</v>
      </c>
      <c r="B282" s="1158" t="s">
        <v>1645</v>
      </c>
      <c r="C282" s="1159" t="s">
        <v>15</v>
      </c>
      <c r="D282" s="1160">
        <v>560.05999999999995</v>
      </c>
    </row>
    <row r="283" spans="1:4" hidden="1" x14ac:dyDescent="0.2">
      <c r="A283" s="1161" t="s">
        <v>1646</v>
      </c>
      <c r="B283" s="1162" t="s">
        <v>1647</v>
      </c>
      <c r="C283" s="1163" t="s">
        <v>15</v>
      </c>
      <c r="D283" s="1164">
        <v>260.58</v>
      </c>
    </row>
    <row r="284" spans="1:4" hidden="1" x14ac:dyDescent="0.2">
      <c r="A284" s="1157" t="s">
        <v>1648</v>
      </c>
      <c r="B284" s="1158" t="s">
        <v>1649</v>
      </c>
      <c r="C284" s="1159" t="s">
        <v>15</v>
      </c>
      <c r="D284" s="1160">
        <v>335.8</v>
      </c>
    </row>
    <row r="285" spans="1:4" hidden="1" x14ac:dyDescent="0.2">
      <c r="A285" s="1161" t="s">
        <v>1650</v>
      </c>
      <c r="B285" s="1162" t="s">
        <v>1651</v>
      </c>
      <c r="C285" s="1163" t="s">
        <v>15</v>
      </c>
      <c r="D285" s="1164">
        <v>633.82000000000005</v>
      </c>
    </row>
    <row r="286" spans="1:4" hidden="1" x14ac:dyDescent="0.2">
      <c r="A286" s="1157" t="s">
        <v>1652</v>
      </c>
      <c r="B286" s="1158" t="s">
        <v>1653</v>
      </c>
      <c r="C286" s="1159" t="s">
        <v>15</v>
      </c>
      <c r="D286" s="1160">
        <v>862.63</v>
      </c>
    </row>
    <row r="287" spans="1:4" hidden="1" x14ac:dyDescent="0.2">
      <c r="A287" s="1161" t="s">
        <v>1654</v>
      </c>
      <c r="B287" s="1162" t="s">
        <v>1655</v>
      </c>
      <c r="C287" s="1163" t="s">
        <v>15</v>
      </c>
      <c r="D287" s="1164">
        <v>3401</v>
      </c>
    </row>
    <row r="288" spans="1:4" hidden="1" x14ac:dyDescent="0.2">
      <c r="A288" s="1157" t="s">
        <v>1656</v>
      </c>
      <c r="B288" s="1158" t="s">
        <v>1657</v>
      </c>
      <c r="C288" s="1159" t="s">
        <v>15</v>
      </c>
      <c r="D288" s="1160">
        <v>680.99</v>
      </c>
    </row>
    <row r="289" spans="1:4" hidden="1" x14ac:dyDescent="0.2">
      <c r="A289" s="1161" t="s">
        <v>1658</v>
      </c>
      <c r="B289" s="1162" t="s">
        <v>1659</v>
      </c>
      <c r="C289" s="1163" t="s">
        <v>15</v>
      </c>
      <c r="D289" s="1164">
        <v>366.02</v>
      </c>
    </row>
    <row r="290" spans="1:4" hidden="1" x14ac:dyDescent="0.2">
      <c r="A290" s="1157" t="s">
        <v>1660</v>
      </c>
      <c r="B290" s="1158" t="s">
        <v>1661</v>
      </c>
      <c r="C290" s="1159" t="s">
        <v>15</v>
      </c>
      <c r="D290" s="1160">
        <v>13.07</v>
      </c>
    </row>
    <row r="291" spans="1:4" hidden="1" x14ac:dyDescent="0.2">
      <c r="A291" s="1161" t="s">
        <v>1662</v>
      </c>
      <c r="B291" s="1162" t="s">
        <v>1663</v>
      </c>
      <c r="C291" s="1163" t="s">
        <v>15</v>
      </c>
      <c r="D291" s="1164">
        <v>38.130000000000003</v>
      </c>
    </row>
    <row r="292" spans="1:4" hidden="1" x14ac:dyDescent="0.2">
      <c r="A292" s="1157" t="s">
        <v>1664</v>
      </c>
      <c r="B292" s="1158" t="s">
        <v>1665</v>
      </c>
      <c r="C292" s="1159" t="s">
        <v>15</v>
      </c>
      <c r="D292" s="1160">
        <v>168.65</v>
      </c>
    </row>
    <row r="293" spans="1:4" hidden="1" x14ac:dyDescent="0.2">
      <c r="A293" s="1161" t="s">
        <v>1666</v>
      </c>
      <c r="B293" s="1162" t="s">
        <v>1667</v>
      </c>
      <c r="C293" s="1163" t="s">
        <v>15</v>
      </c>
      <c r="D293" s="1164">
        <v>4.3899999999999997</v>
      </c>
    </row>
    <row r="294" spans="1:4" hidden="1" x14ac:dyDescent="0.2">
      <c r="A294" s="1157" t="s">
        <v>1668</v>
      </c>
      <c r="B294" s="1158" t="s">
        <v>1669</v>
      </c>
      <c r="C294" s="1159" t="s">
        <v>15</v>
      </c>
      <c r="D294" s="1160">
        <v>32.79</v>
      </c>
    </row>
    <row r="295" spans="1:4" hidden="1" x14ac:dyDescent="0.2">
      <c r="A295" s="1161" t="s">
        <v>1670</v>
      </c>
      <c r="B295" s="1162" t="s">
        <v>1671</v>
      </c>
      <c r="C295" s="1163" t="s">
        <v>15</v>
      </c>
      <c r="D295" s="1164">
        <v>62.05</v>
      </c>
    </row>
    <row r="296" spans="1:4" hidden="1" x14ac:dyDescent="0.2">
      <c r="A296" s="1157" t="s">
        <v>1672</v>
      </c>
      <c r="B296" s="1158" t="s">
        <v>1673</v>
      </c>
      <c r="C296" s="1159" t="s">
        <v>15</v>
      </c>
      <c r="D296" s="1160">
        <v>14.1</v>
      </c>
    </row>
    <row r="297" spans="1:4" hidden="1" x14ac:dyDescent="0.2">
      <c r="A297" s="1161" t="s">
        <v>1674</v>
      </c>
      <c r="B297" s="1162" t="s">
        <v>1675</v>
      </c>
      <c r="C297" s="1163" t="s">
        <v>15</v>
      </c>
      <c r="D297" s="1164">
        <v>6.59</v>
      </c>
    </row>
    <row r="298" spans="1:4" ht="25.5" hidden="1" x14ac:dyDescent="0.2">
      <c r="A298" s="1157" t="s">
        <v>1676</v>
      </c>
      <c r="B298" s="1158" t="s">
        <v>1677</v>
      </c>
      <c r="C298" s="1159" t="s">
        <v>15</v>
      </c>
      <c r="D298" s="1160">
        <v>15.1</v>
      </c>
    </row>
    <row r="299" spans="1:4" hidden="1" x14ac:dyDescent="0.2">
      <c r="A299" s="1161" t="s">
        <v>1678</v>
      </c>
      <c r="B299" s="1162" t="s">
        <v>1679</v>
      </c>
      <c r="C299" s="1163" t="s">
        <v>15</v>
      </c>
      <c r="D299" s="1164">
        <v>30.25</v>
      </c>
    </row>
    <row r="300" spans="1:4" hidden="1" x14ac:dyDescent="0.2">
      <c r="A300" s="1157" t="s">
        <v>1680</v>
      </c>
      <c r="B300" s="1158" t="s">
        <v>1681</v>
      </c>
      <c r="C300" s="1159" t="s">
        <v>15</v>
      </c>
      <c r="D300" s="1160">
        <v>2.52</v>
      </c>
    </row>
    <row r="301" spans="1:4" hidden="1" x14ac:dyDescent="0.2">
      <c r="A301" s="1161" t="s">
        <v>1682</v>
      </c>
      <c r="B301" s="1162" t="s">
        <v>1683</v>
      </c>
      <c r="C301" s="1163" t="s">
        <v>15</v>
      </c>
      <c r="D301" s="1164">
        <v>621.07000000000005</v>
      </c>
    </row>
    <row r="302" spans="1:4" hidden="1" x14ac:dyDescent="0.2">
      <c r="A302" s="1157" t="s">
        <v>1684</v>
      </c>
      <c r="B302" s="1158" t="s">
        <v>1685</v>
      </c>
      <c r="C302" s="1159" t="s">
        <v>15</v>
      </c>
      <c r="D302" s="1160">
        <v>6.78</v>
      </c>
    </row>
    <row r="303" spans="1:4" hidden="1" x14ac:dyDescent="0.2">
      <c r="A303" s="1161" t="s">
        <v>1686</v>
      </c>
      <c r="B303" s="1162" t="s">
        <v>1687</v>
      </c>
      <c r="C303" s="1163" t="s">
        <v>15</v>
      </c>
      <c r="D303" s="1164">
        <v>18.649999999999999</v>
      </c>
    </row>
    <row r="304" spans="1:4" hidden="1" x14ac:dyDescent="0.2">
      <c r="A304" s="1157" t="s">
        <v>1688</v>
      </c>
      <c r="B304" s="1158" t="s">
        <v>1689</v>
      </c>
      <c r="C304" s="1159" t="s">
        <v>15</v>
      </c>
      <c r="D304" s="1160">
        <v>58.99</v>
      </c>
    </row>
    <row r="305" spans="1:4" hidden="1" x14ac:dyDescent="0.2">
      <c r="A305" s="1161" t="s">
        <v>1690</v>
      </c>
      <c r="B305" s="1162" t="s">
        <v>1691</v>
      </c>
      <c r="C305" s="1163" t="s">
        <v>15</v>
      </c>
      <c r="D305" s="1164">
        <v>124.52</v>
      </c>
    </row>
    <row r="306" spans="1:4" hidden="1" x14ac:dyDescent="0.2">
      <c r="A306" s="1157" t="s">
        <v>1692</v>
      </c>
      <c r="B306" s="1158" t="s">
        <v>1693</v>
      </c>
      <c r="C306" s="1159" t="s">
        <v>15</v>
      </c>
      <c r="D306" s="1160">
        <v>19.95</v>
      </c>
    </row>
    <row r="307" spans="1:4" hidden="1" x14ac:dyDescent="0.2">
      <c r="A307" s="1161" t="s">
        <v>1694</v>
      </c>
      <c r="B307" s="1162" t="s">
        <v>1695</v>
      </c>
      <c r="C307" s="1163" t="s">
        <v>15</v>
      </c>
      <c r="D307" s="1164">
        <v>73.19</v>
      </c>
    </row>
    <row r="308" spans="1:4" hidden="1" x14ac:dyDescent="0.2">
      <c r="A308" s="1157" t="s">
        <v>1696</v>
      </c>
      <c r="B308" s="1158" t="s">
        <v>1697</v>
      </c>
      <c r="C308" s="1159" t="s">
        <v>15</v>
      </c>
      <c r="D308" s="1160">
        <v>1.71</v>
      </c>
    </row>
    <row r="309" spans="1:4" hidden="1" x14ac:dyDescent="0.2">
      <c r="A309" s="1161" t="s">
        <v>1698</v>
      </c>
      <c r="B309" s="1162" t="s">
        <v>1699</v>
      </c>
      <c r="C309" s="1163" t="s">
        <v>15</v>
      </c>
      <c r="D309" s="1164">
        <v>177.72</v>
      </c>
    </row>
    <row r="310" spans="1:4" hidden="1" x14ac:dyDescent="0.2">
      <c r="A310" s="1157" t="s">
        <v>1700</v>
      </c>
      <c r="B310" s="1158" t="s">
        <v>1701</v>
      </c>
      <c r="C310" s="1159" t="s">
        <v>15</v>
      </c>
      <c r="D310" s="1160">
        <v>4.1100000000000003</v>
      </c>
    </row>
    <row r="311" spans="1:4" hidden="1" x14ac:dyDescent="0.2">
      <c r="A311" s="1161" t="s">
        <v>1702</v>
      </c>
      <c r="B311" s="1162" t="s">
        <v>1703</v>
      </c>
      <c r="C311" s="1163" t="s">
        <v>15</v>
      </c>
      <c r="D311" s="1164">
        <v>23.81</v>
      </c>
    </row>
    <row r="312" spans="1:4" hidden="1" x14ac:dyDescent="0.2">
      <c r="A312" s="1157" t="s">
        <v>1704</v>
      </c>
      <c r="B312" s="1158" t="s">
        <v>1705</v>
      </c>
      <c r="C312" s="1159" t="s">
        <v>15</v>
      </c>
      <c r="D312" s="1160">
        <v>2.1800000000000002</v>
      </c>
    </row>
    <row r="313" spans="1:4" hidden="1" x14ac:dyDescent="0.2">
      <c r="A313" s="1161" t="s">
        <v>1706</v>
      </c>
      <c r="B313" s="1162" t="s">
        <v>1707</v>
      </c>
      <c r="C313" s="1163" t="s">
        <v>15</v>
      </c>
      <c r="D313" s="1164">
        <v>15.62</v>
      </c>
    </row>
    <row r="314" spans="1:4" hidden="1" x14ac:dyDescent="0.2">
      <c r="A314" s="1157" t="s">
        <v>1708</v>
      </c>
      <c r="B314" s="1158" t="s">
        <v>1709</v>
      </c>
      <c r="C314" s="1159" t="s">
        <v>15</v>
      </c>
      <c r="D314" s="1160">
        <v>6.93</v>
      </c>
    </row>
    <row r="315" spans="1:4" hidden="1" x14ac:dyDescent="0.2">
      <c r="A315" s="1161" t="s">
        <v>1710</v>
      </c>
      <c r="B315" s="1162" t="s">
        <v>1711</v>
      </c>
      <c r="C315" s="1163" t="s">
        <v>15</v>
      </c>
      <c r="D315" s="1164">
        <v>12.47</v>
      </c>
    </row>
    <row r="316" spans="1:4" hidden="1" x14ac:dyDescent="0.2">
      <c r="A316" s="1157" t="s">
        <v>1712</v>
      </c>
      <c r="B316" s="1158" t="s">
        <v>1713</v>
      </c>
      <c r="C316" s="1159" t="s">
        <v>15</v>
      </c>
      <c r="D316" s="1160">
        <v>3.38</v>
      </c>
    </row>
    <row r="317" spans="1:4" hidden="1" x14ac:dyDescent="0.2">
      <c r="A317" s="1161" t="s">
        <v>1714</v>
      </c>
      <c r="B317" s="1162" t="s">
        <v>1715</v>
      </c>
      <c r="C317" s="1163" t="s">
        <v>15</v>
      </c>
      <c r="D317" s="1164">
        <v>16.73</v>
      </c>
    </row>
    <row r="318" spans="1:4" ht="25.5" hidden="1" x14ac:dyDescent="0.2">
      <c r="A318" s="1157" t="s">
        <v>1716</v>
      </c>
      <c r="B318" s="1158" t="s">
        <v>1717</v>
      </c>
      <c r="C318" s="1159" t="s">
        <v>15</v>
      </c>
      <c r="D318" s="1160">
        <v>22.91</v>
      </c>
    </row>
    <row r="319" spans="1:4" ht="25.5" hidden="1" x14ac:dyDescent="0.2">
      <c r="A319" s="1161" t="s">
        <v>1718</v>
      </c>
      <c r="B319" s="1162" t="s">
        <v>1719</v>
      </c>
      <c r="C319" s="1163" t="s">
        <v>15</v>
      </c>
      <c r="D319" s="1164">
        <v>56.88</v>
      </c>
    </row>
    <row r="320" spans="1:4" ht="25.5" hidden="1" x14ac:dyDescent="0.2">
      <c r="A320" s="1157" t="s">
        <v>1720</v>
      </c>
      <c r="B320" s="1158" t="s">
        <v>1721</v>
      </c>
      <c r="C320" s="1159" t="s">
        <v>15</v>
      </c>
      <c r="D320" s="1160">
        <v>13.42</v>
      </c>
    </row>
    <row r="321" spans="1:4" ht="25.5" hidden="1" x14ac:dyDescent="0.2">
      <c r="A321" s="1161" t="s">
        <v>1722</v>
      </c>
      <c r="B321" s="1162" t="s">
        <v>1723</v>
      </c>
      <c r="C321" s="1163" t="s">
        <v>15</v>
      </c>
      <c r="D321" s="1164">
        <v>11.47</v>
      </c>
    </row>
    <row r="322" spans="1:4" hidden="1" x14ac:dyDescent="0.2">
      <c r="A322" s="1157" t="s">
        <v>1724</v>
      </c>
      <c r="B322" s="1158" t="s">
        <v>1725</v>
      </c>
      <c r="C322" s="1159" t="s">
        <v>15</v>
      </c>
      <c r="D322" s="1160">
        <v>40.03</v>
      </c>
    </row>
    <row r="323" spans="1:4" ht="25.5" hidden="1" x14ac:dyDescent="0.2">
      <c r="A323" s="1161" t="s">
        <v>1726</v>
      </c>
      <c r="B323" s="1162" t="s">
        <v>1727</v>
      </c>
      <c r="C323" s="1163" t="s">
        <v>15</v>
      </c>
      <c r="D323" s="1164">
        <v>14.41</v>
      </c>
    </row>
    <row r="324" spans="1:4" ht="25.5" hidden="1" x14ac:dyDescent="0.2">
      <c r="A324" s="1157" t="s">
        <v>1728</v>
      </c>
      <c r="B324" s="1158" t="s">
        <v>1729</v>
      </c>
      <c r="C324" s="1159" t="s">
        <v>15</v>
      </c>
      <c r="D324" s="1160">
        <v>0.21</v>
      </c>
    </row>
    <row r="325" spans="1:4" hidden="1" x14ac:dyDescent="0.2">
      <c r="A325" s="1161" t="s">
        <v>1730</v>
      </c>
      <c r="B325" s="1162" t="s">
        <v>1731</v>
      </c>
      <c r="C325" s="1163" t="s">
        <v>15</v>
      </c>
      <c r="D325" s="1164">
        <v>0.43</v>
      </c>
    </row>
    <row r="326" spans="1:4" ht="25.5" hidden="1" x14ac:dyDescent="0.2">
      <c r="A326" s="1157" t="s">
        <v>1732</v>
      </c>
      <c r="B326" s="1158" t="s">
        <v>1733</v>
      </c>
      <c r="C326" s="1159" t="s">
        <v>15</v>
      </c>
      <c r="D326" s="1160">
        <v>4.4400000000000004</v>
      </c>
    </row>
    <row r="327" spans="1:4" hidden="1" x14ac:dyDescent="0.2">
      <c r="A327" s="1161" t="s">
        <v>1734</v>
      </c>
      <c r="B327" s="1162" t="s">
        <v>1735</v>
      </c>
      <c r="C327" s="1163" t="s">
        <v>15</v>
      </c>
      <c r="D327" s="1164">
        <v>73.7</v>
      </c>
    </row>
    <row r="328" spans="1:4" hidden="1" x14ac:dyDescent="0.2">
      <c r="A328" s="1157" t="s">
        <v>1736</v>
      </c>
      <c r="B328" s="1158" t="s">
        <v>1737</v>
      </c>
      <c r="C328" s="1159" t="s">
        <v>15</v>
      </c>
      <c r="D328" s="1160">
        <v>385.59</v>
      </c>
    </row>
    <row r="329" spans="1:4" hidden="1" x14ac:dyDescent="0.2">
      <c r="A329" s="1161" t="s">
        <v>1738</v>
      </c>
      <c r="B329" s="1162" t="s">
        <v>1739</v>
      </c>
      <c r="C329" s="1163" t="s">
        <v>15</v>
      </c>
      <c r="D329" s="1164">
        <v>381.07</v>
      </c>
    </row>
    <row r="330" spans="1:4" hidden="1" x14ac:dyDescent="0.2">
      <c r="A330" s="1157" t="s">
        <v>1740</v>
      </c>
      <c r="B330" s="1158" t="s">
        <v>1741</v>
      </c>
      <c r="C330" s="1159" t="s">
        <v>15</v>
      </c>
      <c r="D330" s="1160">
        <v>896.39</v>
      </c>
    </row>
    <row r="331" spans="1:4" hidden="1" x14ac:dyDescent="0.2">
      <c r="A331" s="1161" t="s">
        <v>1742</v>
      </c>
      <c r="B331" s="1162" t="s">
        <v>1743</v>
      </c>
      <c r="C331" s="1163" t="s">
        <v>15</v>
      </c>
      <c r="D331" s="1164">
        <v>51.45</v>
      </c>
    </row>
    <row r="332" spans="1:4" hidden="1" x14ac:dyDescent="0.2">
      <c r="A332" s="1157" t="s">
        <v>1744</v>
      </c>
      <c r="B332" s="1158" t="s">
        <v>1745</v>
      </c>
      <c r="C332" s="1159" t="s">
        <v>15</v>
      </c>
      <c r="D332" s="1160">
        <v>19.93</v>
      </c>
    </row>
    <row r="333" spans="1:4" hidden="1" x14ac:dyDescent="0.2">
      <c r="A333" s="1161" t="s">
        <v>1746</v>
      </c>
      <c r="B333" s="1162" t="s">
        <v>1747</v>
      </c>
      <c r="C333" s="1163" t="s">
        <v>15</v>
      </c>
      <c r="D333" s="1164">
        <v>0.36</v>
      </c>
    </row>
    <row r="334" spans="1:4" hidden="1" x14ac:dyDescent="0.2">
      <c r="A334" s="1157" t="s">
        <v>1748</v>
      </c>
      <c r="B334" s="1158" t="s">
        <v>1749</v>
      </c>
      <c r="C334" s="1159" t="s">
        <v>15</v>
      </c>
      <c r="D334" s="1160">
        <v>8.08</v>
      </c>
    </row>
    <row r="335" spans="1:4" hidden="1" x14ac:dyDescent="0.2">
      <c r="A335" s="1161" t="s">
        <v>1750</v>
      </c>
      <c r="B335" s="1162" t="s">
        <v>1751</v>
      </c>
      <c r="C335" s="1163" t="s">
        <v>15</v>
      </c>
      <c r="D335" s="1164">
        <v>401.85</v>
      </c>
    </row>
    <row r="336" spans="1:4" hidden="1" x14ac:dyDescent="0.2">
      <c r="A336" s="1157" t="s">
        <v>1752</v>
      </c>
      <c r="B336" s="1158" t="s">
        <v>1753</v>
      </c>
      <c r="C336" s="1159" t="s">
        <v>15</v>
      </c>
      <c r="D336" s="1160">
        <v>2.78</v>
      </c>
    </row>
    <row r="337" spans="1:4" hidden="1" x14ac:dyDescent="0.2">
      <c r="A337" s="1161" t="s">
        <v>1754</v>
      </c>
      <c r="B337" s="1162" t="s">
        <v>1755</v>
      </c>
      <c r="C337" s="1163" t="s">
        <v>15</v>
      </c>
      <c r="D337" s="1164"/>
    </row>
    <row r="338" spans="1:4" hidden="1" x14ac:dyDescent="0.2">
      <c r="A338" s="1157" t="s">
        <v>1756</v>
      </c>
      <c r="B338" s="1158" t="s">
        <v>1757</v>
      </c>
      <c r="C338" s="1159" t="s">
        <v>15</v>
      </c>
      <c r="D338" s="1160"/>
    </row>
    <row r="339" spans="1:4" hidden="1" x14ac:dyDescent="0.2">
      <c r="A339" s="1161" t="s">
        <v>1758</v>
      </c>
      <c r="B339" s="1162" t="s">
        <v>1759</v>
      </c>
      <c r="C339" s="1163" t="s">
        <v>15</v>
      </c>
      <c r="D339" s="1164"/>
    </row>
    <row r="340" spans="1:4" hidden="1" x14ac:dyDescent="0.2">
      <c r="A340" s="1157" t="s">
        <v>1760</v>
      </c>
      <c r="B340" s="1158" t="s">
        <v>1761</v>
      </c>
      <c r="C340" s="1159" t="s">
        <v>15</v>
      </c>
      <c r="D340" s="1160"/>
    </row>
    <row r="341" spans="1:4" hidden="1" x14ac:dyDescent="0.2">
      <c r="A341" s="1161" t="s">
        <v>1762</v>
      </c>
      <c r="B341" s="1162" t="s">
        <v>1763</v>
      </c>
      <c r="C341" s="1163" t="s">
        <v>15</v>
      </c>
      <c r="D341" s="1164"/>
    </row>
    <row r="342" spans="1:4" hidden="1" x14ac:dyDescent="0.2">
      <c r="A342" s="1157" t="s">
        <v>1764</v>
      </c>
      <c r="B342" s="1158" t="s">
        <v>1765</v>
      </c>
      <c r="C342" s="1159" t="s">
        <v>15</v>
      </c>
      <c r="D342" s="1160"/>
    </row>
    <row r="343" spans="1:4" hidden="1" x14ac:dyDescent="0.2">
      <c r="A343" s="1161" t="s">
        <v>1766</v>
      </c>
      <c r="B343" s="1162" t="s">
        <v>1767</v>
      </c>
      <c r="C343" s="1163" t="s">
        <v>15</v>
      </c>
      <c r="D343" s="1164"/>
    </row>
    <row r="344" spans="1:4" hidden="1" x14ac:dyDescent="0.2">
      <c r="A344" s="1157" t="s">
        <v>1768</v>
      </c>
      <c r="B344" s="1158" t="s">
        <v>1769</v>
      </c>
      <c r="C344" s="1159" t="s">
        <v>15</v>
      </c>
      <c r="D344" s="1160"/>
    </row>
    <row r="345" spans="1:4" hidden="1" x14ac:dyDescent="0.2">
      <c r="A345" s="1161" t="s">
        <v>1770</v>
      </c>
      <c r="B345" s="1162" t="s">
        <v>1771</v>
      </c>
      <c r="C345" s="1163" t="s">
        <v>15</v>
      </c>
      <c r="D345" s="1164"/>
    </row>
    <row r="346" spans="1:4" hidden="1" x14ac:dyDescent="0.2">
      <c r="A346" s="1157" t="s">
        <v>1772</v>
      </c>
      <c r="B346" s="1158" t="s">
        <v>1773</v>
      </c>
      <c r="C346" s="1159" t="s">
        <v>15</v>
      </c>
      <c r="D346" s="1160"/>
    </row>
    <row r="347" spans="1:4" hidden="1" x14ac:dyDescent="0.2">
      <c r="A347" s="1161" t="s">
        <v>1774</v>
      </c>
      <c r="B347" s="1162" t="s">
        <v>1775</v>
      </c>
      <c r="C347" s="1163" t="s">
        <v>15</v>
      </c>
      <c r="D347" s="1164"/>
    </row>
    <row r="348" spans="1:4" hidden="1" x14ac:dyDescent="0.2">
      <c r="A348" s="1157" t="s">
        <v>1776</v>
      </c>
      <c r="B348" s="1158" t="s">
        <v>1777</v>
      </c>
      <c r="C348" s="1159" t="s">
        <v>15</v>
      </c>
      <c r="D348" s="1160"/>
    </row>
    <row r="349" spans="1:4" hidden="1" x14ac:dyDescent="0.2">
      <c r="A349" s="1161" t="s">
        <v>1778</v>
      </c>
      <c r="B349" s="1162" t="s">
        <v>1779</v>
      </c>
      <c r="C349" s="1163" t="s">
        <v>15</v>
      </c>
      <c r="D349" s="1164"/>
    </row>
    <row r="350" spans="1:4" hidden="1" x14ac:dyDescent="0.2">
      <c r="A350" s="1157" t="s">
        <v>1780</v>
      </c>
      <c r="B350" s="1158" t="s">
        <v>1781</v>
      </c>
      <c r="C350" s="1159" t="s">
        <v>15</v>
      </c>
      <c r="D350" s="1160">
        <v>62.58</v>
      </c>
    </row>
    <row r="351" spans="1:4" hidden="1" x14ac:dyDescent="0.2">
      <c r="A351" s="1161" t="s">
        <v>1782</v>
      </c>
      <c r="B351" s="1162" t="s">
        <v>1783</v>
      </c>
      <c r="C351" s="1163" t="s">
        <v>15</v>
      </c>
      <c r="D351" s="1164">
        <v>19.579999999999998</v>
      </c>
    </row>
    <row r="352" spans="1:4" hidden="1" x14ac:dyDescent="0.2">
      <c r="A352" s="1157" t="s">
        <v>1784</v>
      </c>
      <c r="B352" s="1158" t="s">
        <v>1785</v>
      </c>
      <c r="C352" s="1159" t="s">
        <v>15</v>
      </c>
      <c r="D352" s="1160">
        <v>20.78</v>
      </c>
    </row>
    <row r="353" spans="1:5" hidden="1" x14ac:dyDescent="0.2">
      <c r="A353" s="1161" t="s">
        <v>1786</v>
      </c>
      <c r="B353" s="1162" t="s">
        <v>1787</v>
      </c>
      <c r="C353" s="1163" t="s">
        <v>15</v>
      </c>
      <c r="D353" s="1164">
        <v>18.84</v>
      </c>
    </row>
    <row r="354" spans="1:5" hidden="1" x14ac:dyDescent="0.2">
      <c r="A354" s="1157" t="s">
        <v>1788</v>
      </c>
      <c r="B354" s="1158" t="s">
        <v>1789</v>
      </c>
      <c r="C354" s="1159" t="s">
        <v>15</v>
      </c>
      <c r="D354" s="1160">
        <v>14.58</v>
      </c>
    </row>
    <row r="355" spans="1:5" x14ac:dyDescent="0.2">
      <c r="A355" s="1152" t="s">
        <v>1790</v>
      </c>
      <c r="B355" s="1153" t="s">
        <v>1791</v>
      </c>
      <c r="C355" s="1154"/>
      <c r="D355" s="1155"/>
    </row>
    <row r="356" spans="1:5" x14ac:dyDescent="0.2">
      <c r="A356" s="1165" t="s">
        <v>1792</v>
      </c>
      <c r="B356" s="1166" t="s">
        <v>1523</v>
      </c>
      <c r="C356" s="1167"/>
      <c r="D356" s="1168"/>
    </row>
    <row r="357" spans="1:5" x14ac:dyDescent="0.2">
      <c r="A357" s="1161" t="s">
        <v>1793</v>
      </c>
      <c r="B357" s="1162" t="s">
        <v>1408</v>
      </c>
      <c r="C357" s="1163" t="s">
        <v>15</v>
      </c>
      <c r="D357" s="1164">
        <v>791.58</v>
      </c>
      <c r="E357" s="12" t="s">
        <v>2284</v>
      </c>
    </row>
    <row r="358" spans="1:5" x14ac:dyDescent="0.2">
      <c r="A358" s="1157" t="s">
        <v>1794</v>
      </c>
      <c r="B358" s="1158" t="s">
        <v>1795</v>
      </c>
      <c r="C358" s="1159" t="s">
        <v>15</v>
      </c>
      <c r="D358" s="1160">
        <v>443.94</v>
      </c>
      <c r="E358" s="12" t="s">
        <v>2285</v>
      </c>
    </row>
    <row r="359" spans="1:5" x14ac:dyDescent="0.2">
      <c r="A359" s="1161" t="s">
        <v>1796</v>
      </c>
      <c r="B359" s="1162" t="s">
        <v>1797</v>
      </c>
      <c r="C359" s="1163" t="s">
        <v>15</v>
      </c>
      <c r="D359" s="1164">
        <v>74.91</v>
      </c>
    </row>
    <row r="360" spans="1:5" x14ac:dyDescent="0.2">
      <c r="A360" s="1157" t="s">
        <v>1798</v>
      </c>
      <c r="B360" s="1158" t="s">
        <v>1799</v>
      </c>
      <c r="C360" s="1159" t="s">
        <v>15</v>
      </c>
      <c r="D360" s="1160">
        <v>2.75</v>
      </c>
    </row>
    <row r="361" spans="1:5" x14ac:dyDescent="0.2">
      <c r="A361" s="1161" t="s">
        <v>1800</v>
      </c>
      <c r="B361" s="1162" t="s">
        <v>1801</v>
      </c>
      <c r="C361" s="1163" t="s">
        <v>15</v>
      </c>
      <c r="D361" s="1164">
        <v>381.07</v>
      </c>
    </row>
    <row r="362" spans="1:5" x14ac:dyDescent="0.2">
      <c r="A362" s="1152" t="s">
        <v>1802</v>
      </c>
      <c r="B362" s="1153" t="s">
        <v>1127</v>
      </c>
      <c r="C362" s="1154"/>
      <c r="D362" s="1155"/>
    </row>
    <row r="363" spans="1:5" x14ac:dyDescent="0.2">
      <c r="A363" s="1165" t="s">
        <v>1803</v>
      </c>
      <c r="B363" s="1166" t="s">
        <v>1523</v>
      </c>
      <c r="C363" s="1167"/>
      <c r="D363" s="1168"/>
    </row>
    <row r="364" spans="1:5" x14ac:dyDescent="0.2">
      <c r="A364" s="1157" t="s">
        <v>1804</v>
      </c>
      <c r="B364" s="1158" t="s">
        <v>1805</v>
      </c>
      <c r="C364" s="1159" t="s">
        <v>91</v>
      </c>
      <c r="D364" s="1160">
        <v>90.89</v>
      </c>
    </row>
    <row r="365" spans="1:5" x14ac:dyDescent="0.2">
      <c r="A365" s="1152" t="s">
        <v>1806</v>
      </c>
      <c r="B365" s="1153" t="s">
        <v>1807</v>
      </c>
      <c r="C365" s="1154"/>
      <c r="D365" s="1155"/>
    </row>
    <row r="366" spans="1:5" x14ac:dyDescent="0.2">
      <c r="A366" s="1165" t="s">
        <v>1808</v>
      </c>
      <c r="B366" s="1166" t="s">
        <v>1523</v>
      </c>
      <c r="C366" s="1167"/>
      <c r="D366" s="1168"/>
    </row>
    <row r="367" spans="1:5" x14ac:dyDescent="0.2">
      <c r="A367" s="1161" t="s">
        <v>1809</v>
      </c>
      <c r="B367" s="1162" t="s">
        <v>1810</v>
      </c>
      <c r="C367" s="1163" t="s">
        <v>15</v>
      </c>
      <c r="D367" s="1164">
        <v>7951.5</v>
      </c>
    </row>
    <row r="368" spans="1:5" x14ac:dyDescent="0.2">
      <c r="A368" s="1157" t="s">
        <v>1811</v>
      </c>
      <c r="B368" s="1158" t="s">
        <v>1812</v>
      </c>
      <c r="C368" s="1159" t="s">
        <v>15</v>
      </c>
      <c r="D368" s="1160">
        <v>7168.56</v>
      </c>
    </row>
    <row r="369" spans="1:5" x14ac:dyDescent="0.2">
      <c r="A369" s="1161" t="s">
        <v>1813</v>
      </c>
      <c r="B369" s="1162" t="s">
        <v>1814</v>
      </c>
      <c r="C369" s="1163" t="s">
        <v>15</v>
      </c>
      <c r="D369" s="1164">
        <v>34.04</v>
      </c>
    </row>
    <row r="370" spans="1:5" x14ac:dyDescent="0.2">
      <c r="A370" s="1152" t="s">
        <v>1815</v>
      </c>
      <c r="B370" s="1153" t="s">
        <v>880</v>
      </c>
      <c r="C370" s="1154"/>
      <c r="D370" s="1155"/>
    </row>
    <row r="371" spans="1:5" x14ac:dyDescent="0.2">
      <c r="A371" s="1165" t="s">
        <v>1816</v>
      </c>
      <c r="B371" s="1166" t="s">
        <v>1523</v>
      </c>
      <c r="C371" s="1167"/>
      <c r="D371" s="1168"/>
    </row>
    <row r="372" spans="1:5" x14ac:dyDescent="0.2">
      <c r="A372" s="1157" t="s">
        <v>1817</v>
      </c>
      <c r="B372" s="1158" t="s">
        <v>1818</v>
      </c>
      <c r="C372" s="1159" t="s">
        <v>15</v>
      </c>
      <c r="D372" s="1160">
        <v>773.27</v>
      </c>
      <c r="E372" s="12" t="s">
        <v>2297</v>
      </c>
    </row>
    <row r="373" spans="1:5" x14ac:dyDescent="0.2">
      <c r="A373" s="1161" t="s">
        <v>1819</v>
      </c>
      <c r="B373" s="1162" t="s">
        <v>1820</v>
      </c>
      <c r="C373" s="1163" t="s">
        <v>15</v>
      </c>
      <c r="D373" s="1164">
        <v>3507.52</v>
      </c>
      <c r="E373" s="12" t="s">
        <v>2298</v>
      </c>
    </row>
    <row r="374" spans="1:5" x14ac:dyDescent="0.2">
      <c r="A374" s="1161" t="s">
        <v>1823</v>
      </c>
      <c r="B374" s="1162" t="s">
        <v>1477</v>
      </c>
      <c r="C374" s="1163" t="s">
        <v>15</v>
      </c>
      <c r="D374" s="1164">
        <v>2.97</v>
      </c>
    </row>
    <row r="375" spans="1:5" x14ac:dyDescent="0.2">
      <c r="A375" s="1157" t="s">
        <v>1824</v>
      </c>
      <c r="B375" s="1158" t="s">
        <v>1484</v>
      </c>
      <c r="C375" s="1159" t="s">
        <v>15</v>
      </c>
      <c r="D375" s="1160">
        <v>79.790000000000006</v>
      </c>
      <c r="E375" s="12" t="s">
        <v>2300</v>
      </c>
    </row>
    <row r="376" spans="1:5" x14ac:dyDescent="0.2">
      <c r="A376" s="1161" t="s">
        <v>1825</v>
      </c>
      <c r="B376" s="1162" t="s">
        <v>1826</v>
      </c>
      <c r="C376" s="1163" t="s">
        <v>15</v>
      </c>
      <c r="D376" s="1164">
        <v>833.32</v>
      </c>
      <c r="E376" s="12" t="s">
        <v>2189</v>
      </c>
    </row>
    <row r="377" spans="1:5" x14ac:dyDescent="0.2">
      <c r="A377" s="1148" t="s">
        <v>1828</v>
      </c>
      <c r="B377" s="1149" t="s">
        <v>1829</v>
      </c>
      <c r="C377" s="1150"/>
      <c r="D377" s="1151"/>
    </row>
    <row r="378" spans="1:5" x14ac:dyDescent="0.2">
      <c r="A378" s="1152" t="s">
        <v>1830</v>
      </c>
      <c r="B378" s="1153" t="s">
        <v>1831</v>
      </c>
      <c r="C378" s="1154"/>
      <c r="D378" s="1155"/>
    </row>
    <row r="379" spans="1:5" x14ac:dyDescent="0.2">
      <c r="A379" s="1165" t="s">
        <v>1832</v>
      </c>
      <c r="B379" s="1166" t="s">
        <v>1829</v>
      </c>
      <c r="C379" s="1167"/>
      <c r="D379" s="1168"/>
    </row>
    <row r="380" spans="1:5" x14ac:dyDescent="0.2">
      <c r="A380" s="1161" t="s">
        <v>1833</v>
      </c>
      <c r="B380" s="1162" t="s">
        <v>1834</v>
      </c>
      <c r="C380" s="1163" t="s">
        <v>15</v>
      </c>
      <c r="D380" s="1164">
        <v>1.68</v>
      </c>
    </row>
    <row r="381" spans="1:5" x14ac:dyDescent="0.2">
      <c r="A381" s="1157" t="s">
        <v>1835</v>
      </c>
      <c r="B381" s="1158" t="s">
        <v>1836</v>
      </c>
      <c r="C381" s="1159" t="s">
        <v>15</v>
      </c>
      <c r="D381" s="1160">
        <v>81.63</v>
      </c>
    </row>
    <row r="382" spans="1:5" x14ac:dyDescent="0.2">
      <c r="A382" s="1148" t="s">
        <v>536</v>
      </c>
      <c r="B382" s="1149" t="s">
        <v>880</v>
      </c>
      <c r="C382" s="1150"/>
      <c r="D382" s="1151"/>
    </row>
    <row r="383" spans="1:5" x14ac:dyDescent="0.2">
      <c r="A383" s="1152" t="s">
        <v>537</v>
      </c>
      <c r="B383" s="1153" t="s">
        <v>1837</v>
      </c>
      <c r="C383" s="1154"/>
      <c r="D383" s="1155"/>
    </row>
    <row r="384" spans="1:5" x14ac:dyDescent="0.2">
      <c r="A384" s="1165" t="s">
        <v>1838</v>
      </c>
      <c r="B384" s="1166" t="s">
        <v>880</v>
      </c>
      <c r="C384" s="1167"/>
      <c r="D384" s="1168"/>
    </row>
    <row r="385" spans="1:4" x14ac:dyDescent="0.2">
      <c r="A385" s="1161" t="s">
        <v>1839</v>
      </c>
      <c r="B385" s="1162" t="s">
        <v>1840</v>
      </c>
      <c r="C385" s="1163" t="s">
        <v>15</v>
      </c>
      <c r="D385" s="1164">
        <v>18.64</v>
      </c>
    </row>
    <row r="386" spans="1:4" x14ac:dyDescent="0.2">
      <c r="A386" s="1157" t="s">
        <v>1841</v>
      </c>
      <c r="B386" s="1158" t="s">
        <v>1842</v>
      </c>
      <c r="C386" s="1159" t="s">
        <v>15</v>
      </c>
      <c r="D386" s="1160">
        <v>4.04</v>
      </c>
    </row>
    <row r="387" spans="1:4" x14ac:dyDescent="0.2">
      <c r="A387" s="1161" t="s">
        <v>1843</v>
      </c>
      <c r="B387" s="1162" t="s">
        <v>1844</v>
      </c>
      <c r="C387" s="1163" t="s">
        <v>15</v>
      </c>
      <c r="D387" s="1164">
        <v>25.19</v>
      </c>
    </row>
    <row r="388" spans="1:4" x14ac:dyDescent="0.2">
      <c r="A388" s="1157" t="s">
        <v>1845</v>
      </c>
      <c r="B388" s="1158" t="s">
        <v>1846</v>
      </c>
      <c r="C388" s="1159" t="s">
        <v>15</v>
      </c>
      <c r="D388" s="1160">
        <v>60.55</v>
      </c>
    </row>
    <row r="389" spans="1:4" x14ac:dyDescent="0.2">
      <c r="A389" s="1161" t="s">
        <v>1847</v>
      </c>
      <c r="B389" s="1162" t="s">
        <v>1848</v>
      </c>
      <c r="C389" s="1163" t="s">
        <v>15</v>
      </c>
      <c r="D389" s="1164">
        <v>781.38</v>
      </c>
    </row>
    <row r="390" spans="1:4" x14ac:dyDescent="0.2">
      <c r="A390" s="1157" t="s">
        <v>1849</v>
      </c>
      <c r="B390" s="1158" t="s">
        <v>1850</v>
      </c>
      <c r="C390" s="1159" t="s">
        <v>15</v>
      </c>
      <c r="D390" s="1160">
        <v>2484.87</v>
      </c>
    </row>
    <row r="391" spans="1:4" x14ac:dyDescent="0.2">
      <c r="A391" s="1161" t="s">
        <v>1851</v>
      </c>
      <c r="B391" s="1162" t="s">
        <v>1852</v>
      </c>
      <c r="C391" s="1163" t="s">
        <v>15</v>
      </c>
      <c r="D391" s="1164">
        <v>5473.34</v>
      </c>
    </row>
    <row r="392" spans="1:4" x14ac:dyDescent="0.2">
      <c r="A392" s="1157" t="s">
        <v>1853</v>
      </c>
      <c r="B392" s="1158" t="s">
        <v>1854</v>
      </c>
      <c r="C392" s="1159" t="s">
        <v>15</v>
      </c>
      <c r="D392" s="1160">
        <v>431.95</v>
      </c>
    </row>
    <row r="393" spans="1:4" x14ac:dyDescent="0.2">
      <c r="A393" s="1161" t="s">
        <v>1855</v>
      </c>
      <c r="B393" s="1162" t="s">
        <v>1856</v>
      </c>
      <c r="C393" s="1163" t="s">
        <v>15</v>
      </c>
      <c r="D393" s="1164">
        <v>3.22</v>
      </c>
    </row>
    <row r="394" spans="1:4" x14ac:dyDescent="0.2">
      <c r="A394" s="1152" t="s">
        <v>1857</v>
      </c>
      <c r="B394" s="1153" t="s">
        <v>879</v>
      </c>
      <c r="C394" s="1154"/>
      <c r="D394" s="1155"/>
    </row>
    <row r="395" spans="1:4" x14ac:dyDescent="0.2">
      <c r="A395" s="1165" t="s">
        <v>1858</v>
      </c>
      <c r="B395" s="1166" t="s">
        <v>880</v>
      </c>
      <c r="C395" s="1167"/>
      <c r="D395" s="1168"/>
    </row>
    <row r="396" spans="1:4" x14ac:dyDescent="0.2">
      <c r="A396" s="1157" t="s">
        <v>1859</v>
      </c>
      <c r="B396" s="1158" t="s">
        <v>1799</v>
      </c>
      <c r="C396" s="1159" t="s">
        <v>15</v>
      </c>
      <c r="D396" s="1160">
        <v>25.19</v>
      </c>
    </row>
    <row r="397" spans="1:4" x14ac:dyDescent="0.2">
      <c r="A397" s="1161" t="s">
        <v>1860</v>
      </c>
      <c r="B397" s="1162" t="s">
        <v>1861</v>
      </c>
      <c r="C397" s="1163" t="s">
        <v>15</v>
      </c>
      <c r="D397" s="1164">
        <v>781.38</v>
      </c>
    </row>
    <row r="398" spans="1:4" x14ac:dyDescent="0.2">
      <c r="A398" s="1157" t="s">
        <v>1862</v>
      </c>
      <c r="B398" s="1158" t="s">
        <v>1863</v>
      </c>
      <c r="C398" s="1159" t="s">
        <v>15</v>
      </c>
      <c r="D398" s="1160">
        <v>2484.87</v>
      </c>
    </row>
    <row r="399" spans="1:4" x14ac:dyDescent="0.2">
      <c r="A399" s="1161" t="s">
        <v>1864</v>
      </c>
      <c r="B399" s="1162" t="s">
        <v>1865</v>
      </c>
      <c r="C399" s="1163" t="s">
        <v>15</v>
      </c>
      <c r="D399" s="1164">
        <v>60.55</v>
      </c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08AC-9F82-4EF6-823C-AECCFDD9A4DB}">
  <sheetPr>
    <tabColor theme="0" tint="-0.34998626667073579"/>
    <pageSetUpPr fitToPage="1"/>
  </sheetPr>
  <dimension ref="A1:O1042"/>
  <sheetViews>
    <sheetView showGridLines="0" showZeros="0" zoomScale="55" zoomScaleNormal="55" zoomScaleSheetLayoutView="55" workbookViewId="0">
      <pane xSplit="8" ySplit="7" topLeftCell="I74" activePane="bottomRight" state="frozen"/>
      <selection activeCell="C121" sqref="C121"/>
      <selection pane="topRight" activeCell="C121" sqref="C121"/>
      <selection pane="bottomLeft" activeCell="C121" sqref="C121"/>
      <selection pane="bottomRight" activeCell="M5" sqref="M5"/>
    </sheetView>
  </sheetViews>
  <sheetFormatPr defaultColWidth="14.42578125" defaultRowHeight="15" x14ac:dyDescent="0.25"/>
  <cols>
    <col min="1" max="1" width="31.7109375" style="1034" bestFit="1" customWidth="1"/>
    <col min="2" max="2" width="77.7109375" style="1069" customWidth="1"/>
    <col min="3" max="4" width="19.140625" style="1059" customWidth="1"/>
    <col min="5" max="7" width="19.140625" style="1061" customWidth="1"/>
    <col min="8" max="8" width="20.85546875" style="1061" bestFit="1" customWidth="1"/>
    <col min="9" max="9" width="1.7109375" style="1028" customWidth="1"/>
    <col min="10" max="10" width="17" style="1034" customWidth="1"/>
    <col min="11" max="11" width="1.42578125" style="1034" customWidth="1"/>
    <col min="12" max="12" width="53.42578125" style="1034" bestFit="1" customWidth="1"/>
    <col min="13" max="13" width="15.42578125" style="1034" bestFit="1" customWidth="1"/>
    <col min="14" max="16384" width="14.42578125" style="1034"/>
  </cols>
  <sheetData>
    <row r="1" spans="1:13" ht="18.75" x14ac:dyDescent="0.25">
      <c r="A1" s="1030" t="s">
        <v>357</v>
      </c>
      <c r="B1" s="1065">
        <f>'Obra '!D1</f>
        <v>365</v>
      </c>
      <c r="C1" s="1031"/>
      <c r="D1" s="1032"/>
      <c r="E1" s="1033"/>
      <c r="F1" s="1033"/>
      <c r="G1" s="1033"/>
      <c r="H1" s="1033"/>
      <c r="I1" s="1032"/>
      <c r="J1" s="1032"/>
      <c r="K1" s="1032"/>
    </row>
    <row r="2" spans="1:13" ht="18.75" x14ac:dyDescent="0.25">
      <c r="A2" s="1035" t="s">
        <v>358</v>
      </c>
      <c r="B2" s="1066" t="str">
        <f>'Obra '!D2</f>
        <v>COTA</v>
      </c>
      <c r="C2" s="1036"/>
      <c r="D2" s="1037"/>
      <c r="E2" s="1038"/>
      <c r="F2" s="1038"/>
      <c r="G2" s="1038"/>
      <c r="H2" s="1038"/>
      <c r="I2" s="1037"/>
      <c r="J2" s="1037"/>
      <c r="K2" s="1037"/>
    </row>
    <row r="3" spans="1:13" ht="18.75" x14ac:dyDescent="0.25">
      <c r="A3" s="1035" t="s">
        <v>359</v>
      </c>
      <c r="B3" s="1066" t="str">
        <f>'Obra '!D3</f>
        <v>R00</v>
      </c>
      <c r="C3" s="1036"/>
      <c r="D3" s="1037"/>
      <c r="E3" s="1039"/>
      <c r="F3" s="1039"/>
      <c r="G3" s="1039"/>
      <c r="H3" s="1039"/>
      <c r="I3" s="1040"/>
      <c r="J3" s="1040"/>
      <c r="K3" s="1040"/>
    </row>
    <row r="4" spans="1:13" ht="24" thickBot="1" x14ac:dyDescent="0.3">
      <c r="A4" s="1446" t="s">
        <v>838</v>
      </c>
      <c r="B4" s="1447"/>
      <c r="C4" s="1447"/>
      <c r="D4" s="1447"/>
      <c r="E4" s="1447"/>
      <c r="F4" s="1447"/>
      <c r="G4" s="1447"/>
      <c r="H4" s="1447"/>
      <c r="I4" s="1447"/>
      <c r="J4" s="1447"/>
      <c r="K4" s="1447"/>
    </row>
    <row r="5" spans="1:13" ht="27.75" customHeight="1" thickTop="1" x14ac:dyDescent="0.25">
      <c r="A5" s="1448" t="s">
        <v>839</v>
      </c>
      <c r="B5" s="1451" t="s">
        <v>840</v>
      </c>
      <c r="C5" s="1454" t="s">
        <v>855</v>
      </c>
      <c r="D5" s="1454" t="s">
        <v>856</v>
      </c>
      <c r="E5" s="1443" t="s">
        <v>851</v>
      </c>
      <c r="F5" s="1443" t="s">
        <v>852</v>
      </c>
      <c r="G5" s="1443" t="s">
        <v>858</v>
      </c>
      <c r="H5" s="1457" t="s">
        <v>841</v>
      </c>
      <c r="J5" s="1063" t="s">
        <v>685</v>
      </c>
      <c r="K5" s="1041"/>
    </row>
    <row r="6" spans="1:13" ht="16.5" thickBot="1" x14ac:dyDescent="0.3">
      <c r="A6" s="1449"/>
      <c r="B6" s="1452"/>
      <c r="C6" s="1455"/>
      <c r="D6" s="1455"/>
      <c r="E6" s="1444"/>
      <c r="F6" s="1444"/>
      <c r="G6" s="1444"/>
      <c r="H6" s="1458"/>
      <c r="I6" s="1042"/>
      <c r="J6" s="1043" t="s">
        <v>10</v>
      </c>
      <c r="K6" s="1041"/>
    </row>
    <row r="7" spans="1:13" ht="15.75" x14ac:dyDescent="0.25">
      <c r="A7" s="1450"/>
      <c r="B7" s="1453"/>
      <c r="C7" s="1456"/>
      <c r="D7" s="1456"/>
      <c r="E7" s="1445"/>
      <c r="F7" s="1445"/>
      <c r="G7" s="1445"/>
      <c r="H7" s="1459"/>
      <c r="I7" s="1042"/>
      <c r="J7" s="1044">
        <v>1</v>
      </c>
      <c r="K7" s="1041"/>
    </row>
    <row r="8" spans="1:13" ht="18.75" x14ac:dyDescent="0.3">
      <c r="A8" s="1083" t="s">
        <v>842</v>
      </c>
      <c r="B8" s="1067" t="s">
        <v>2200</v>
      </c>
      <c r="C8" s="1045">
        <v>0.82</v>
      </c>
      <c r="D8" s="1045">
        <v>2.1</v>
      </c>
      <c r="E8" s="1046"/>
      <c r="F8" s="1046">
        <f>(C8+0.2+0.2)*H8</f>
        <v>437.98</v>
      </c>
      <c r="G8" s="1046"/>
      <c r="H8" s="1047">
        <f>SUMPRODUCT($J$7:$J$7,$J8:$J8)</f>
        <v>359</v>
      </c>
      <c r="I8" s="1042"/>
      <c r="J8" s="1048">
        <f>3+8+28+(32*10)</f>
        <v>359</v>
      </c>
      <c r="K8" s="1041"/>
      <c r="L8" s="1087" t="s">
        <v>864</v>
      </c>
      <c r="M8" s="1087" t="s">
        <v>10</v>
      </c>
    </row>
    <row r="9" spans="1:13" ht="18.75" x14ac:dyDescent="0.3">
      <c r="A9" s="1083" t="s">
        <v>842</v>
      </c>
      <c r="B9" s="1067" t="s">
        <v>2216</v>
      </c>
      <c r="C9" s="1045">
        <v>0.62</v>
      </c>
      <c r="D9" s="1045">
        <v>2.1</v>
      </c>
      <c r="E9" s="1046"/>
      <c r="F9" s="1046">
        <f t="shared" ref="F9:F12" si="0">(C9+0.2+0.2)*H9</f>
        <v>7.1400000000000006</v>
      </c>
      <c r="G9" s="1046"/>
      <c r="H9" s="1047">
        <f t="shared" ref="H9:H12" si="1">SUMPRODUCT($J$7:$J$7,$J9:$J9)</f>
        <v>7</v>
      </c>
      <c r="I9" s="1042"/>
      <c r="J9" s="1048">
        <f>6+1</f>
        <v>7</v>
      </c>
      <c r="K9" s="1041"/>
      <c r="L9" s="1087" t="s">
        <v>2269</v>
      </c>
      <c r="M9" s="1088">
        <f>H9</f>
        <v>7</v>
      </c>
    </row>
    <row r="10" spans="1:13" ht="18.75" x14ac:dyDescent="0.3">
      <c r="A10" s="1084" t="s">
        <v>842</v>
      </c>
      <c r="B10" s="1067" t="s">
        <v>2217</v>
      </c>
      <c r="C10" s="1049">
        <v>0.72</v>
      </c>
      <c r="D10" s="1045">
        <v>2.1</v>
      </c>
      <c r="E10" s="1046"/>
      <c r="F10" s="1046">
        <f t="shared" si="0"/>
        <v>301.27999999999997</v>
      </c>
      <c r="G10" s="1046"/>
      <c r="H10" s="1047">
        <f t="shared" si="1"/>
        <v>269</v>
      </c>
      <c r="I10" s="1042"/>
      <c r="J10" s="1050">
        <f>1+23+(24*10)+5</f>
        <v>269</v>
      </c>
      <c r="K10" s="1041"/>
      <c r="L10" s="1087" t="s">
        <v>865</v>
      </c>
      <c r="M10" s="1088">
        <f>H10</f>
        <v>269</v>
      </c>
    </row>
    <row r="11" spans="1:13" ht="18.75" x14ac:dyDescent="0.3">
      <c r="A11" s="1084" t="s">
        <v>842</v>
      </c>
      <c r="B11" s="1067" t="s">
        <v>2218</v>
      </c>
      <c r="C11" s="1045">
        <v>0.92</v>
      </c>
      <c r="D11" s="1045">
        <v>2.1</v>
      </c>
      <c r="E11" s="1046"/>
      <c r="F11" s="1046">
        <f>(C11+0.2+0.2)*H11</f>
        <v>1.32</v>
      </c>
      <c r="G11" s="1046"/>
      <c r="H11" s="1047">
        <f t="shared" si="1"/>
        <v>1</v>
      </c>
      <c r="I11" s="1042"/>
      <c r="J11" s="1050">
        <v>1</v>
      </c>
      <c r="K11" s="1041"/>
      <c r="L11" s="1087" t="s">
        <v>866</v>
      </c>
      <c r="M11" s="1088">
        <f>H8</f>
        <v>359</v>
      </c>
    </row>
    <row r="12" spans="1:13" ht="19.5" thickBot="1" x14ac:dyDescent="0.35">
      <c r="A12" s="1084" t="s">
        <v>842</v>
      </c>
      <c r="B12" s="1067" t="s">
        <v>2243</v>
      </c>
      <c r="C12" s="1049">
        <v>0.8</v>
      </c>
      <c r="D12" s="1045">
        <v>2.1</v>
      </c>
      <c r="E12" s="1046"/>
      <c r="F12" s="1046">
        <f t="shared" si="0"/>
        <v>1.2</v>
      </c>
      <c r="G12" s="1046"/>
      <c r="H12" s="1047">
        <f t="shared" si="1"/>
        <v>1</v>
      </c>
      <c r="I12" s="1042"/>
      <c r="J12" s="1050">
        <v>1</v>
      </c>
      <c r="K12" s="1041"/>
      <c r="L12" s="1087" t="s">
        <v>867</v>
      </c>
      <c r="M12" s="1088">
        <f>H11</f>
        <v>1</v>
      </c>
    </row>
    <row r="13" spans="1:13" ht="18.75" x14ac:dyDescent="0.3">
      <c r="A13" s="1101" t="s">
        <v>853</v>
      </c>
      <c r="B13" s="1102" t="s">
        <v>2228</v>
      </c>
      <c r="C13" s="1103">
        <v>1.5</v>
      </c>
      <c r="D13" s="1103">
        <v>1.2</v>
      </c>
      <c r="E13" s="1104">
        <f>C13*D13*H13</f>
        <v>226.79999999999998</v>
      </c>
      <c r="F13" s="1104">
        <f>(C13+0.2+0.2)*H13*2</f>
        <v>478.79999999999995</v>
      </c>
      <c r="G13" s="1104">
        <f>(C13+D13)*2*H13</f>
        <v>680.40000000000009</v>
      </c>
      <c r="H13" s="1105">
        <f t="shared" ref="H13:H40" si="2">SUMPRODUCT($J$7:$J$7,$J13:$J13)</f>
        <v>126</v>
      </c>
      <c r="I13" s="1042"/>
      <c r="J13" s="1053">
        <f>6+(12*10)</f>
        <v>126</v>
      </c>
      <c r="K13" s="1041"/>
      <c r="L13" s="1087" t="s">
        <v>868</v>
      </c>
      <c r="M13" s="1088">
        <f>H12</f>
        <v>1</v>
      </c>
    </row>
    <row r="14" spans="1:13" ht="15.75" x14ac:dyDescent="0.25">
      <c r="A14" s="1064" t="s">
        <v>853</v>
      </c>
      <c r="B14" s="1081" t="s">
        <v>2229</v>
      </c>
      <c r="C14" s="1082">
        <v>1.8</v>
      </c>
      <c r="D14" s="1082">
        <v>1.6</v>
      </c>
      <c r="E14" s="1046">
        <f t="shared" ref="E14:E84" si="3">C14*D14*H14</f>
        <v>152.64000000000001</v>
      </c>
      <c r="F14" s="1046">
        <f t="shared" ref="F14:F40" si="4">(C14+0.2+0.2)*H14*2</f>
        <v>233.20000000000002</v>
      </c>
      <c r="G14" s="1046">
        <f t="shared" ref="G14:G77" si="5">(C14+D14)*2*H14</f>
        <v>360.40000000000003</v>
      </c>
      <c r="H14" s="1052">
        <f t="shared" si="2"/>
        <v>53</v>
      </c>
      <c r="I14" s="1042"/>
      <c r="J14" s="1053">
        <f>3+(5*10)</f>
        <v>53</v>
      </c>
      <c r="K14" s="1041"/>
    </row>
    <row r="15" spans="1:13" ht="21" x14ac:dyDescent="0.35">
      <c r="A15" s="1064" t="s">
        <v>853</v>
      </c>
      <c r="B15" s="1081" t="s">
        <v>2230</v>
      </c>
      <c r="C15" s="1082">
        <v>2.2000000000000002</v>
      </c>
      <c r="D15" s="1082">
        <v>1.6</v>
      </c>
      <c r="E15" s="1046">
        <f t="shared" si="3"/>
        <v>116.16000000000001</v>
      </c>
      <c r="F15" s="1046">
        <f t="shared" si="4"/>
        <v>171.60000000000002</v>
      </c>
      <c r="G15" s="1046">
        <f t="shared" si="5"/>
        <v>250.8</v>
      </c>
      <c r="H15" s="1052">
        <f t="shared" si="2"/>
        <v>33</v>
      </c>
      <c r="I15" s="1042"/>
      <c r="J15" s="1053">
        <f>3+(3*10)</f>
        <v>33</v>
      </c>
      <c r="K15" s="1041"/>
      <c r="L15" s="1120" t="s">
        <v>877</v>
      </c>
      <c r="M15" s="1121">
        <f>C89</f>
        <v>94.47</v>
      </c>
    </row>
    <row r="16" spans="1:13" ht="15.75" x14ac:dyDescent="0.25">
      <c r="A16" s="1064" t="s">
        <v>853</v>
      </c>
      <c r="B16" s="1081" t="s">
        <v>2231</v>
      </c>
      <c r="C16" s="1082">
        <v>1.9</v>
      </c>
      <c r="D16" s="1082">
        <v>1.2</v>
      </c>
      <c r="E16" s="1046">
        <f t="shared" si="3"/>
        <v>100.32</v>
      </c>
      <c r="F16" s="1046">
        <f t="shared" si="4"/>
        <v>202.40000000000003</v>
      </c>
      <c r="G16" s="1046">
        <f t="shared" si="5"/>
        <v>272.79999999999995</v>
      </c>
      <c r="H16" s="1052">
        <f t="shared" si="2"/>
        <v>44</v>
      </c>
      <c r="I16" s="1042"/>
      <c r="J16" s="1053">
        <f>4+(4*10)</f>
        <v>44</v>
      </c>
      <c r="K16" s="1041"/>
    </row>
    <row r="17" spans="1:14" ht="18.75" x14ac:dyDescent="0.3">
      <c r="A17" s="1064" t="s">
        <v>853</v>
      </c>
      <c r="B17" s="1081" t="s">
        <v>2232</v>
      </c>
      <c r="C17" s="1082">
        <v>0.6</v>
      </c>
      <c r="D17" s="1082">
        <v>0.6</v>
      </c>
      <c r="E17" s="1046">
        <f t="shared" si="3"/>
        <v>28.439999999999998</v>
      </c>
      <c r="F17" s="1046">
        <f t="shared" si="4"/>
        <v>158</v>
      </c>
      <c r="G17" s="1046">
        <f t="shared" si="5"/>
        <v>189.6</v>
      </c>
      <c r="H17" s="1052">
        <f t="shared" si="2"/>
        <v>79</v>
      </c>
      <c r="I17" s="1042"/>
      <c r="J17" s="1053">
        <f>7+(7*10)+2</f>
        <v>79</v>
      </c>
      <c r="K17" s="1041"/>
      <c r="L17" s="1108" t="s">
        <v>869</v>
      </c>
      <c r="M17" s="1109">
        <f>SUM(M18:M21)</f>
        <v>1601.1580000000001</v>
      </c>
    </row>
    <row r="18" spans="1:14" ht="18.75" x14ac:dyDescent="0.3">
      <c r="A18" s="1064" t="s">
        <v>853</v>
      </c>
      <c r="B18" s="1081" t="s">
        <v>2233</v>
      </c>
      <c r="C18" s="1082">
        <v>1.6</v>
      </c>
      <c r="D18" s="1082">
        <v>0.8</v>
      </c>
      <c r="E18" s="1046">
        <f t="shared" ref="E18:E25" si="6">C18*D18*H18</f>
        <v>1.2800000000000002</v>
      </c>
      <c r="F18" s="1046">
        <f t="shared" ref="F18:F25" si="7">(C18+0.2+0.2)*H18*2</f>
        <v>4</v>
      </c>
      <c r="G18" s="1046">
        <f t="shared" ref="G18:G25" si="8">(C18+D18)*2*H18</f>
        <v>4.8000000000000007</v>
      </c>
      <c r="H18" s="1052">
        <f t="shared" si="2"/>
        <v>1</v>
      </c>
      <c r="I18" s="1042"/>
      <c r="J18" s="1053">
        <v>1</v>
      </c>
      <c r="K18" s="1041"/>
      <c r="L18" s="1027" t="s">
        <v>870</v>
      </c>
      <c r="M18" s="1086">
        <f>SUM(E13:E27)</f>
        <v>728.48000000000013</v>
      </c>
    </row>
    <row r="19" spans="1:14" ht="18.75" x14ac:dyDescent="0.3">
      <c r="A19" s="1064" t="s">
        <v>853</v>
      </c>
      <c r="B19" s="1081" t="s">
        <v>2234</v>
      </c>
      <c r="C19" s="1082">
        <v>0.9</v>
      </c>
      <c r="D19" s="1082">
        <v>1.1000000000000001</v>
      </c>
      <c r="E19" s="1046">
        <f t="shared" si="6"/>
        <v>20.790000000000003</v>
      </c>
      <c r="F19" s="1046">
        <f t="shared" si="7"/>
        <v>54.6</v>
      </c>
      <c r="G19" s="1046">
        <f t="shared" si="8"/>
        <v>84</v>
      </c>
      <c r="H19" s="1052">
        <f t="shared" si="2"/>
        <v>21</v>
      </c>
      <c r="I19" s="1042"/>
      <c r="J19" s="1053">
        <f>1+(2*10)</f>
        <v>21</v>
      </c>
      <c r="K19" s="1041"/>
      <c r="L19" s="1027" t="s">
        <v>2270</v>
      </c>
      <c r="M19" s="1086">
        <f>SUM(E28:E40)</f>
        <v>82.780400000000014</v>
      </c>
      <c r="N19" s="1085"/>
    </row>
    <row r="20" spans="1:14" ht="18.75" x14ac:dyDescent="0.3">
      <c r="A20" s="1064" t="s">
        <v>853</v>
      </c>
      <c r="B20" s="1081" t="s">
        <v>2235</v>
      </c>
      <c r="C20" s="1082">
        <v>2.2000000000000002</v>
      </c>
      <c r="D20" s="1082">
        <v>0.7</v>
      </c>
      <c r="E20" s="1046">
        <f t="shared" si="6"/>
        <v>13.86</v>
      </c>
      <c r="F20" s="1046">
        <f t="shared" si="7"/>
        <v>46.800000000000011</v>
      </c>
      <c r="G20" s="1046">
        <f t="shared" si="8"/>
        <v>52.2</v>
      </c>
      <c r="H20" s="1052">
        <f t="shared" si="2"/>
        <v>9</v>
      </c>
      <c r="I20" s="1042"/>
      <c r="J20" s="1053">
        <f>1+8</f>
        <v>9</v>
      </c>
      <c r="K20" s="1041"/>
      <c r="L20" s="1027" t="s">
        <v>871</v>
      </c>
      <c r="M20" s="1086">
        <f>SUM(E41:E70)</f>
        <v>772.31360000000006</v>
      </c>
    </row>
    <row r="21" spans="1:14" ht="18.75" x14ac:dyDescent="0.3">
      <c r="A21" s="1064" t="s">
        <v>853</v>
      </c>
      <c r="B21" s="1081" t="s">
        <v>2236</v>
      </c>
      <c r="C21" s="1082">
        <v>1.5</v>
      </c>
      <c r="D21" s="1082">
        <v>0.7</v>
      </c>
      <c r="E21" s="1046">
        <f t="shared" si="6"/>
        <v>3.1499999999999995</v>
      </c>
      <c r="F21" s="1046">
        <f t="shared" si="7"/>
        <v>11.399999999999999</v>
      </c>
      <c r="G21" s="1046">
        <f t="shared" si="8"/>
        <v>13.200000000000001</v>
      </c>
      <c r="H21" s="1052">
        <f t="shared" si="2"/>
        <v>3</v>
      </c>
      <c r="I21" s="1042"/>
      <c r="J21" s="1053">
        <f>1+2</f>
        <v>3</v>
      </c>
      <c r="K21" s="1041"/>
      <c r="L21" s="1027" t="s">
        <v>2271</v>
      </c>
      <c r="M21" s="1086">
        <f>SUM(E71:E75)</f>
        <v>17.584</v>
      </c>
      <c r="N21" s="1085"/>
    </row>
    <row r="22" spans="1:14" ht="18.75" x14ac:dyDescent="0.3">
      <c r="A22" s="1064" t="s">
        <v>853</v>
      </c>
      <c r="B22" s="1081" t="s">
        <v>2204</v>
      </c>
      <c r="C22" s="1082">
        <v>1.72</v>
      </c>
      <c r="D22" s="1082">
        <v>0.9</v>
      </c>
      <c r="E22" s="1046">
        <f t="shared" si="6"/>
        <v>23.22</v>
      </c>
      <c r="F22" s="1046">
        <f t="shared" si="7"/>
        <v>63.6</v>
      </c>
      <c r="G22" s="1046">
        <f t="shared" si="8"/>
        <v>78.600000000000009</v>
      </c>
      <c r="H22" s="1052">
        <f t="shared" si="2"/>
        <v>15</v>
      </c>
      <c r="I22" s="1042"/>
      <c r="J22" s="1053">
        <f>1+(1*10)+1+3</f>
        <v>15</v>
      </c>
      <c r="K22" s="1041"/>
      <c r="L22" s="1027"/>
      <c r="M22" s="1086"/>
    </row>
    <row r="23" spans="1:14" ht="18.75" x14ac:dyDescent="0.3">
      <c r="A23" s="1064" t="s">
        <v>853</v>
      </c>
      <c r="B23" s="1081" t="s">
        <v>2237</v>
      </c>
      <c r="C23" s="1082">
        <v>1.2</v>
      </c>
      <c r="D23" s="1082">
        <v>1.4</v>
      </c>
      <c r="E23" s="1046">
        <f t="shared" si="6"/>
        <v>21.84</v>
      </c>
      <c r="F23" s="1046">
        <f t="shared" si="7"/>
        <v>41.599999999999994</v>
      </c>
      <c r="G23" s="1046">
        <f t="shared" si="8"/>
        <v>67.599999999999994</v>
      </c>
      <c r="H23" s="1052">
        <f t="shared" si="2"/>
        <v>13</v>
      </c>
      <c r="I23" s="1042"/>
      <c r="J23" s="1053">
        <f>1+(1*10)+1+1</f>
        <v>13</v>
      </c>
      <c r="K23" s="1041"/>
      <c r="L23" s="1110" t="s">
        <v>872</v>
      </c>
      <c r="M23" s="1111">
        <f>SUM(G13:G84)</f>
        <v>5131.96</v>
      </c>
    </row>
    <row r="24" spans="1:14" ht="15.75" x14ac:dyDescent="0.25">
      <c r="A24" s="1064" t="s">
        <v>853</v>
      </c>
      <c r="B24" s="1081" t="s">
        <v>2251</v>
      </c>
      <c r="C24" s="1082">
        <v>2</v>
      </c>
      <c r="D24" s="1082">
        <v>1</v>
      </c>
      <c r="E24" s="1046">
        <f t="shared" si="6"/>
        <v>6</v>
      </c>
      <c r="F24" s="1046">
        <f t="shared" si="7"/>
        <v>14.400000000000002</v>
      </c>
      <c r="G24" s="1046">
        <f t="shared" si="8"/>
        <v>18</v>
      </c>
      <c r="H24" s="1052">
        <f t="shared" si="2"/>
        <v>3</v>
      </c>
      <c r="I24" s="1042"/>
      <c r="J24" s="1053">
        <f>2+1</f>
        <v>3</v>
      </c>
      <c r="K24" s="1041"/>
    </row>
    <row r="25" spans="1:14" ht="18.75" x14ac:dyDescent="0.3">
      <c r="A25" s="1064" t="s">
        <v>853</v>
      </c>
      <c r="B25" s="1081" t="s">
        <v>2252</v>
      </c>
      <c r="C25" s="1082">
        <v>5.4</v>
      </c>
      <c r="D25" s="1082">
        <v>1.9</v>
      </c>
      <c r="E25" s="1046">
        <f t="shared" si="6"/>
        <v>10.26</v>
      </c>
      <c r="F25" s="1046">
        <f t="shared" si="7"/>
        <v>11.600000000000001</v>
      </c>
      <c r="G25" s="1046">
        <f t="shared" si="8"/>
        <v>14.600000000000001</v>
      </c>
      <c r="H25" s="1052">
        <f t="shared" si="2"/>
        <v>1</v>
      </c>
      <c r="I25" s="1042"/>
      <c r="J25" s="1053">
        <v>1</v>
      </c>
      <c r="K25" s="1041"/>
      <c r="L25" s="1112" t="s">
        <v>873</v>
      </c>
      <c r="M25" s="1113">
        <f>SUM(E80:E81)</f>
        <v>385.262</v>
      </c>
      <c r="N25" s="1287" t="s">
        <v>1</v>
      </c>
    </row>
    <row r="26" spans="1:14" ht="15.75" x14ac:dyDescent="0.25">
      <c r="A26" s="1064" t="s">
        <v>853</v>
      </c>
      <c r="B26" s="1081" t="s">
        <v>2258</v>
      </c>
      <c r="C26" s="1082">
        <v>1.1000000000000001</v>
      </c>
      <c r="D26" s="1082">
        <v>0.4</v>
      </c>
      <c r="E26" s="1046">
        <f t="shared" ref="E26:E27" si="9">C26*D26*H26</f>
        <v>2.6400000000000006</v>
      </c>
      <c r="F26" s="1046">
        <f t="shared" ref="F26:F27" si="10">(C26+0.2+0.2)*H26*2</f>
        <v>18</v>
      </c>
      <c r="G26" s="1046">
        <f t="shared" ref="G26:G27" si="11">(C26+D26)*2*H26</f>
        <v>18</v>
      </c>
      <c r="H26" s="1052">
        <f t="shared" si="2"/>
        <v>6</v>
      </c>
      <c r="I26" s="1042"/>
      <c r="J26" s="1053">
        <v>6</v>
      </c>
      <c r="K26" s="1041"/>
    </row>
    <row r="27" spans="1:14" ht="18.75" x14ac:dyDescent="0.3">
      <c r="A27" s="1064" t="s">
        <v>853</v>
      </c>
      <c r="B27" s="1081" t="s">
        <v>2259</v>
      </c>
      <c r="C27" s="1082">
        <v>0.6</v>
      </c>
      <c r="D27" s="1082">
        <v>0.6</v>
      </c>
      <c r="E27" s="1046">
        <f t="shared" si="9"/>
        <v>1.08</v>
      </c>
      <c r="F27" s="1046">
        <f t="shared" si="10"/>
        <v>6</v>
      </c>
      <c r="G27" s="1046">
        <f t="shared" si="11"/>
        <v>7.1999999999999993</v>
      </c>
      <c r="H27" s="1052">
        <f t="shared" si="2"/>
        <v>3</v>
      </c>
      <c r="I27" s="1042"/>
      <c r="J27" s="1053">
        <v>3</v>
      </c>
      <c r="K27" s="1041"/>
      <c r="L27" s="1114" t="s">
        <v>861</v>
      </c>
      <c r="M27" s="1115">
        <f>SUM(E82:E84)</f>
        <v>66.847800000000007</v>
      </c>
      <c r="N27" s="1287" t="s">
        <v>1</v>
      </c>
    </row>
    <row r="28" spans="1:14" ht="15.75" x14ac:dyDescent="0.25">
      <c r="A28" s="1077" t="s">
        <v>854</v>
      </c>
      <c r="B28" s="1078" t="s">
        <v>2197</v>
      </c>
      <c r="C28" s="1079">
        <v>2.67</v>
      </c>
      <c r="D28" s="1079">
        <v>2.88</v>
      </c>
      <c r="E28" s="1046">
        <f t="shared" si="3"/>
        <v>7.6895999999999995</v>
      </c>
      <c r="F28" s="1046">
        <f t="shared" si="4"/>
        <v>6.1400000000000006</v>
      </c>
      <c r="G28" s="1046">
        <f t="shared" si="5"/>
        <v>11.1</v>
      </c>
      <c r="H28" s="1052">
        <f t="shared" si="2"/>
        <v>1</v>
      </c>
      <c r="I28" s="1042"/>
      <c r="J28" s="1053">
        <v>1</v>
      </c>
      <c r="K28" s="1041"/>
    </row>
    <row r="29" spans="1:14" ht="18.75" x14ac:dyDescent="0.3">
      <c r="A29" s="1077" t="s">
        <v>854</v>
      </c>
      <c r="B29" s="1078" t="s">
        <v>2198</v>
      </c>
      <c r="C29" s="1079">
        <v>2.7</v>
      </c>
      <c r="D29" s="1079">
        <v>2.88</v>
      </c>
      <c r="E29" s="1046">
        <f t="shared" si="3"/>
        <v>7.7759999999999998</v>
      </c>
      <c r="F29" s="1046">
        <f t="shared" si="4"/>
        <v>6.2000000000000011</v>
      </c>
      <c r="G29" s="1046">
        <f t="shared" si="5"/>
        <v>11.16</v>
      </c>
      <c r="H29" s="1052">
        <f t="shared" si="2"/>
        <v>1</v>
      </c>
      <c r="I29" s="1042"/>
      <c r="J29" s="1053">
        <v>1</v>
      </c>
      <c r="K29" s="1041"/>
      <c r="L29" s="1285" t="s">
        <v>2272</v>
      </c>
      <c r="M29" s="1286">
        <f>SUM(E76:E79)</f>
        <v>256.31200000000001</v>
      </c>
      <c r="N29" s="1287" t="s">
        <v>1</v>
      </c>
    </row>
    <row r="30" spans="1:14" ht="15.75" x14ac:dyDescent="0.25">
      <c r="A30" s="1077" t="s">
        <v>854</v>
      </c>
      <c r="B30" s="1078" t="s">
        <v>2199</v>
      </c>
      <c r="C30" s="1079">
        <v>2.7</v>
      </c>
      <c r="D30" s="1079">
        <v>2.88</v>
      </c>
      <c r="E30" s="1046">
        <f t="shared" si="3"/>
        <v>7.7759999999999998</v>
      </c>
      <c r="F30" s="1046">
        <f t="shared" si="4"/>
        <v>6.2000000000000011</v>
      </c>
      <c r="G30" s="1046">
        <f t="shared" si="5"/>
        <v>11.16</v>
      </c>
      <c r="H30" s="1052">
        <f t="shared" si="2"/>
        <v>1</v>
      </c>
      <c r="I30" s="1042"/>
      <c r="J30" s="1053">
        <v>1</v>
      </c>
      <c r="K30" s="1041"/>
    </row>
    <row r="31" spans="1:14" ht="18.75" x14ac:dyDescent="0.3">
      <c r="A31" s="1077" t="s">
        <v>854</v>
      </c>
      <c r="B31" s="1078" t="s">
        <v>2204</v>
      </c>
      <c r="C31" s="1079">
        <v>1.72</v>
      </c>
      <c r="D31" s="1079">
        <v>0.9</v>
      </c>
      <c r="E31" s="1046">
        <f t="shared" si="3"/>
        <v>1.548</v>
      </c>
      <c r="F31" s="1046">
        <f t="shared" si="4"/>
        <v>4.24</v>
      </c>
      <c r="G31" s="1046">
        <f t="shared" si="5"/>
        <v>5.24</v>
      </c>
      <c r="H31" s="1052">
        <f t="shared" si="2"/>
        <v>1</v>
      </c>
      <c r="I31" s="1042"/>
      <c r="J31" s="1053">
        <v>1</v>
      </c>
      <c r="K31" s="1041"/>
      <c r="L31" s="1285" t="s">
        <v>2296</v>
      </c>
      <c r="M31" s="1286">
        <f>E85+E86+E87</f>
        <v>14.237299999999999</v>
      </c>
      <c r="N31" s="1287" t="s">
        <v>1</v>
      </c>
    </row>
    <row r="32" spans="1:14" ht="15.75" x14ac:dyDescent="0.25">
      <c r="A32" s="1077" t="s">
        <v>854</v>
      </c>
      <c r="B32" s="1078" t="s">
        <v>2221</v>
      </c>
      <c r="C32" s="1079">
        <v>3.94</v>
      </c>
      <c r="D32" s="1079">
        <v>2.3199999999999998</v>
      </c>
      <c r="E32" s="1046">
        <f t="shared" si="3"/>
        <v>9.1407999999999987</v>
      </c>
      <c r="F32" s="1046">
        <f t="shared" si="4"/>
        <v>8.68</v>
      </c>
      <c r="G32" s="1046">
        <f t="shared" si="5"/>
        <v>12.52</v>
      </c>
      <c r="H32" s="1052">
        <f t="shared" si="2"/>
        <v>1</v>
      </c>
      <c r="I32" s="1042"/>
      <c r="J32" s="1053">
        <v>1</v>
      </c>
      <c r="K32" s="1041"/>
      <c r="N32" s="1287"/>
    </row>
    <row r="33" spans="1:15" ht="18.75" x14ac:dyDescent="0.3">
      <c r="A33" s="1077" t="s">
        <v>854</v>
      </c>
      <c r="B33" s="1078" t="s">
        <v>2222</v>
      </c>
      <c r="C33" s="1079">
        <v>4</v>
      </c>
      <c r="D33" s="1079">
        <v>2.3199999999999998</v>
      </c>
      <c r="E33" s="1046">
        <f t="shared" si="3"/>
        <v>9.2799999999999994</v>
      </c>
      <c r="F33" s="1046">
        <f>(C33+0.2+0.2)*H33*2</f>
        <v>8.8000000000000007</v>
      </c>
      <c r="G33" s="1046">
        <f t="shared" si="5"/>
        <v>12.64</v>
      </c>
      <c r="H33" s="1052">
        <f t="shared" si="2"/>
        <v>1</v>
      </c>
      <c r="I33" s="1042"/>
      <c r="J33" s="1053">
        <v>1</v>
      </c>
      <c r="K33" s="1041"/>
      <c r="L33" s="1119" t="s">
        <v>419</v>
      </c>
      <c r="M33" s="1119"/>
      <c r="N33" s="1287"/>
    </row>
    <row r="34" spans="1:15" ht="18.75" x14ac:dyDescent="0.3">
      <c r="A34" s="1077" t="s">
        <v>854</v>
      </c>
      <c r="B34" s="1078" t="s">
        <v>2223</v>
      </c>
      <c r="C34" s="1079">
        <v>1.97</v>
      </c>
      <c r="D34" s="1079">
        <v>1.1000000000000001</v>
      </c>
      <c r="E34" s="1046">
        <f t="shared" si="3"/>
        <v>2.1670000000000003</v>
      </c>
      <c r="F34" s="1046">
        <f t="shared" si="4"/>
        <v>4.74</v>
      </c>
      <c r="G34" s="1046">
        <f t="shared" si="5"/>
        <v>6.1400000000000006</v>
      </c>
      <c r="H34" s="1052">
        <f t="shared" si="2"/>
        <v>1</v>
      </c>
      <c r="I34" s="1042"/>
      <c r="J34" s="1053">
        <v>1</v>
      </c>
      <c r="K34" s="1041"/>
      <c r="L34" s="1027"/>
      <c r="M34" s="1116"/>
      <c r="N34" s="1085"/>
    </row>
    <row r="35" spans="1:15" ht="18.75" x14ac:dyDescent="0.3">
      <c r="A35" s="1077" t="s">
        <v>854</v>
      </c>
      <c r="B35" s="1078" t="s">
        <v>2224</v>
      </c>
      <c r="C35" s="1079">
        <v>1.97</v>
      </c>
      <c r="D35" s="1079">
        <v>1.1000000000000001</v>
      </c>
      <c r="E35" s="1046">
        <f t="shared" si="3"/>
        <v>2.1670000000000003</v>
      </c>
      <c r="F35" s="1046">
        <f t="shared" si="4"/>
        <v>4.74</v>
      </c>
      <c r="G35" s="1046">
        <f t="shared" si="5"/>
        <v>6.1400000000000006</v>
      </c>
      <c r="H35" s="1052">
        <f t="shared" si="2"/>
        <v>1</v>
      </c>
      <c r="I35" s="1042"/>
      <c r="J35" s="1053">
        <v>1</v>
      </c>
      <c r="K35" s="1041"/>
      <c r="L35" s="1027" t="s">
        <v>874</v>
      </c>
      <c r="M35" s="1117">
        <f>SUM(C88)</f>
        <v>27.699999999999996</v>
      </c>
      <c r="N35" s="1287" t="s">
        <v>3</v>
      </c>
    </row>
    <row r="36" spans="1:15" ht="18.75" x14ac:dyDescent="0.3">
      <c r="A36" s="1077" t="s">
        <v>854</v>
      </c>
      <c r="B36" s="1078" t="s">
        <v>2225</v>
      </c>
      <c r="C36" s="1079">
        <v>1.85</v>
      </c>
      <c r="D36" s="1079">
        <v>2.6</v>
      </c>
      <c r="E36" s="1046">
        <f t="shared" si="3"/>
        <v>4.8100000000000005</v>
      </c>
      <c r="F36" s="1046">
        <f t="shared" si="4"/>
        <v>4.5000000000000009</v>
      </c>
      <c r="G36" s="1046">
        <f t="shared" si="5"/>
        <v>8.9</v>
      </c>
      <c r="H36" s="1052">
        <f t="shared" si="2"/>
        <v>1</v>
      </c>
      <c r="I36" s="1042"/>
      <c r="J36" s="1053">
        <v>1</v>
      </c>
      <c r="K36" s="1041"/>
      <c r="L36" s="1027"/>
      <c r="M36" s="1118"/>
      <c r="N36" s="1287"/>
    </row>
    <row r="37" spans="1:15" ht="18.75" x14ac:dyDescent="0.3">
      <c r="A37" s="1077" t="s">
        <v>854</v>
      </c>
      <c r="B37" s="1078" t="s">
        <v>2226</v>
      </c>
      <c r="C37" s="1079">
        <v>3.09</v>
      </c>
      <c r="D37" s="1079">
        <v>2.6</v>
      </c>
      <c r="E37" s="1046">
        <f t="shared" si="3"/>
        <v>8.0340000000000007</v>
      </c>
      <c r="F37" s="1046">
        <f t="shared" si="4"/>
        <v>6.98</v>
      </c>
      <c r="G37" s="1046">
        <f t="shared" si="5"/>
        <v>11.379999999999999</v>
      </c>
      <c r="H37" s="1052">
        <f t="shared" si="2"/>
        <v>1</v>
      </c>
      <c r="I37" s="1042"/>
      <c r="J37" s="1053">
        <v>1</v>
      </c>
      <c r="K37" s="1041"/>
      <c r="L37" s="1027" t="s">
        <v>875</v>
      </c>
      <c r="M37" s="1118">
        <f>J90</f>
        <v>30</v>
      </c>
      <c r="N37" s="1027"/>
    </row>
    <row r="38" spans="1:15" ht="18.75" x14ac:dyDescent="0.3">
      <c r="A38" s="1077" t="s">
        <v>854</v>
      </c>
      <c r="B38" s="1078" t="s">
        <v>2227</v>
      </c>
      <c r="C38" s="1079">
        <v>1.2</v>
      </c>
      <c r="D38" s="1079">
        <v>1.1000000000000001</v>
      </c>
      <c r="E38" s="1046">
        <f t="shared" si="3"/>
        <v>1.32</v>
      </c>
      <c r="F38" s="1046">
        <f t="shared" si="4"/>
        <v>3.1999999999999997</v>
      </c>
      <c r="G38" s="1046">
        <f t="shared" si="5"/>
        <v>4.5999999999999996</v>
      </c>
      <c r="H38" s="1052">
        <f t="shared" si="2"/>
        <v>1</v>
      </c>
      <c r="I38" s="1042"/>
      <c r="J38" s="1053">
        <v>1</v>
      </c>
      <c r="K38" s="1041"/>
      <c r="L38" s="1027" t="s">
        <v>876</v>
      </c>
      <c r="M38" s="1116">
        <f>G90</f>
        <v>174.00000000000003</v>
      </c>
      <c r="N38" s="1027"/>
    </row>
    <row r="39" spans="1:15" ht="15.75" x14ac:dyDescent="0.25">
      <c r="A39" s="1077" t="s">
        <v>854</v>
      </c>
      <c r="B39" s="1078" t="s">
        <v>2253</v>
      </c>
      <c r="C39" s="1080">
        <v>4.97</v>
      </c>
      <c r="D39" s="1080">
        <v>2.4</v>
      </c>
      <c r="E39" s="1046">
        <f t="shared" si="3"/>
        <v>11.927999999999999</v>
      </c>
      <c r="F39" s="1046">
        <f t="shared" si="4"/>
        <v>10.74</v>
      </c>
      <c r="G39" s="1046">
        <f t="shared" si="5"/>
        <v>14.739999999999998</v>
      </c>
      <c r="H39" s="1051">
        <f t="shared" si="2"/>
        <v>1</v>
      </c>
      <c r="I39" s="1042"/>
      <c r="J39" s="1053">
        <v>1</v>
      </c>
      <c r="K39" s="1041"/>
    </row>
    <row r="40" spans="1:15" ht="18.75" x14ac:dyDescent="0.3">
      <c r="A40" s="1077" t="s">
        <v>854</v>
      </c>
      <c r="B40" s="1078" t="s">
        <v>2254</v>
      </c>
      <c r="C40" s="1080">
        <v>3.81</v>
      </c>
      <c r="D40" s="1080">
        <v>2.4</v>
      </c>
      <c r="E40" s="1046">
        <f t="shared" si="3"/>
        <v>9.1440000000000001</v>
      </c>
      <c r="F40" s="1046">
        <f t="shared" si="4"/>
        <v>8.42</v>
      </c>
      <c r="G40" s="1046">
        <f t="shared" si="5"/>
        <v>12.42</v>
      </c>
      <c r="H40" s="1051">
        <f t="shared" si="2"/>
        <v>1</v>
      </c>
      <c r="I40" s="1042"/>
      <c r="J40" s="1053">
        <v>1</v>
      </c>
      <c r="K40" s="1041"/>
      <c r="L40" s="1112" t="s">
        <v>2273</v>
      </c>
      <c r="M40" s="1113">
        <f>SUM(F8:F90)</f>
        <v>3193.74</v>
      </c>
      <c r="N40" s="1287"/>
    </row>
    <row r="41" spans="1:15" ht="15.75" x14ac:dyDescent="0.25">
      <c r="A41" s="1071" t="s">
        <v>857</v>
      </c>
      <c r="B41" s="1075" t="s">
        <v>2192</v>
      </c>
      <c r="C41" s="1076">
        <v>0.64</v>
      </c>
      <c r="D41" s="1076">
        <v>2.12</v>
      </c>
      <c r="E41" s="1046">
        <f t="shared" si="3"/>
        <v>217.08799999999999</v>
      </c>
      <c r="F41" s="1046">
        <f>(C41+0.2+0.2)*H41</f>
        <v>166.4</v>
      </c>
      <c r="G41" s="1046">
        <f t="shared" si="5"/>
        <v>883.2</v>
      </c>
      <c r="H41" s="1051">
        <f t="shared" ref="H41:H79" si="12">SUMPRODUCT($J$7:$J$7,$J41:$J41)</f>
        <v>160</v>
      </c>
      <c r="I41" s="1042"/>
      <c r="J41" s="1050">
        <f>61+48+41+10</f>
        <v>160</v>
      </c>
      <c r="K41" s="1041"/>
    </row>
    <row r="42" spans="1:15" ht="15.75" x14ac:dyDescent="0.25">
      <c r="A42" s="1071" t="s">
        <v>857</v>
      </c>
      <c r="B42" s="1075" t="s">
        <v>2193</v>
      </c>
      <c r="C42" s="1076">
        <v>1.3</v>
      </c>
      <c r="D42" s="1076">
        <v>2.1</v>
      </c>
      <c r="E42" s="1046">
        <f t="shared" si="3"/>
        <v>5.4600000000000009</v>
      </c>
      <c r="F42" s="1046">
        <f t="shared" ref="F42:F77" si="13">(C42+0.2+0.2)*H42</f>
        <v>3.4</v>
      </c>
      <c r="G42" s="1046">
        <f t="shared" si="5"/>
        <v>13.600000000000001</v>
      </c>
      <c r="H42" s="1051">
        <f t="shared" si="12"/>
        <v>2</v>
      </c>
      <c r="I42" s="1042"/>
      <c r="J42" s="1050">
        <v>2</v>
      </c>
      <c r="K42" s="1041"/>
      <c r="L42" s="1288" t="s">
        <v>878</v>
      </c>
      <c r="M42" s="1289">
        <f>SUMPRODUCT(C13:C40,J13:J40)+SUMPRODUCT(C80:C81,H80:H81)</f>
        <v>1010.95</v>
      </c>
      <c r="N42" s="1287"/>
    </row>
    <row r="43" spans="1:15" ht="15.75" x14ac:dyDescent="0.25">
      <c r="A43" s="1071" t="s">
        <v>857</v>
      </c>
      <c r="B43" s="1075" t="s">
        <v>2201</v>
      </c>
      <c r="C43" s="1076">
        <v>5.5</v>
      </c>
      <c r="D43" s="1076">
        <v>3.4</v>
      </c>
      <c r="E43" s="1046">
        <f t="shared" si="3"/>
        <v>18.7</v>
      </c>
      <c r="F43" s="1046">
        <f t="shared" si="13"/>
        <v>5.9</v>
      </c>
      <c r="G43" s="1046">
        <f t="shared" si="5"/>
        <v>17.8</v>
      </c>
      <c r="H43" s="1051">
        <f t="shared" si="12"/>
        <v>1</v>
      </c>
      <c r="I43" s="1042"/>
      <c r="J43" s="1050">
        <v>1</v>
      </c>
      <c r="K43" s="1041"/>
    </row>
    <row r="44" spans="1:15" ht="15.75" x14ac:dyDescent="0.25">
      <c r="A44" s="1071" t="s">
        <v>857</v>
      </c>
      <c r="B44" s="1075" t="s">
        <v>2202</v>
      </c>
      <c r="C44" s="1076">
        <v>0.76</v>
      </c>
      <c r="D44" s="1076">
        <v>1.83</v>
      </c>
      <c r="E44" s="1046">
        <f t="shared" si="3"/>
        <v>1.3908</v>
      </c>
      <c r="F44" s="1046">
        <f t="shared" si="13"/>
        <v>1.1599999999999999</v>
      </c>
      <c r="G44" s="1046">
        <f t="shared" si="5"/>
        <v>5.18</v>
      </c>
      <c r="H44" s="1051">
        <f t="shared" si="12"/>
        <v>1</v>
      </c>
      <c r="I44" s="1042"/>
      <c r="J44" s="1050">
        <v>1</v>
      </c>
      <c r="K44" s="1041"/>
      <c r="L44" s="1288" t="s">
        <v>2274</v>
      </c>
      <c r="M44" s="1289">
        <f>SUMPRODUCT(C8:C12,H8:H12)+SUMPRODUCT(C41:C70,H41:H70)</f>
        <v>850.92000000000007</v>
      </c>
    </row>
    <row r="45" spans="1:15" ht="15.75" x14ac:dyDescent="0.25">
      <c r="A45" s="1071" t="s">
        <v>857</v>
      </c>
      <c r="B45" s="1075" t="s">
        <v>2203</v>
      </c>
      <c r="C45" s="1076">
        <v>0.87</v>
      </c>
      <c r="D45" s="1076">
        <v>2.14</v>
      </c>
      <c r="E45" s="1046">
        <f t="shared" si="3"/>
        <v>1.8618000000000001</v>
      </c>
      <c r="F45" s="1046">
        <f t="shared" si="13"/>
        <v>1.27</v>
      </c>
      <c r="G45" s="1046">
        <f t="shared" si="5"/>
        <v>6.0200000000000005</v>
      </c>
      <c r="H45" s="1051">
        <f t="shared" si="12"/>
        <v>1</v>
      </c>
      <c r="I45" s="1042"/>
      <c r="J45" s="1050">
        <v>1</v>
      </c>
      <c r="K45" s="1041"/>
    </row>
    <row r="46" spans="1:15" ht="15.75" x14ac:dyDescent="0.25">
      <c r="A46" s="1071" t="s">
        <v>857</v>
      </c>
      <c r="B46" s="1075" t="s">
        <v>2208</v>
      </c>
      <c r="C46" s="1076">
        <v>0</v>
      </c>
      <c r="D46" s="1076">
        <v>2.2000000000000002</v>
      </c>
      <c r="E46" s="1046">
        <f t="shared" ref="E46:E52" si="14">C46*D46*H46</f>
        <v>0</v>
      </c>
      <c r="F46" s="1046">
        <f t="shared" ref="F46:F52" si="15">(C46+0.2+0.2)*H46</f>
        <v>0.4</v>
      </c>
      <c r="G46" s="1046">
        <f t="shared" ref="G46:G52" si="16">(C46+D46)*2*H46</f>
        <v>4.4000000000000004</v>
      </c>
      <c r="H46" s="1051">
        <f t="shared" si="12"/>
        <v>1</v>
      </c>
      <c r="I46" s="1042"/>
      <c r="J46" s="1050">
        <v>1</v>
      </c>
      <c r="K46" s="1041"/>
    </row>
    <row r="47" spans="1:15" ht="15.75" x14ac:dyDescent="0.25">
      <c r="A47" s="1071" t="s">
        <v>857</v>
      </c>
      <c r="B47" s="1075" t="s">
        <v>2209</v>
      </c>
      <c r="C47" s="1076">
        <v>0</v>
      </c>
      <c r="D47" s="1076">
        <v>2.2000000000000002</v>
      </c>
      <c r="E47" s="1046">
        <f t="shared" si="14"/>
        <v>0</v>
      </c>
      <c r="F47" s="1046">
        <f t="shared" si="15"/>
        <v>0.4</v>
      </c>
      <c r="G47" s="1046">
        <f t="shared" si="16"/>
        <v>4.4000000000000004</v>
      </c>
      <c r="H47" s="1051">
        <f t="shared" si="12"/>
        <v>1</v>
      </c>
      <c r="I47" s="1042"/>
      <c r="J47" s="1050">
        <v>1</v>
      </c>
      <c r="K47" s="1041"/>
      <c r="O47" s="1054"/>
    </row>
    <row r="48" spans="1:15" ht="15.75" x14ac:dyDescent="0.25">
      <c r="A48" s="1071" t="s">
        <v>857</v>
      </c>
      <c r="B48" s="1075" t="s">
        <v>2210</v>
      </c>
      <c r="C48" s="1076">
        <v>4.5999999999999996</v>
      </c>
      <c r="D48" s="1076">
        <v>2.2000000000000002</v>
      </c>
      <c r="E48" s="1046">
        <f t="shared" si="14"/>
        <v>10.119999999999999</v>
      </c>
      <c r="F48" s="1046">
        <f t="shared" si="15"/>
        <v>5</v>
      </c>
      <c r="G48" s="1046">
        <f t="shared" si="16"/>
        <v>13.6</v>
      </c>
      <c r="H48" s="1051">
        <f t="shared" si="12"/>
        <v>1</v>
      </c>
      <c r="I48" s="1042"/>
      <c r="J48" s="1050">
        <v>1</v>
      </c>
      <c r="K48" s="1041"/>
      <c r="O48" s="1054"/>
    </row>
    <row r="49" spans="1:14" ht="15.75" x14ac:dyDescent="0.25">
      <c r="A49" s="1071" t="s">
        <v>857</v>
      </c>
      <c r="B49" s="1075" t="s">
        <v>2205</v>
      </c>
      <c r="C49" s="1076">
        <v>0.77</v>
      </c>
      <c r="D49" s="1076">
        <v>2.1</v>
      </c>
      <c r="E49" s="1046">
        <f t="shared" si="14"/>
        <v>1.6170000000000002</v>
      </c>
      <c r="F49" s="1046">
        <f t="shared" si="15"/>
        <v>1.17</v>
      </c>
      <c r="G49" s="1046">
        <f t="shared" si="16"/>
        <v>5.74</v>
      </c>
      <c r="H49" s="1051">
        <f t="shared" si="12"/>
        <v>1</v>
      </c>
      <c r="I49" s="1042"/>
      <c r="J49" s="1050">
        <v>1</v>
      </c>
      <c r="K49" s="1041"/>
    </row>
    <row r="50" spans="1:14" ht="15.75" x14ac:dyDescent="0.25">
      <c r="A50" s="1071" t="s">
        <v>857</v>
      </c>
      <c r="B50" s="1075" t="s">
        <v>2206</v>
      </c>
      <c r="C50" s="1076">
        <v>0.92</v>
      </c>
      <c r="D50" s="1076">
        <v>2.2000000000000002</v>
      </c>
      <c r="E50" s="1046">
        <f t="shared" si="14"/>
        <v>2.0240000000000005</v>
      </c>
      <c r="F50" s="1046">
        <f t="shared" si="15"/>
        <v>1.32</v>
      </c>
      <c r="G50" s="1046">
        <f t="shared" si="16"/>
        <v>6.24</v>
      </c>
      <c r="H50" s="1051">
        <f t="shared" si="12"/>
        <v>1</v>
      </c>
      <c r="I50" s="1042"/>
      <c r="J50" s="1050">
        <v>1</v>
      </c>
      <c r="K50" s="1041"/>
    </row>
    <row r="51" spans="1:14" ht="15.75" x14ac:dyDescent="0.25">
      <c r="A51" s="1071" t="s">
        <v>857</v>
      </c>
      <c r="B51" s="1075" t="s">
        <v>2211</v>
      </c>
      <c r="C51" s="1076">
        <v>2.6</v>
      </c>
      <c r="D51" s="1076">
        <v>2.2000000000000002</v>
      </c>
      <c r="E51" s="1046">
        <f t="shared" si="14"/>
        <v>5.7200000000000006</v>
      </c>
      <c r="F51" s="1046">
        <f t="shared" si="15"/>
        <v>3.0000000000000004</v>
      </c>
      <c r="G51" s="1046">
        <f t="shared" si="16"/>
        <v>9.6000000000000014</v>
      </c>
      <c r="H51" s="1051">
        <f t="shared" si="12"/>
        <v>1</v>
      </c>
      <c r="I51" s="1042"/>
      <c r="J51" s="1050">
        <v>1</v>
      </c>
      <c r="K51" s="1041"/>
    </row>
    <row r="52" spans="1:14" ht="15.75" x14ac:dyDescent="0.25">
      <c r="A52" s="1071" t="s">
        <v>857</v>
      </c>
      <c r="B52" s="1075" t="s">
        <v>2207</v>
      </c>
      <c r="C52" s="1076">
        <v>1.6</v>
      </c>
      <c r="D52" s="1076">
        <v>2.17</v>
      </c>
      <c r="E52" s="1046">
        <f t="shared" si="14"/>
        <v>3.472</v>
      </c>
      <c r="F52" s="1046">
        <f t="shared" si="15"/>
        <v>2</v>
      </c>
      <c r="G52" s="1046">
        <f t="shared" si="16"/>
        <v>7.54</v>
      </c>
      <c r="H52" s="1051">
        <f t="shared" si="12"/>
        <v>1</v>
      </c>
      <c r="I52" s="1042"/>
      <c r="J52" s="1050">
        <v>1</v>
      </c>
      <c r="K52" s="1041"/>
      <c r="N52" s="1055"/>
    </row>
    <row r="53" spans="1:14" ht="15.75" x14ac:dyDescent="0.25">
      <c r="A53" s="1071" t="s">
        <v>857</v>
      </c>
      <c r="B53" s="1075" t="s">
        <v>2212</v>
      </c>
      <c r="C53" s="1076">
        <v>5.6</v>
      </c>
      <c r="D53" s="1076">
        <v>2.2000000000000002</v>
      </c>
      <c r="E53" s="1046">
        <f t="shared" si="3"/>
        <v>12.32</v>
      </c>
      <c r="F53" s="1046">
        <f t="shared" si="13"/>
        <v>6</v>
      </c>
      <c r="G53" s="1046">
        <f t="shared" si="5"/>
        <v>15.6</v>
      </c>
      <c r="H53" s="1051">
        <f t="shared" si="12"/>
        <v>1</v>
      </c>
      <c r="I53" s="1042"/>
      <c r="J53" s="1050">
        <v>1</v>
      </c>
      <c r="K53" s="1041"/>
      <c r="N53" s="1055"/>
    </row>
    <row r="54" spans="1:14" ht="15.75" x14ac:dyDescent="0.25">
      <c r="A54" s="1071" t="s">
        <v>857</v>
      </c>
      <c r="B54" s="1075" t="s">
        <v>2213</v>
      </c>
      <c r="C54" s="1076">
        <v>5.5</v>
      </c>
      <c r="D54" s="1076">
        <v>2.4</v>
      </c>
      <c r="E54" s="1046">
        <f t="shared" si="3"/>
        <v>13.2</v>
      </c>
      <c r="F54" s="1046">
        <f t="shared" si="13"/>
        <v>5.9</v>
      </c>
      <c r="G54" s="1046">
        <f t="shared" si="5"/>
        <v>15.8</v>
      </c>
      <c r="H54" s="1051">
        <f t="shared" si="12"/>
        <v>1</v>
      </c>
      <c r="I54" s="1042"/>
      <c r="J54" s="1050">
        <v>1</v>
      </c>
      <c r="K54" s="1041"/>
    </row>
    <row r="55" spans="1:14" ht="15.75" x14ac:dyDescent="0.25">
      <c r="A55" s="1071" t="s">
        <v>857</v>
      </c>
      <c r="B55" s="1075" t="s">
        <v>2214</v>
      </c>
      <c r="C55" s="1076">
        <v>4</v>
      </c>
      <c r="D55" s="1076">
        <v>2.2000000000000002</v>
      </c>
      <c r="E55" s="1046">
        <f t="shared" si="3"/>
        <v>17.600000000000001</v>
      </c>
      <c r="F55" s="1046">
        <f t="shared" si="13"/>
        <v>8.8000000000000007</v>
      </c>
      <c r="G55" s="1046">
        <f t="shared" si="5"/>
        <v>24.8</v>
      </c>
      <c r="H55" s="1051">
        <f t="shared" si="12"/>
        <v>2</v>
      </c>
      <c r="I55" s="1042"/>
      <c r="J55" s="1050">
        <v>2</v>
      </c>
      <c r="K55" s="1041"/>
    </row>
    <row r="56" spans="1:14" ht="15.75" x14ac:dyDescent="0.25">
      <c r="A56" s="1071" t="s">
        <v>857</v>
      </c>
      <c r="B56" s="1075" t="s">
        <v>2215</v>
      </c>
      <c r="C56" s="1076">
        <v>2.2000000000000002</v>
      </c>
      <c r="D56" s="1076">
        <v>2.2000000000000002</v>
      </c>
      <c r="E56" s="1046">
        <f t="shared" ref="E56:E61" si="17">C56*D56*H56</f>
        <v>222.64000000000004</v>
      </c>
      <c r="F56" s="1046">
        <f t="shared" ref="F56:F61" si="18">(C56+0.2+0.2)*H56</f>
        <v>119.60000000000002</v>
      </c>
      <c r="G56" s="1046">
        <f t="shared" ref="G56:G61" si="19">(C56+D56)*2*H56</f>
        <v>404.8</v>
      </c>
      <c r="H56" s="1051">
        <f t="shared" si="12"/>
        <v>46</v>
      </c>
      <c r="I56" s="1042"/>
      <c r="J56" s="1050">
        <f>2+4+(4*10)</f>
        <v>46</v>
      </c>
      <c r="K56" s="1041"/>
    </row>
    <row r="57" spans="1:14" ht="15.75" x14ac:dyDescent="0.25">
      <c r="A57" s="1071" t="s">
        <v>857</v>
      </c>
      <c r="B57" s="1075" t="s">
        <v>2238</v>
      </c>
      <c r="C57" s="1076">
        <v>1.9</v>
      </c>
      <c r="D57" s="1076">
        <v>2.2000000000000002</v>
      </c>
      <c r="E57" s="1046">
        <f t="shared" si="17"/>
        <v>91.96</v>
      </c>
      <c r="F57" s="1046">
        <f t="shared" si="18"/>
        <v>50.600000000000009</v>
      </c>
      <c r="G57" s="1046">
        <f t="shared" si="19"/>
        <v>180.39999999999998</v>
      </c>
      <c r="H57" s="1051">
        <f t="shared" si="12"/>
        <v>22</v>
      </c>
      <c r="I57" s="1042"/>
      <c r="J57" s="1050">
        <f>2+(2*10)</f>
        <v>22</v>
      </c>
      <c r="K57" s="1041"/>
    </row>
    <row r="58" spans="1:14" ht="15.75" x14ac:dyDescent="0.25">
      <c r="A58" s="1071" t="s">
        <v>857</v>
      </c>
      <c r="B58" s="1075" t="s">
        <v>2239</v>
      </c>
      <c r="C58" s="1076">
        <v>1.8</v>
      </c>
      <c r="D58" s="1076">
        <v>2.2000000000000002</v>
      </c>
      <c r="E58" s="1046">
        <f t="shared" si="17"/>
        <v>7.9200000000000008</v>
      </c>
      <c r="F58" s="1046">
        <f t="shared" si="18"/>
        <v>4.4000000000000004</v>
      </c>
      <c r="G58" s="1046">
        <f t="shared" si="19"/>
        <v>16</v>
      </c>
      <c r="H58" s="1051">
        <f t="shared" si="12"/>
        <v>2</v>
      </c>
      <c r="I58" s="1042"/>
      <c r="J58" s="1050">
        <v>2</v>
      </c>
      <c r="K58" s="1041"/>
    </row>
    <row r="59" spans="1:14" ht="15.75" x14ac:dyDescent="0.25">
      <c r="A59" s="1071" t="s">
        <v>857</v>
      </c>
      <c r="B59" s="1075" t="s">
        <v>2240</v>
      </c>
      <c r="C59" s="1076">
        <v>0.76</v>
      </c>
      <c r="D59" s="1076">
        <v>2.17</v>
      </c>
      <c r="E59" s="1046">
        <f t="shared" si="17"/>
        <v>72.564800000000005</v>
      </c>
      <c r="F59" s="1046">
        <f t="shared" si="18"/>
        <v>51.04</v>
      </c>
      <c r="G59" s="1046">
        <f t="shared" si="19"/>
        <v>257.83999999999997</v>
      </c>
      <c r="H59" s="1051">
        <f t="shared" si="12"/>
        <v>44</v>
      </c>
      <c r="I59" s="1042"/>
      <c r="J59" s="1050">
        <f>4+(4*10)</f>
        <v>44</v>
      </c>
      <c r="K59" s="1041"/>
    </row>
    <row r="60" spans="1:14" ht="15.75" x14ac:dyDescent="0.25">
      <c r="A60" s="1071" t="s">
        <v>857</v>
      </c>
      <c r="B60" s="1075" t="s">
        <v>2241</v>
      </c>
      <c r="C60" s="1076">
        <v>0</v>
      </c>
      <c r="D60" s="1076">
        <v>2.2000000000000002</v>
      </c>
      <c r="E60" s="1046">
        <f t="shared" si="17"/>
        <v>0</v>
      </c>
      <c r="F60" s="1046">
        <f t="shared" si="18"/>
        <v>8.8000000000000007</v>
      </c>
      <c r="G60" s="1046">
        <f t="shared" si="19"/>
        <v>96.800000000000011</v>
      </c>
      <c r="H60" s="1051">
        <f t="shared" si="12"/>
        <v>22</v>
      </c>
      <c r="I60" s="1042"/>
      <c r="J60" s="1050">
        <f>2+(2*10)</f>
        <v>22</v>
      </c>
      <c r="K60" s="1041"/>
    </row>
    <row r="61" spans="1:14" ht="15.75" x14ac:dyDescent="0.25">
      <c r="A61" s="1071" t="s">
        <v>857</v>
      </c>
      <c r="B61" s="1075" t="s">
        <v>2242</v>
      </c>
      <c r="C61" s="1076">
        <v>1.56</v>
      </c>
      <c r="D61" s="1076">
        <v>2.2000000000000002</v>
      </c>
      <c r="E61" s="1046">
        <f t="shared" si="17"/>
        <v>10.296000000000001</v>
      </c>
      <c r="F61" s="1046">
        <f t="shared" si="18"/>
        <v>5.88</v>
      </c>
      <c r="G61" s="1046">
        <f t="shared" si="19"/>
        <v>22.560000000000002</v>
      </c>
      <c r="H61" s="1051">
        <f t="shared" si="12"/>
        <v>3</v>
      </c>
      <c r="I61" s="1042"/>
      <c r="J61" s="1050">
        <v>3</v>
      </c>
      <c r="K61" s="1041"/>
    </row>
    <row r="62" spans="1:14" ht="15.75" x14ac:dyDescent="0.25">
      <c r="A62" s="1071" t="s">
        <v>857</v>
      </c>
      <c r="B62" s="1075" t="s">
        <v>2244</v>
      </c>
      <c r="C62" s="1076">
        <v>1.9</v>
      </c>
      <c r="D62" s="1076">
        <v>2.2000000000000002</v>
      </c>
      <c r="E62" s="1046">
        <f t="shared" si="3"/>
        <v>16.72</v>
      </c>
      <c r="F62" s="1046">
        <f t="shared" si="13"/>
        <v>9.2000000000000011</v>
      </c>
      <c r="G62" s="1046">
        <f t="shared" si="5"/>
        <v>32.799999999999997</v>
      </c>
      <c r="H62" s="1051">
        <f t="shared" si="12"/>
        <v>4</v>
      </c>
      <c r="I62" s="1042"/>
      <c r="J62" s="1050">
        <f>1+3</f>
        <v>4</v>
      </c>
      <c r="K62" s="1041"/>
    </row>
    <row r="63" spans="1:14" ht="15.75" x14ac:dyDescent="0.25">
      <c r="A63" s="1071" t="s">
        <v>857</v>
      </c>
      <c r="B63" s="1075" t="s">
        <v>2245</v>
      </c>
      <c r="C63" s="1076">
        <v>1.58</v>
      </c>
      <c r="D63" s="1076">
        <v>2.2000000000000002</v>
      </c>
      <c r="E63" s="1046">
        <f t="shared" ref="E63:E69" si="20">C63*D63*H63</f>
        <v>10.428000000000001</v>
      </c>
      <c r="F63" s="1046">
        <f t="shared" ref="F63:F69" si="21">(C63+0.2+0.2)*H63</f>
        <v>5.9399999999999995</v>
      </c>
      <c r="G63" s="1046">
        <f t="shared" ref="G63:G69" si="22">(C63+D63)*2*H63</f>
        <v>22.68</v>
      </c>
      <c r="H63" s="1051">
        <f t="shared" si="12"/>
        <v>3</v>
      </c>
      <c r="I63" s="1042"/>
      <c r="J63" s="1050">
        <f>2+1</f>
        <v>3</v>
      </c>
      <c r="K63" s="1041"/>
    </row>
    <row r="64" spans="1:14" ht="15.75" x14ac:dyDescent="0.25">
      <c r="A64" s="1071" t="s">
        <v>857</v>
      </c>
      <c r="B64" s="1075" t="s">
        <v>2246</v>
      </c>
      <c r="C64" s="1076">
        <v>0.87</v>
      </c>
      <c r="D64" s="1076">
        <v>2.14</v>
      </c>
      <c r="E64" s="1046">
        <f t="shared" si="20"/>
        <v>3.7236000000000002</v>
      </c>
      <c r="F64" s="1046">
        <f t="shared" si="21"/>
        <v>2.54</v>
      </c>
      <c r="G64" s="1046">
        <f t="shared" si="22"/>
        <v>12.040000000000001</v>
      </c>
      <c r="H64" s="1051">
        <f t="shared" si="12"/>
        <v>2</v>
      </c>
      <c r="I64" s="1042"/>
      <c r="J64" s="1050">
        <f>1+1</f>
        <v>2</v>
      </c>
      <c r="K64" s="1041"/>
    </row>
    <row r="65" spans="1:11" ht="15.75" x14ac:dyDescent="0.25">
      <c r="A65" s="1071" t="s">
        <v>857</v>
      </c>
      <c r="B65" s="1075" t="s">
        <v>2247</v>
      </c>
      <c r="C65" s="1076">
        <v>0.67</v>
      </c>
      <c r="D65" s="1076">
        <v>1.24</v>
      </c>
      <c r="E65" s="1046">
        <f t="shared" si="20"/>
        <v>0.83080000000000009</v>
      </c>
      <c r="F65" s="1046">
        <f t="shared" si="21"/>
        <v>1.07</v>
      </c>
      <c r="G65" s="1046">
        <f t="shared" si="22"/>
        <v>3.8200000000000003</v>
      </c>
      <c r="H65" s="1051">
        <f t="shared" si="12"/>
        <v>1</v>
      </c>
      <c r="I65" s="1042"/>
      <c r="J65" s="1050">
        <v>1</v>
      </c>
      <c r="K65" s="1041"/>
    </row>
    <row r="66" spans="1:11" ht="15.75" x14ac:dyDescent="0.25">
      <c r="A66" s="1071" t="s">
        <v>857</v>
      </c>
      <c r="B66" s="1075" t="s">
        <v>2248</v>
      </c>
      <c r="C66" s="1076">
        <v>1</v>
      </c>
      <c r="D66" s="1076">
        <v>1.5</v>
      </c>
      <c r="E66" s="1046">
        <f t="shared" si="20"/>
        <v>9</v>
      </c>
      <c r="F66" s="1046">
        <f t="shared" si="21"/>
        <v>8.3999999999999986</v>
      </c>
      <c r="G66" s="1046">
        <f t="shared" si="22"/>
        <v>30</v>
      </c>
      <c r="H66" s="1051">
        <f t="shared" si="12"/>
        <v>6</v>
      </c>
      <c r="I66" s="1042"/>
      <c r="J66" s="1050">
        <v>6</v>
      </c>
      <c r="K66" s="1041"/>
    </row>
    <row r="67" spans="1:11" ht="15.75" x14ac:dyDescent="0.25">
      <c r="A67" s="1071" t="s">
        <v>857</v>
      </c>
      <c r="B67" s="1075" t="s">
        <v>2249</v>
      </c>
      <c r="C67" s="1076">
        <v>0.77</v>
      </c>
      <c r="D67" s="1076">
        <v>2.14</v>
      </c>
      <c r="E67" s="1046">
        <f t="shared" si="20"/>
        <v>1.6478000000000002</v>
      </c>
      <c r="F67" s="1046">
        <f t="shared" si="21"/>
        <v>1.17</v>
      </c>
      <c r="G67" s="1046">
        <f t="shared" si="22"/>
        <v>5.82</v>
      </c>
      <c r="H67" s="1051">
        <f t="shared" si="12"/>
        <v>1</v>
      </c>
      <c r="I67" s="1042"/>
      <c r="J67" s="1050">
        <v>1</v>
      </c>
      <c r="K67" s="1041"/>
    </row>
    <row r="68" spans="1:11" ht="15.75" x14ac:dyDescent="0.25">
      <c r="A68" s="1071" t="s">
        <v>857</v>
      </c>
      <c r="B68" s="1075" t="s">
        <v>2250</v>
      </c>
      <c r="C68" s="1076">
        <v>3</v>
      </c>
      <c r="D68" s="1076">
        <v>2.2000000000000002</v>
      </c>
      <c r="E68" s="1046">
        <f t="shared" si="20"/>
        <v>6.6000000000000005</v>
      </c>
      <c r="F68" s="1046">
        <f t="shared" si="21"/>
        <v>3.4000000000000004</v>
      </c>
      <c r="G68" s="1046">
        <f t="shared" si="22"/>
        <v>10.4</v>
      </c>
      <c r="H68" s="1051">
        <f t="shared" si="12"/>
        <v>1</v>
      </c>
      <c r="I68" s="1042"/>
      <c r="J68" s="1050">
        <v>1</v>
      </c>
      <c r="K68" s="1041"/>
    </row>
    <row r="69" spans="1:11" ht="15.75" x14ac:dyDescent="0.25">
      <c r="A69" s="1071" t="s">
        <v>857</v>
      </c>
      <c r="B69" s="1075" t="s">
        <v>2256</v>
      </c>
      <c r="C69" s="1076">
        <v>0.67</v>
      </c>
      <c r="D69" s="1076">
        <v>1.6</v>
      </c>
      <c r="E69" s="1046">
        <f t="shared" si="20"/>
        <v>2.1440000000000001</v>
      </c>
      <c r="F69" s="1046">
        <f t="shared" si="21"/>
        <v>2.14</v>
      </c>
      <c r="G69" s="1046">
        <f t="shared" si="22"/>
        <v>9.08</v>
      </c>
      <c r="H69" s="1051">
        <f t="shared" si="12"/>
        <v>2</v>
      </c>
      <c r="I69" s="1042"/>
      <c r="J69" s="1050">
        <v>2</v>
      </c>
      <c r="K69" s="1041"/>
    </row>
    <row r="70" spans="1:11" ht="15.75" x14ac:dyDescent="0.25">
      <c r="A70" s="1071" t="s">
        <v>857</v>
      </c>
      <c r="B70" s="1075" t="s">
        <v>2257</v>
      </c>
      <c r="C70" s="1076">
        <v>1.5</v>
      </c>
      <c r="D70" s="1076">
        <v>1.17</v>
      </c>
      <c r="E70" s="1046">
        <f t="shared" ref="E70" si="23">C70*D70*H70</f>
        <v>5.2649999999999997</v>
      </c>
      <c r="F70" s="1046">
        <f t="shared" ref="F70" si="24">(C70+0.2+0.2)*H70</f>
        <v>5.6999999999999993</v>
      </c>
      <c r="G70" s="1046">
        <f t="shared" ref="G70" si="25">(C70+D70)*2*H70</f>
        <v>16.02</v>
      </c>
      <c r="H70" s="1051">
        <f t="shared" si="12"/>
        <v>3</v>
      </c>
      <c r="I70" s="1042"/>
      <c r="J70" s="1050">
        <v>3</v>
      </c>
      <c r="K70" s="1041"/>
    </row>
    <row r="71" spans="1:11" ht="15.75" x14ac:dyDescent="0.25">
      <c r="A71" s="1282" t="s">
        <v>2194</v>
      </c>
      <c r="B71" s="1283" t="s">
        <v>2195</v>
      </c>
      <c r="C71" s="1284">
        <v>1.1499999999999999</v>
      </c>
      <c r="D71" s="1284">
        <v>2.88</v>
      </c>
      <c r="E71" s="1046">
        <f t="shared" ref="E71:E72" si="26">C71*D71*H71</f>
        <v>3.3119999999999998</v>
      </c>
      <c r="F71" s="1046">
        <f t="shared" ref="F71:F72" si="27">(C71+0.2+0.2)*H71</f>
        <v>1.5499999999999998</v>
      </c>
      <c r="G71" s="1046">
        <f t="shared" ref="G71:G72" si="28">(C71+D71)*2*H71</f>
        <v>8.0599999999999987</v>
      </c>
      <c r="H71" s="1051">
        <f t="shared" si="12"/>
        <v>1</v>
      </c>
      <c r="I71" s="1042"/>
      <c r="J71" s="1050">
        <v>1</v>
      </c>
      <c r="K71" s="1041"/>
    </row>
    <row r="72" spans="1:11" ht="15.75" x14ac:dyDescent="0.25">
      <c r="A72" s="1282" t="s">
        <v>2194</v>
      </c>
      <c r="B72" s="1283" t="s">
        <v>2196</v>
      </c>
      <c r="C72" s="1284">
        <v>1.2</v>
      </c>
      <c r="D72" s="1284">
        <v>2.88</v>
      </c>
      <c r="E72" s="1046">
        <f t="shared" si="26"/>
        <v>6.9119999999999999</v>
      </c>
      <c r="F72" s="1046">
        <f t="shared" si="27"/>
        <v>3.1999999999999997</v>
      </c>
      <c r="G72" s="1046">
        <f t="shared" si="28"/>
        <v>16.32</v>
      </c>
      <c r="H72" s="1051">
        <f t="shared" si="12"/>
        <v>2</v>
      </c>
      <c r="I72" s="1042"/>
      <c r="J72" s="1050">
        <v>2</v>
      </c>
      <c r="K72" s="1041"/>
    </row>
    <row r="73" spans="1:11" ht="15.75" x14ac:dyDescent="0.25">
      <c r="A73" s="1282" t="s">
        <v>2194</v>
      </c>
      <c r="B73" s="1283" t="s">
        <v>2219</v>
      </c>
      <c r="C73" s="1284">
        <v>0.9</v>
      </c>
      <c r="D73" s="1284">
        <v>2.6</v>
      </c>
      <c r="E73" s="1046">
        <f t="shared" ref="E73:E75" si="29">C73*D73*H73</f>
        <v>2.3400000000000003</v>
      </c>
      <c r="F73" s="1046">
        <f t="shared" ref="F73:F75" si="30">(C73+0.2+0.2)*H73</f>
        <v>1.3</v>
      </c>
      <c r="G73" s="1046">
        <f t="shared" ref="G73:G75" si="31">(C73+D73)*2*H73</f>
        <v>7</v>
      </c>
      <c r="H73" s="1051">
        <f t="shared" si="12"/>
        <v>1</v>
      </c>
      <c r="I73" s="1042"/>
      <c r="J73" s="1050">
        <v>1</v>
      </c>
      <c r="K73" s="1041"/>
    </row>
    <row r="74" spans="1:11" ht="15.75" x14ac:dyDescent="0.25">
      <c r="A74" s="1282" t="s">
        <v>2194</v>
      </c>
      <c r="B74" s="1283" t="s">
        <v>2220</v>
      </c>
      <c r="C74" s="1284">
        <v>1.1000000000000001</v>
      </c>
      <c r="D74" s="1284">
        <v>1.3</v>
      </c>
      <c r="E74" s="1046">
        <f t="shared" si="29"/>
        <v>2.8600000000000003</v>
      </c>
      <c r="F74" s="1046">
        <f t="shared" si="30"/>
        <v>3</v>
      </c>
      <c r="G74" s="1046">
        <f t="shared" si="31"/>
        <v>9.6000000000000014</v>
      </c>
      <c r="H74" s="1051">
        <f t="shared" si="12"/>
        <v>2</v>
      </c>
      <c r="I74" s="1042"/>
      <c r="J74" s="1050">
        <f>1+1</f>
        <v>2</v>
      </c>
      <c r="K74" s="1041"/>
    </row>
    <row r="75" spans="1:11" ht="15.75" x14ac:dyDescent="0.25">
      <c r="A75" s="1282" t="s">
        <v>2194</v>
      </c>
      <c r="B75" s="1283" t="s">
        <v>2255</v>
      </c>
      <c r="C75" s="1284">
        <v>0.9</v>
      </c>
      <c r="D75" s="1284">
        <v>2.4</v>
      </c>
      <c r="E75" s="1046">
        <f t="shared" si="29"/>
        <v>2.16</v>
      </c>
      <c r="F75" s="1046">
        <f t="shared" si="30"/>
        <v>1.3</v>
      </c>
      <c r="G75" s="1046">
        <f t="shared" si="31"/>
        <v>6.6</v>
      </c>
      <c r="H75" s="1051">
        <f t="shared" si="12"/>
        <v>1</v>
      </c>
      <c r="I75" s="1042"/>
      <c r="J75" s="1050">
        <v>1</v>
      </c>
      <c r="K75" s="1041"/>
    </row>
    <row r="76" spans="1:11" ht="15.75" x14ac:dyDescent="0.25">
      <c r="A76" s="1072" t="s">
        <v>2263</v>
      </c>
      <c r="B76" s="1073" t="s">
        <v>2264</v>
      </c>
      <c r="C76" s="1074">
        <v>6</v>
      </c>
      <c r="D76" s="1074">
        <v>1.04</v>
      </c>
      <c r="E76" s="1046">
        <f t="shared" si="3"/>
        <v>6.24</v>
      </c>
      <c r="F76" s="1046">
        <f t="shared" si="13"/>
        <v>6.4</v>
      </c>
      <c r="G76" s="1046">
        <f t="shared" si="5"/>
        <v>14.08</v>
      </c>
      <c r="H76" s="1051">
        <f t="shared" si="12"/>
        <v>1</v>
      </c>
      <c r="I76" s="1042"/>
      <c r="J76" s="1050">
        <v>1</v>
      </c>
      <c r="K76" s="1041"/>
    </row>
    <row r="77" spans="1:11" ht="15.75" x14ac:dyDescent="0.25">
      <c r="A77" s="1072" t="s">
        <v>2263</v>
      </c>
      <c r="B77" s="1073" t="s">
        <v>2290</v>
      </c>
      <c r="C77" s="1074">
        <f>Arquitetura!D27</f>
        <v>97.26</v>
      </c>
      <c r="D77" s="1074">
        <v>0.6</v>
      </c>
      <c r="E77" s="1046">
        <f t="shared" si="3"/>
        <v>58.356000000000002</v>
      </c>
      <c r="F77" s="1046">
        <f t="shared" si="13"/>
        <v>97.660000000000011</v>
      </c>
      <c r="G77" s="1046">
        <f t="shared" si="5"/>
        <v>195.72</v>
      </c>
      <c r="H77" s="1051">
        <f t="shared" si="12"/>
        <v>1</v>
      </c>
      <c r="I77" s="1042"/>
      <c r="J77" s="1050">
        <v>1</v>
      </c>
      <c r="K77" s="1041"/>
    </row>
    <row r="78" spans="1:11" ht="15.75" x14ac:dyDescent="0.25">
      <c r="A78" s="1072" t="s">
        <v>2263</v>
      </c>
      <c r="B78" s="1073" t="s">
        <v>2291</v>
      </c>
      <c r="C78" s="1074">
        <f>Arquitetura!D28</f>
        <v>231.57</v>
      </c>
      <c r="D78" s="1074">
        <v>0.8</v>
      </c>
      <c r="E78" s="1046">
        <f t="shared" ref="E78" si="32">C78*D78*H78</f>
        <v>185.256</v>
      </c>
      <c r="F78" s="1046">
        <f t="shared" ref="F78" si="33">(C78+0.2+0.2)*H78</f>
        <v>231.96999999999997</v>
      </c>
      <c r="G78" s="1046">
        <f t="shared" ref="G78" si="34">(C78+D78)*2*H78</f>
        <v>464.74</v>
      </c>
      <c r="H78" s="1051">
        <f t="shared" si="12"/>
        <v>1</v>
      </c>
      <c r="I78" s="1042"/>
      <c r="J78" s="1050">
        <v>1</v>
      </c>
      <c r="K78" s="1041"/>
    </row>
    <row r="79" spans="1:11" ht="15.75" x14ac:dyDescent="0.25">
      <c r="A79" s="1072" t="s">
        <v>2263</v>
      </c>
      <c r="B79" s="1073" t="s">
        <v>2292</v>
      </c>
      <c r="C79" s="1074">
        <f>Arquitetura!D26</f>
        <v>6.46</v>
      </c>
      <c r="D79" s="1074">
        <v>1</v>
      </c>
      <c r="E79" s="1046">
        <f t="shared" ref="E79" si="35">C79*D79*H79</f>
        <v>6.46</v>
      </c>
      <c r="F79" s="1046">
        <f t="shared" ref="F79" si="36">(C79+0.2+0.2)*H79</f>
        <v>6.86</v>
      </c>
      <c r="G79" s="1046">
        <f t="shared" ref="G79" si="37">(C79+D79)*2*H79</f>
        <v>14.92</v>
      </c>
      <c r="H79" s="1051">
        <f t="shared" si="12"/>
        <v>1</v>
      </c>
      <c r="I79" s="1042"/>
      <c r="J79" s="1050">
        <v>1</v>
      </c>
      <c r="K79" s="1041"/>
    </row>
    <row r="80" spans="1:11" ht="15.75" x14ac:dyDescent="0.25">
      <c r="A80" s="1089" t="s">
        <v>2268</v>
      </c>
      <c r="B80" s="1090" t="s">
        <v>2293</v>
      </c>
      <c r="C80" s="1091">
        <f>Arquitetura!D34</f>
        <v>331.34</v>
      </c>
      <c r="D80" s="1091">
        <v>1</v>
      </c>
      <c r="E80" s="1046">
        <f t="shared" si="3"/>
        <v>331.34</v>
      </c>
      <c r="F80" s="1046"/>
      <c r="G80" s="1046"/>
      <c r="H80" s="1051">
        <f t="shared" ref="H80:H90" si="38">SUMPRODUCT($J$7:$J$7,$J80:$J80)</f>
        <v>1</v>
      </c>
      <c r="I80" s="1042"/>
      <c r="J80" s="1050">
        <v>1</v>
      </c>
      <c r="K80" s="1041"/>
    </row>
    <row r="81" spans="1:11" ht="15.75" x14ac:dyDescent="0.25">
      <c r="A81" s="1089" t="s">
        <v>2268</v>
      </c>
      <c r="B81" s="1090" t="s">
        <v>2294</v>
      </c>
      <c r="C81" s="1091">
        <f>Arquitetura!D35</f>
        <v>49.02</v>
      </c>
      <c r="D81" s="1091">
        <v>1.1000000000000001</v>
      </c>
      <c r="E81" s="1046">
        <f t="shared" si="3"/>
        <v>53.922000000000011</v>
      </c>
      <c r="F81" s="1046"/>
      <c r="G81" s="1046"/>
      <c r="H81" s="1051">
        <f t="shared" si="38"/>
        <v>1</v>
      </c>
      <c r="I81" s="1042"/>
      <c r="J81" s="1050">
        <v>1</v>
      </c>
      <c r="K81" s="1041"/>
    </row>
    <row r="82" spans="1:11" ht="15.75" x14ac:dyDescent="0.25">
      <c r="A82" s="1092" t="s">
        <v>861</v>
      </c>
      <c r="B82" s="1093" t="s">
        <v>2265</v>
      </c>
      <c r="C82" s="1094">
        <f>2.91+2.08+0.65</f>
        <v>5.6400000000000006</v>
      </c>
      <c r="D82" s="1094">
        <v>3.46</v>
      </c>
      <c r="E82" s="1046">
        <f t="shared" si="3"/>
        <v>19.514400000000002</v>
      </c>
      <c r="F82" s="1046"/>
      <c r="G82" s="1046"/>
      <c r="H82" s="1051">
        <f t="shared" si="38"/>
        <v>1</v>
      </c>
      <c r="I82" s="1042"/>
      <c r="J82" s="1050">
        <v>1</v>
      </c>
      <c r="K82" s="1041"/>
    </row>
    <row r="83" spans="1:11" ht="15.75" x14ac:dyDescent="0.25">
      <c r="A83" s="1092" t="s">
        <v>861</v>
      </c>
      <c r="B83" s="1093" t="s">
        <v>2266</v>
      </c>
      <c r="C83" s="1094">
        <f>2.91+2.91</f>
        <v>5.82</v>
      </c>
      <c r="D83" s="1094">
        <v>6.01</v>
      </c>
      <c r="E83" s="1046">
        <f t="shared" si="3"/>
        <v>34.978200000000001</v>
      </c>
      <c r="F83" s="1046"/>
      <c r="G83" s="1046"/>
      <c r="H83" s="1051">
        <f t="shared" si="38"/>
        <v>1</v>
      </c>
      <c r="I83" s="1042"/>
      <c r="J83" s="1050">
        <v>1</v>
      </c>
      <c r="K83" s="1041"/>
    </row>
    <row r="84" spans="1:11" ht="16.5" thickBot="1" x14ac:dyDescent="0.3">
      <c r="A84" s="1106" t="s">
        <v>861</v>
      </c>
      <c r="B84" s="1093" t="s">
        <v>2267</v>
      </c>
      <c r="C84" s="1107">
        <v>2.08</v>
      </c>
      <c r="D84" s="1107">
        <f>2.49+2.7+0.75</f>
        <v>5.94</v>
      </c>
      <c r="E84" s="1056">
        <f t="shared" si="3"/>
        <v>12.355200000000002</v>
      </c>
      <c r="F84" s="1056"/>
      <c r="G84" s="1056"/>
      <c r="H84" s="1057">
        <f t="shared" si="38"/>
        <v>1</v>
      </c>
      <c r="I84" s="1042"/>
      <c r="J84" s="1050">
        <v>1</v>
      </c>
      <c r="K84" s="1041"/>
    </row>
    <row r="85" spans="1:11" ht="15.75" x14ac:dyDescent="0.25">
      <c r="A85" s="1097" t="s">
        <v>859</v>
      </c>
      <c r="B85" s="1098" t="s">
        <v>2262</v>
      </c>
      <c r="C85" s="1099">
        <f>Arquitetura!D38</f>
        <v>4.3899999999999997</v>
      </c>
      <c r="D85" s="1099">
        <v>1.1000000000000001</v>
      </c>
      <c r="E85" s="1100">
        <f>C85*D85*H85</f>
        <v>4.8289999999999997</v>
      </c>
      <c r="F85" s="1100"/>
      <c r="G85" s="1100"/>
      <c r="H85" s="1047">
        <f t="shared" si="38"/>
        <v>1</v>
      </c>
      <c r="I85" s="1042"/>
      <c r="J85" s="1050">
        <v>1</v>
      </c>
      <c r="K85" s="1041"/>
    </row>
    <row r="86" spans="1:11" ht="15.75" x14ac:dyDescent="0.25">
      <c r="A86" s="1097" t="s">
        <v>859</v>
      </c>
      <c r="B86" s="1098" t="s">
        <v>1161</v>
      </c>
      <c r="C86" s="1099">
        <f>Arquitetura!D31</f>
        <v>6.21</v>
      </c>
      <c r="D86" s="1099">
        <v>1.1000000000000001</v>
      </c>
      <c r="E86" s="1100">
        <f>C86*D86*H86</f>
        <v>6.8310000000000004</v>
      </c>
      <c r="F86" s="1100"/>
      <c r="G86" s="1100"/>
      <c r="H86" s="1047">
        <f t="shared" si="38"/>
        <v>1</v>
      </c>
      <c r="I86" s="1042"/>
      <c r="J86" s="1050">
        <v>1</v>
      </c>
      <c r="K86" s="1041"/>
    </row>
    <row r="87" spans="1:11" ht="15.75" x14ac:dyDescent="0.25">
      <c r="A87" s="1097" t="s">
        <v>859</v>
      </c>
      <c r="B87" s="1098" t="s">
        <v>1161</v>
      </c>
      <c r="C87" s="1099">
        <f>Arquitetura!D32</f>
        <v>3.63</v>
      </c>
      <c r="D87" s="1099">
        <v>0.71</v>
      </c>
      <c r="E87" s="1100">
        <f>C87*D87*H87</f>
        <v>2.5772999999999997</v>
      </c>
      <c r="F87" s="1100"/>
      <c r="G87" s="1100"/>
      <c r="H87" s="1047">
        <f t="shared" si="38"/>
        <v>1</v>
      </c>
      <c r="I87" s="1042"/>
      <c r="J87" s="1050">
        <v>1</v>
      </c>
      <c r="K87" s="1041"/>
    </row>
    <row r="88" spans="1:11" ht="15.75" x14ac:dyDescent="0.25">
      <c r="A88" s="1095" t="s">
        <v>2295</v>
      </c>
      <c r="B88" s="1067" t="s">
        <v>895</v>
      </c>
      <c r="C88" s="1096">
        <f>Arquitetura!D36+Arquitetura!D29+Arquitetura!D23+Arquitetura!D24+Arquitetura!D25</f>
        <v>27.699999999999996</v>
      </c>
      <c r="D88" s="1096"/>
      <c r="E88" s="1046"/>
      <c r="F88" s="1046"/>
      <c r="G88" s="1046"/>
      <c r="H88" s="1051">
        <f t="shared" si="38"/>
        <v>1</v>
      </c>
      <c r="I88" s="1042"/>
      <c r="J88" s="1050">
        <v>1</v>
      </c>
      <c r="K88" s="1041"/>
    </row>
    <row r="89" spans="1:11" ht="15.75" x14ac:dyDescent="0.25">
      <c r="A89" s="1095" t="s">
        <v>860</v>
      </c>
      <c r="B89" s="1067" t="s">
        <v>2261</v>
      </c>
      <c r="C89" s="1096">
        <f>Arquitetura!D30</f>
        <v>94.47</v>
      </c>
      <c r="D89" s="1096"/>
      <c r="E89" s="1046"/>
      <c r="F89" s="1046"/>
      <c r="G89" s="1046"/>
      <c r="H89" s="1051">
        <f t="shared" si="38"/>
        <v>36</v>
      </c>
      <c r="I89" s="1042"/>
      <c r="J89" s="1050">
        <v>36</v>
      </c>
      <c r="K89" s="1041"/>
    </row>
    <row r="90" spans="1:11" ht="15.75" x14ac:dyDescent="0.25">
      <c r="A90" s="1095" t="s">
        <v>862</v>
      </c>
      <c r="B90" s="1067" t="s">
        <v>863</v>
      </c>
      <c r="C90" s="1096">
        <v>0.8</v>
      </c>
      <c r="D90" s="1096">
        <v>2.1</v>
      </c>
      <c r="E90" s="1046"/>
      <c r="F90" s="1046"/>
      <c r="G90" s="1046">
        <f>(C90+D90)*2*H90</f>
        <v>174.00000000000003</v>
      </c>
      <c r="H90" s="1051">
        <f t="shared" si="38"/>
        <v>30</v>
      </c>
      <c r="I90" s="1042"/>
      <c r="J90" s="1050">
        <f>6+(2*10)+2+2</f>
        <v>30</v>
      </c>
      <c r="K90" s="1041"/>
    </row>
    <row r="91" spans="1:11" x14ac:dyDescent="0.25">
      <c r="A91" s="1041"/>
      <c r="C91" s="1058"/>
      <c r="D91" s="1058"/>
      <c r="E91" s="1060"/>
      <c r="F91" s="1060"/>
      <c r="G91" s="1060"/>
      <c r="H91" s="1060"/>
      <c r="J91" s="1041"/>
      <c r="K91" s="1041"/>
    </row>
    <row r="92" spans="1:11" x14ac:dyDescent="0.25">
      <c r="A92" s="1041"/>
      <c r="C92" s="1058"/>
      <c r="D92" s="1058"/>
      <c r="E92" s="1060"/>
      <c r="F92" s="1060"/>
      <c r="G92" s="1060"/>
      <c r="H92" s="1060"/>
      <c r="J92" s="1041"/>
      <c r="K92" s="1041"/>
    </row>
    <row r="93" spans="1:11" x14ac:dyDescent="0.25">
      <c r="A93" s="1041"/>
      <c r="C93" s="1058"/>
      <c r="D93" s="1058"/>
      <c r="E93" s="1060"/>
      <c r="F93" s="1060"/>
      <c r="G93" s="1060"/>
      <c r="H93" s="1060"/>
      <c r="J93" s="1041"/>
      <c r="K93" s="1041"/>
    </row>
    <row r="94" spans="1:11" x14ac:dyDescent="0.25">
      <c r="A94" s="1041"/>
      <c r="C94" s="1058"/>
      <c r="D94" s="1058"/>
      <c r="E94" s="1060"/>
      <c r="F94" s="1060"/>
      <c r="G94" s="1060"/>
      <c r="H94" s="1060"/>
      <c r="J94" s="1041"/>
      <c r="K94" s="1041"/>
    </row>
    <row r="95" spans="1:11" x14ac:dyDescent="0.25">
      <c r="A95" s="1041"/>
      <c r="C95" s="1058"/>
      <c r="D95" s="1058"/>
      <c r="E95" s="1060"/>
      <c r="F95" s="1060"/>
      <c r="G95" s="1060"/>
      <c r="H95" s="1060"/>
      <c r="J95" s="1041"/>
      <c r="K95" s="1041"/>
    </row>
    <row r="96" spans="1:11" x14ac:dyDescent="0.25">
      <c r="A96" s="1041"/>
      <c r="C96" s="1058"/>
      <c r="D96" s="1058"/>
      <c r="E96" s="1060"/>
      <c r="F96" s="1060"/>
      <c r="G96" s="1060"/>
      <c r="H96" s="1060"/>
      <c r="J96" s="1041"/>
      <c r="K96" s="1041"/>
    </row>
    <row r="97" spans="1:11" x14ac:dyDescent="0.25">
      <c r="A97" s="1041"/>
      <c r="C97" s="1058"/>
      <c r="D97" s="1058"/>
      <c r="E97" s="1060"/>
      <c r="F97" s="1060"/>
      <c r="G97" s="1060"/>
      <c r="H97" s="1060"/>
      <c r="J97" s="1041"/>
      <c r="K97" s="1041"/>
    </row>
    <row r="98" spans="1:11" x14ac:dyDescent="0.25">
      <c r="A98" s="1041"/>
      <c r="C98" s="1058"/>
      <c r="D98" s="1058"/>
      <c r="E98" s="1060"/>
      <c r="F98" s="1060"/>
      <c r="G98" s="1060"/>
      <c r="H98" s="1060"/>
      <c r="J98" s="1041"/>
      <c r="K98" s="1041"/>
    </row>
    <row r="99" spans="1:11" x14ac:dyDescent="0.25">
      <c r="A99" s="1041"/>
      <c r="C99" s="1058"/>
      <c r="D99" s="1058"/>
      <c r="E99" s="1060"/>
      <c r="F99" s="1060"/>
      <c r="G99" s="1060"/>
      <c r="H99" s="1060"/>
      <c r="J99" s="1041"/>
      <c r="K99" s="1041"/>
    </row>
    <row r="100" spans="1:11" x14ac:dyDescent="0.25">
      <c r="A100" s="1041"/>
      <c r="C100" s="1058"/>
      <c r="D100" s="1058"/>
      <c r="E100" s="1060"/>
      <c r="F100" s="1060"/>
      <c r="G100" s="1060"/>
      <c r="H100" s="1060"/>
      <c r="J100" s="1041"/>
      <c r="K100" s="1041"/>
    </row>
    <row r="101" spans="1:11" x14ac:dyDescent="0.25">
      <c r="A101" s="1041"/>
      <c r="C101" s="1058"/>
      <c r="D101" s="1058"/>
      <c r="E101" s="1060"/>
      <c r="F101" s="1060"/>
      <c r="G101" s="1060"/>
      <c r="H101" s="1060"/>
      <c r="J101" s="1041"/>
      <c r="K101" s="1041"/>
    </row>
    <row r="102" spans="1:11" x14ac:dyDescent="0.25">
      <c r="A102" s="1041"/>
      <c r="C102" s="1058"/>
      <c r="D102" s="1058"/>
      <c r="E102" s="1060"/>
      <c r="F102" s="1060"/>
      <c r="G102" s="1060"/>
      <c r="H102" s="1060"/>
      <c r="J102" s="1041"/>
      <c r="K102" s="1041"/>
    </row>
    <row r="103" spans="1:11" x14ac:dyDescent="0.25">
      <c r="A103" s="1041"/>
      <c r="C103" s="1058"/>
      <c r="D103" s="1058"/>
      <c r="E103" s="1060"/>
      <c r="F103" s="1060"/>
      <c r="G103" s="1060"/>
      <c r="H103" s="1060"/>
      <c r="J103" s="1041"/>
      <c r="K103" s="1041"/>
    </row>
    <row r="104" spans="1:11" x14ac:dyDescent="0.25">
      <c r="A104" s="1041"/>
      <c r="C104" s="1058"/>
      <c r="D104" s="1058"/>
      <c r="E104" s="1060"/>
      <c r="F104" s="1060"/>
      <c r="G104" s="1060"/>
      <c r="H104" s="1060"/>
      <c r="J104" s="1041"/>
      <c r="K104" s="1041"/>
    </row>
    <row r="105" spans="1:11" x14ac:dyDescent="0.25">
      <c r="A105" s="1041"/>
      <c r="C105" s="1058"/>
      <c r="D105" s="1058"/>
      <c r="E105" s="1060"/>
      <c r="F105" s="1060"/>
      <c r="G105" s="1060"/>
      <c r="H105" s="1060"/>
      <c r="J105" s="1041"/>
      <c r="K105" s="1041"/>
    </row>
    <row r="106" spans="1:11" x14ac:dyDescent="0.25">
      <c r="A106" s="1041"/>
      <c r="C106" s="1058"/>
      <c r="D106" s="1058"/>
      <c r="E106" s="1060"/>
      <c r="F106" s="1060"/>
      <c r="G106" s="1060"/>
      <c r="H106" s="1060"/>
      <c r="J106" s="1041"/>
      <c r="K106" s="1041"/>
    </row>
    <row r="107" spans="1:11" x14ac:dyDescent="0.25">
      <c r="A107" s="1041"/>
      <c r="C107" s="1058"/>
      <c r="D107" s="1058"/>
      <c r="E107" s="1060"/>
      <c r="F107" s="1060"/>
      <c r="G107" s="1060"/>
      <c r="H107" s="1060"/>
      <c r="J107" s="1041"/>
      <c r="K107" s="1041"/>
    </row>
    <row r="108" spans="1:11" x14ac:dyDescent="0.25">
      <c r="A108" s="1041"/>
      <c r="C108" s="1058"/>
      <c r="D108" s="1058"/>
      <c r="E108" s="1060"/>
      <c r="F108" s="1060"/>
      <c r="G108" s="1060"/>
      <c r="H108" s="1060"/>
      <c r="J108" s="1041"/>
      <c r="K108" s="1041"/>
    </row>
    <row r="109" spans="1:11" x14ac:dyDescent="0.25">
      <c r="A109" s="1041"/>
      <c r="C109" s="1058"/>
      <c r="D109" s="1058"/>
      <c r="E109" s="1060"/>
      <c r="F109" s="1060"/>
      <c r="G109" s="1060"/>
      <c r="H109" s="1060"/>
      <c r="J109" s="1041"/>
      <c r="K109" s="1041"/>
    </row>
    <row r="110" spans="1:11" x14ac:dyDescent="0.25">
      <c r="A110" s="1041"/>
      <c r="C110" s="1058"/>
      <c r="D110" s="1058"/>
      <c r="E110" s="1060"/>
      <c r="F110" s="1060"/>
      <c r="G110" s="1060"/>
      <c r="H110" s="1060"/>
      <c r="J110" s="1041"/>
      <c r="K110" s="1041"/>
    </row>
    <row r="111" spans="1:11" x14ac:dyDescent="0.25">
      <c r="A111" s="1041"/>
      <c r="C111" s="1058"/>
      <c r="D111" s="1058"/>
      <c r="E111" s="1060"/>
      <c r="F111" s="1060"/>
      <c r="G111" s="1060"/>
      <c r="H111" s="1060"/>
      <c r="J111" s="1041"/>
      <c r="K111" s="1041"/>
    </row>
    <row r="112" spans="1:11" x14ac:dyDescent="0.25">
      <c r="A112" s="1041"/>
      <c r="C112" s="1058"/>
      <c r="D112" s="1058"/>
      <c r="E112" s="1060"/>
      <c r="F112" s="1060"/>
      <c r="G112" s="1060"/>
      <c r="H112" s="1060"/>
      <c r="J112" s="1041"/>
      <c r="K112" s="1041"/>
    </row>
    <row r="113" spans="1:11" x14ac:dyDescent="0.25">
      <c r="A113" s="1041"/>
      <c r="B113" s="1070"/>
      <c r="C113" s="1058"/>
      <c r="D113" s="1058"/>
      <c r="E113" s="1060"/>
      <c r="F113" s="1060"/>
      <c r="G113" s="1060"/>
      <c r="H113" s="1060"/>
      <c r="J113" s="1041"/>
      <c r="K113" s="1041"/>
    </row>
    <row r="114" spans="1:11" x14ac:dyDescent="0.25">
      <c r="A114" s="1041"/>
      <c r="B114" s="1070"/>
      <c r="C114" s="1058"/>
      <c r="D114" s="1058"/>
      <c r="E114" s="1060"/>
      <c r="F114" s="1060"/>
      <c r="G114" s="1060"/>
      <c r="H114" s="1060"/>
      <c r="J114" s="1041"/>
      <c r="K114" s="1041"/>
    </row>
    <row r="115" spans="1:11" x14ac:dyDescent="0.25">
      <c r="A115" s="1041"/>
      <c r="B115" s="1070"/>
      <c r="C115" s="1058"/>
      <c r="D115" s="1058"/>
      <c r="E115" s="1060"/>
      <c r="F115" s="1060"/>
      <c r="G115" s="1060"/>
      <c r="H115" s="1060"/>
      <c r="J115" s="1041"/>
      <c r="K115" s="1041"/>
    </row>
    <row r="116" spans="1:11" x14ac:dyDescent="0.25">
      <c r="A116" s="1041"/>
      <c r="B116" s="1070"/>
      <c r="C116" s="1058"/>
      <c r="D116" s="1058"/>
      <c r="E116" s="1060"/>
      <c r="F116" s="1060"/>
      <c r="G116" s="1060"/>
      <c r="H116" s="1060"/>
      <c r="J116" s="1041"/>
      <c r="K116" s="1041"/>
    </row>
    <row r="117" spans="1:11" x14ac:dyDescent="0.25">
      <c r="A117" s="1041"/>
      <c r="B117" s="1070"/>
      <c r="C117" s="1058"/>
      <c r="D117" s="1058"/>
      <c r="E117" s="1060"/>
      <c r="F117" s="1060"/>
      <c r="G117" s="1060"/>
      <c r="H117" s="1060"/>
      <c r="J117" s="1041"/>
      <c r="K117" s="1041"/>
    </row>
    <row r="118" spans="1:11" x14ac:dyDescent="0.25">
      <c r="A118" s="1041"/>
      <c r="B118" s="1070"/>
      <c r="C118" s="1058"/>
      <c r="D118" s="1058"/>
      <c r="E118" s="1060"/>
      <c r="F118" s="1060"/>
      <c r="G118" s="1060"/>
      <c r="H118" s="1060"/>
      <c r="J118" s="1041"/>
      <c r="K118" s="1041"/>
    </row>
    <row r="119" spans="1:11" x14ac:dyDescent="0.25">
      <c r="A119" s="1041"/>
      <c r="B119" s="1070"/>
      <c r="C119" s="1058"/>
      <c r="D119" s="1058"/>
      <c r="E119" s="1060"/>
      <c r="F119" s="1060"/>
      <c r="G119" s="1060"/>
      <c r="H119" s="1060"/>
      <c r="J119" s="1041"/>
      <c r="K119" s="1041"/>
    </row>
    <row r="120" spans="1:11" x14ac:dyDescent="0.25">
      <c r="A120" s="1041"/>
      <c r="B120" s="1070"/>
      <c r="C120" s="1058"/>
      <c r="D120" s="1058"/>
      <c r="E120" s="1060"/>
      <c r="F120" s="1060"/>
      <c r="G120" s="1060"/>
      <c r="H120" s="1060"/>
      <c r="J120" s="1041"/>
      <c r="K120" s="1041"/>
    </row>
    <row r="121" spans="1:11" x14ac:dyDescent="0.25">
      <c r="A121" s="1041"/>
      <c r="B121" s="1070"/>
      <c r="C121" s="1058"/>
      <c r="D121" s="1058"/>
      <c r="E121" s="1060"/>
      <c r="F121" s="1060"/>
      <c r="G121" s="1060"/>
      <c r="H121" s="1060"/>
      <c r="J121" s="1041"/>
      <c r="K121" s="1041"/>
    </row>
    <row r="122" spans="1:11" x14ac:dyDescent="0.25">
      <c r="A122" s="1041"/>
      <c r="B122" s="1068"/>
      <c r="C122" s="1058"/>
      <c r="D122" s="1058"/>
      <c r="E122" s="1060"/>
      <c r="F122" s="1060"/>
      <c r="G122" s="1060"/>
      <c r="H122" s="1060"/>
      <c r="J122" s="1041"/>
      <c r="K122" s="1041"/>
    </row>
    <row r="123" spans="1:11" x14ac:dyDescent="0.25">
      <c r="A123" s="1041"/>
      <c r="B123" s="1068"/>
      <c r="C123" s="1058"/>
      <c r="D123" s="1058"/>
      <c r="E123" s="1060"/>
      <c r="F123" s="1060"/>
      <c r="G123" s="1060"/>
      <c r="H123" s="1060"/>
      <c r="J123" s="1041"/>
      <c r="K123" s="1041"/>
    </row>
    <row r="124" spans="1:11" x14ac:dyDescent="0.25">
      <c r="A124" s="1041"/>
      <c r="B124" s="1068"/>
      <c r="C124" s="1058"/>
      <c r="D124" s="1058"/>
      <c r="E124" s="1060"/>
      <c r="F124" s="1060"/>
      <c r="G124" s="1060"/>
      <c r="H124" s="1060"/>
      <c r="J124" s="1041"/>
      <c r="K124" s="1041"/>
    </row>
    <row r="125" spans="1:11" x14ac:dyDescent="0.25">
      <c r="A125" s="1041"/>
      <c r="B125" s="1068"/>
      <c r="C125" s="1058"/>
      <c r="D125" s="1058"/>
      <c r="E125" s="1060"/>
      <c r="F125" s="1060"/>
      <c r="G125" s="1060"/>
      <c r="H125" s="1060"/>
      <c r="J125" s="1041"/>
      <c r="K125" s="1041"/>
    </row>
    <row r="126" spans="1:11" x14ac:dyDescent="0.25">
      <c r="A126" s="1041"/>
      <c r="B126" s="1068"/>
      <c r="C126" s="1058"/>
      <c r="D126" s="1058"/>
      <c r="E126" s="1060"/>
      <c r="F126" s="1060"/>
      <c r="G126" s="1060"/>
      <c r="H126" s="1060"/>
      <c r="J126" s="1041"/>
      <c r="K126" s="1041"/>
    </row>
    <row r="127" spans="1:11" x14ac:dyDescent="0.25">
      <c r="A127" s="1041"/>
      <c r="B127" s="1068"/>
      <c r="C127" s="1058"/>
      <c r="D127" s="1058"/>
      <c r="E127" s="1060"/>
      <c r="F127" s="1060"/>
      <c r="G127" s="1060"/>
      <c r="H127" s="1060"/>
      <c r="J127" s="1041"/>
      <c r="K127" s="1041"/>
    </row>
    <row r="128" spans="1:11" x14ac:dyDescent="0.25">
      <c r="A128" s="1041"/>
      <c r="B128" s="1068"/>
      <c r="C128" s="1058"/>
      <c r="D128" s="1058"/>
      <c r="E128" s="1060"/>
      <c r="F128" s="1060"/>
      <c r="G128" s="1060"/>
      <c r="H128" s="1060"/>
      <c r="J128" s="1041"/>
      <c r="K128" s="1041"/>
    </row>
    <row r="129" spans="1:11" x14ac:dyDescent="0.25">
      <c r="A129" s="1041"/>
      <c r="B129" s="1068"/>
      <c r="C129" s="1058"/>
      <c r="D129" s="1058"/>
      <c r="E129" s="1060"/>
      <c r="F129" s="1060"/>
      <c r="G129" s="1060"/>
      <c r="H129" s="1060"/>
      <c r="J129" s="1041"/>
      <c r="K129" s="1041"/>
    </row>
    <row r="130" spans="1:11" x14ac:dyDescent="0.25">
      <c r="A130" s="1041"/>
      <c r="B130" s="1068"/>
      <c r="C130" s="1058"/>
      <c r="D130" s="1058"/>
      <c r="E130" s="1060"/>
      <c r="F130" s="1060"/>
      <c r="G130" s="1060"/>
      <c r="H130" s="1060"/>
      <c r="J130" s="1041"/>
      <c r="K130" s="1041"/>
    </row>
    <row r="131" spans="1:11" x14ac:dyDescent="0.25">
      <c r="A131" s="1041"/>
      <c r="B131" s="1068"/>
      <c r="C131" s="1058"/>
      <c r="D131" s="1058"/>
      <c r="E131" s="1060"/>
      <c r="F131" s="1060"/>
      <c r="G131" s="1060"/>
      <c r="H131" s="1060"/>
      <c r="J131" s="1041"/>
      <c r="K131" s="1041"/>
    </row>
    <row r="132" spans="1:11" x14ac:dyDescent="0.25">
      <c r="A132" s="1041"/>
      <c r="B132" s="1068"/>
      <c r="C132" s="1058"/>
      <c r="D132" s="1058"/>
      <c r="E132" s="1060"/>
      <c r="F132" s="1060"/>
      <c r="G132" s="1060"/>
      <c r="H132" s="1060"/>
      <c r="J132" s="1041"/>
      <c r="K132" s="1041"/>
    </row>
    <row r="133" spans="1:11" x14ac:dyDescent="0.25">
      <c r="A133" s="1041"/>
      <c r="B133" s="1068"/>
      <c r="C133" s="1058"/>
      <c r="D133" s="1058"/>
      <c r="E133" s="1060"/>
      <c r="F133" s="1060"/>
      <c r="G133" s="1060"/>
      <c r="H133" s="1060"/>
      <c r="J133" s="1041"/>
      <c r="K133" s="1041"/>
    </row>
    <row r="134" spans="1:11" x14ac:dyDescent="0.25">
      <c r="A134" s="1041"/>
      <c r="B134" s="1068"/>
      <c r="C134" s="1058"/>
      <c r="D134" s="1058"/>
      <c r="E134" s="1060"/>
      <c r="F134" s="1060"/>
      <c r="G134" s="1060"/>
      <c r="H134" s="1060"/>
      <c r="J134" s="1041"/>
      <c r="K134" s="1041"/>
    </row>
    <row r="135" spans="1:11" x14ac:dyDescent="0.25">
      <c r="A135" s="1041"/>
      <c r="B135" s="1068"/>
      <c r="C135" s="1058"/>
      <c r="D135" s="1058"/>
      <c r="E135" s="1060"/>
      <c r="F135" s="1060"/>
      <c r="G135" s="1060"/>
      <c r="H135" s="1060"/>
      <c r="J135" s="1041"/>
      <c r="K135" s="1041"/>
    </row>
    <row r="136" spans="1:11" x14ac:dyDescent="0.25">
      <c r="A136" s="1041"/>
      <c r="B136" s="1068"/>
      <c r="C136" s="1058"/>
      <c r="D136" s="1058"/>
      <c r="E136" s="1060"/>
      <c r="F136" s="1060"/>
      <c r="G136" s="1060"/>
      <c r="H136" s="1060"/>
      <c r="J136" s="1041"/>
      <c r="K136" s="1041"/>
    </row>
    <row r="137" spans="1:11" x14ac:dyDescent="0.25">
      <c r="A137" s="1041"/>
      <c r="B137" s="1068"/>
      <c r="C137" s="1058"/>
      <c r="D137" s="1058"/>
      <c r="E137" s="1060"/>
      <c r="F137" s="1060"/>
      <c r="G137" s="1060"/>
      <c r="H137" s="1060"/>
      <c r="J137" s="1041"/>
      <c r="K137" s="1041"/>
    </row>
    <row r="138" spans="1:11" x14ac:dyDescent="0.25">
      <c r="A138" s="1041"/>
      <c r="B138" s="1068"/>
      <c r="C138" s="1058"/>
      <c r="D138" s="1058"/>
      <c r="E138" s="1060"/>
      <c r="F138" s="1060"/>
      <c r="G138" s="1060"/>
      <c r="H138" s="1060"/>
      <c r="J138" s="1041"/>
      <c r="K138" s="1041"/>
    </row>
    <row r="139" spans="1:11" x14ac:dyDescent="0.25">
      <c r="A139" s="1041"/>
      <c r="B139" s="1068"/>
      <c r="C139" s="1058"/>
      <c r="D139" s="1058"/>
      <c r="E139" s="1060"/>
      <c r="F139" s="1060"/>
      <c r="G139" s="1060"/>
      <c r="H139" s="1060"/>
      <c r="J139" s="1041"/>
      <c r="K139" s="1041"/>
    </row>
    <row r="140" spans="1:11" x14ac:dyDescent="0.25">
      <c r="A140" s="1041"/>
      <c r="B140" s="1068"/>
      <c r="C140" s="1058"/>
      <c r="D140" s="1058"/>
      <c r="E140" s="1060"/>
      <c r="F140" s="1060"/>
      <c r="G140" s="1060"/>
      <c r="H140" s="1060"/>
      <c r="J140" s="1041"/>
      <c r="K140" s="1041"/>
    </row>
    <row r="141" spans="1:11" x14ac:dyDescent="0.25">
      <c r="A141" s="1041"/>
      <c r="B141" s="1068"/>
      <c r="C141" s="1058"/>
      <c r="D141" s="1058"/>
      <c r="E141" s="1060"/>
      <c r="F141" s="1060"/>
      <c r="G141" s="1060"/>
      <c r="H141" s="1060"/>
      <c r="J141" s="1041"/>
      <c r="K141" s="1041"/>
    </row>
    <row r="142" spans="1:11" x14ac:dyDescent="0.25">
      <c r="A142" s="1041"/>
      <c r="B142" s="1068"/>
      <c r="C142" s="1058"/>
      <c r="D142" s="1058"/>
      <c r="E142" s="1060"/>
      <c r="F142" s="1060"/>
      <c r="G142" s="1060"/>
      <c r="H142" s="1060"/>
      <c r="J142" s="1041"/>
      <c r="K142" s="1041"/>
    </row>
    <row r="143" spans="1:11" x14ac:dyDescent="0.25">
      <c r="A143" s="1041"/>
      <c r="B143" s="1068"/>
      <c r="C143" s="1058"/>
      <c r="D143" s="1058"/>
      <c r="E143" s="1060"/>
      <c r="F143" s="1060"/>
      <c r="G143" s="1060"/>
      <c r="H143" s="1060"/>
      <c r="J143" s="1041"/>
      <c r="K143" s="1041"/>
    </row>
    <row r="144" spans="1:11" x14ac:dyDescent="0.25">
      <c r="A144" s="1041"/>
      <c r="B144" s="1068"/>
      <c r="C144" s="1058"/>
      <c r="D144" s="1058"/>
      <c r="E144" s="1060"/>
      <c r="F144" s="1060"/>
      <c r="G144" s="1060"/>
      <c r="H144" s="1060"/>
      <c r="J144" s="1041"/>
      <c r="K144" s="1041"/>
    </row>
    <row r="145" spans="1:11" x14ac:dyDescent="0.25">
      <c r="A145" s="1041"/>
      <c r="B145" s="1068"/>
      <c r="C145" s="1058"/>
      <c r="D145" s="1058"/>
      <c r="E145" s="1060"/>
      <c r="F145" s="1060"/>
      <c r="G145" s="1060"/>
      <c r="H145" s="1060"/>
      <c r="J145" s="1041"/>
      <c r="K145" s="1041"/>
    </row>
    <row r="146" spans="1:11" x14ac:dyDescent="0.25">
      <c r="A146" s="1041"/>
      <c r="B146" s="1068"/>
      <c r="C146" s="1058"/>
      <c r="D146" s="1058"/>
      <c r="E146" s="1060"/>
      <c r="F146" s="1060"/>
      <c r="G146" s="1060"/>
      <c r="H146" s="1060"/>
      <c r="J146" s="1041"/>
      <c r="K146" s="1041"/>
    </row>
    <row r="147" spans="1:11" x14ac:dyDescent="0.25">
      <c r="A147" s="1041"/>
      <c r="B147" s="1068"/>
      <c r="C147" s="1058"/>
      <c r="D147" s="1058"/>
      <c r="E147" s="1060"/>
      <c r="F147" s="1060"/>
      <c r="G147" s="1060"/>
      <c r="H147" s="1060"/>
      <c r="J147" s="1041"/>
      <c r="K147" s="1041"/>
    </row>
    <row r="148" spans="1:11" x14ac:dyDescent="0.25">
      <c r="A148" s="1041"/>
      <c r="B148" s="1068"/>
      <c r="C148" s="1058"/>
      <c r="D148" s="1058"/>
      <c r="E148" s="1060"/>
      <c r="F148" s="1060"/>
      <c r="G148" s="1060"/>
      <c r="H148" s="1060"/>
      <c r="J148" s="1041"/>
      <c r="K148" s="1041"/>
    </row>
    <row r="149" spans="1:11" x14ac:dyDescent="0.25">
      <c r="A149" s="1041"/>
      <c r="B149" s="1068"/>
      <c r="C149" s="1058"/>
      <c r="D149" s="1058"/>
      <c r="E149" s="1060"/>
      <c r="F149" s="1060"/>
      <c r="G149" s="1060"/>
      <c r="H149" s="1060"/>
      <c r="J149" s="1041"/>
      <c r="K149" s="1041"/>
    </row>
    <row r="150" spans="1:11" x14ac:dyDescent="0.25">
      <c r="A150" s="1041"/>
      <c r="B150" s="1068"/>
      <c r="C150" s="1058"/>
      <c r="D150" s="1058"/>
      <c r="E150" s="1060"/>
      <c r="F150" s="1060"/>
      <c r="G150" s="1060"/>
      <c r="H150" s="1060"/>
      <c r="J150" s="1041"/>
      <c r="K150" s="1041"/>
    </row>
    <row r="151" spans="1:11" x14ac:dyDescent="0.25">
      <c r="A151" s="1041"/>
      <c r="B151" s="1068"/>
      <c r="C151" s="1058"/>
      <c r="D151" s="1058"/>
      <c r="E151" s="1060"/>
      <c r="F151" s="1060"/>
      <c r="G151" s="1060"/>
      <c r="H151" s="1060"/>
      <c r="J151" s="1041"/>
      <c r="K151" s="1041"/>
    </row>
    <row r="152" spans="1:11" x14ac:dyDescent="0.25">
      <c r="A152" s="1041"/>
      <c r="B152" s="1068"/>
      <c r="C152" s="1058"/>
      <c r="D152" s="1058"/>
      <c r="E152" s="1060"/>
      <c r="F152" s="1060"/>
      <c r="G152" s="1060"/>
      <c r="H152" s="1060"/>
      <c r="J152" s="1041"/>
      <c r="K152" s="1041"/>
    </row>
    <row r="153" spans="1:11" x14ac:dyDescent="0.25">
      <c r="A153" s="1041"/>
      <c r="B153" s="1068"/>
      <c r="C153" s="1058"/>
      <c r="D153" s="1058"/>
      <c r="E153" s="1060"/>
      <c r="F153" s="1060"/>
      <c r="G153" s="1060"/>
      <c r="H153" s="1060"/>
      <c r="J153" s="1041"/>
      <c r="K153" s="1041"/>
    </row>
    <row r="154" spans="1:11" x14ac:dyDescent="0.25">
      <c r="A154" s="1041"/>
      <c r="B154" s="1068"/>
      <c r="C154" s="1058"/>
      <c r="D154" s="1058"/>
      <c r="E154" s="1060"/>
      <c r="F154" s="1060"/>
      <c r="G154" s="1060"/>
      <c r="H154" s="1060"/>
      <c r="J154" s="1041"/>
      <c r="K154" s="1041"/>
    </row>
    <row r="155" spans="1:11" x14ac:dyDescent="0.25">
      <c r="A155" s="1041"/>
      <c r="B155" s="1068"/>
      <c r="C155" s="1058"/>
      <c r="D155" s="1058"/>
      <c r="E155" s="1060"/>
      <c r="F155" s="1060"/>
      <c r="G155" s="1060"/>
      <c r="H155" s="1060"/>
      <c r="J155" s="1041"/>
      <c r="K155" s="1041"/>
    </row>
    <row r="156" spans="1:11" x14ac:dyDescent="0.25">
      <c r="A156" s="1041"/>
      <c r="B156" s="1068"/>
      <c r="C156" s="1058"/>
      <c r="D156" s="1058"/>
      <c r="E156" s="1060"/>
      <c r="F156" s="1060"/>
      <c r="G156" s="1060"/>
      <c r="H156" s="1060"/>
      <c r="J156" s="1041"/>
      <c r="K156" s="1041"/>
    </row>
    <row r="157" spans="1:11" x14ac:dyDescent="0.25">
      <c r="A157" s="1041"/>
      <c r="B157" s="1068"/>
      <c r="C157" s="1058"/>
      <c r="D157" s="1058"/>
      <c r="E157" s="1060"/>
      <c r="F157" s="1060"/>
      <c r="G157" s="1060"/>
      <c r="H157" s="1060"/>
      <c r="J157" s="1041"/>
      <c r="K157" s="1041"/>
    </row>
    <row r="158" spans="1:11" x14ac:dyDescent="0.25">
      <c r="A158" s="1041"/>
      <c r="B158" s="1068"/>
      <c r="C158" s="1058"/>
      <c r="D158" s="1058"/>
      <c r="E158" s="1060"/>
      <c r="F158" s="1060"/>
      <c r="G158" s="1060"/>
      <c r="H158" s="1060"/>
      <c r="J158" s="1041"/>
      <c r="K158" s="1041"/>
    </row>
    <row r="159" spans="1:11" x14ac:dyDescent="0.25">
      <c r="A159" s="1041"/>
      <c r="B159" s="1068"/>
      <c r="C159" s="1058"/>
      <c r="D159" s="1058"/>
      <c r="E159" s="1060"/>
      <c r="F159" s="1060"/>
      <c r="G159" s="1060"/>
      <c r="H159" s="1060"/>
      <c r="J159" s="1041"/>
      <c r="K159" s="1041"/>
    </row>
    <row r="160" spans="1:11" x14ac:dyDescent="0.25">
      <c r="A160" s="1041"/>
      <c r="B160" s="1068"/>
      <c r="C160" s="1058"/>
      <c r="D160" s="1058"/>
      <c r="E160" s="1060"/>
      <c r="F160" s="1060"/>
      <c r="G160" s="1060"/>
      <c r="H160" s="1060"/>
      <c r="J160" s="1041"/>
      <c r="K160" s="1041"/>
    </row>
    <row r="161" spans="1:11" x14ac:dyDescent="0.25">
      <c r="A161" s="1041"/>
      <c r="B161" s="1068"/>
      <c r="C161" s="1058"/>
      <c r="D161" s="1058"/>
      <c r="E161" s="1060"/>
      <c r="F161" s="1060"/>
      <c r="G161" s="1060"/>
      <c r="H161" s="1060"/>
      <c r="J161" s="1041"/>
      <c r="K161" s="1041"/>
    </row>
    <row r="162" spans="1:11" x14ac:dyDescent="0.25">
      <c r="A162" s="1041"/>
      <c r="B162" s="1068"/>
      <c r="C162" s="1058"/>
      <c r="D162" s="1058"/>
      <c r="E162" s="1060"/>
      <c r="F162" s="1060"/>
      <c r="G162" s="1060"/>
      <c r="H162" s="1060"/>
      <c r="J162" s="1041"/>
      <c r="K162" s="1041"/>
    </row>
    <row r="163" spans="1:11" x14ac:dyDescent="0.25">
      <c r="A163" s="1041"/>
      <c r="B163" s="1068"/>
      <c r="C163" s="1058"/>
      <c r="D163" s="1058"/>
      <c r="E163" s="1060"/>
      <c r="F163" s="1060"/>
      <c r="G163" s="1060"/>
      <c r="H163" s="1060"/>
      <c r="J163" s="1041"/>
      <c r="K163" s="1041"/>
    </row>
    <row r="164" spans="1:11" x14ac:dyDescent="0.25">
      <c r="A164" s="1041"/>
      <c r="B164" s="1068"/>
      <c r="C164" s="1058"/>
      <c r="D164" s="1058"/>
      <c r="E164" s="1060"/>
      <c r="F164" s="1060"/>
      <c r="G164" s="1060"/>
      <c r="H164" s="1060"/>
      <c r="J164" s="1041"/>
      <c r="K164" s="1041"/>
    </row>
    <row r="165" spans="1:11" x14ac:dyDescent="0.25">
      <c r="A165" s="1041"/>
      <c r="B165" s="1068"/>
      <c r="C165" s="1058"/>
      <c r="D165" s="1058"/>
      <c r="E165" s="1060"/>
      <c r="F165" s="1060"/>
      <c r="G165" s="1060"/>
      <c r="H165" s="1060"/>
      <c r="J165" s="1041"/>
      <c r="K165" s="1041"/>
    </row>
    <row r="166" spans="1:11" x14ac:dyDescent="0.25">
      <c r="A166" s="1041"/>
      <c r="B166" s="1068"/>
      <c r="C166" s="1058"/>
      <c r="D166" s="1058"/>
      <c r="E166" s="1060"/>
      <c r="F166" s="1060"/>
      <c r="G166" s="1060"/>
      <c r="H166" s="1060"/>
      <c r="J166" s="1041"/>
      <c r="K166" s="1041"/>
    </row>
    <row r="167" spans="1:11" x14ac:dyDescent="0.25">
      <c r="A167" s="1041"/>
      <c r="B167" s="1068"/>
      <c r="C167" s="1058"/>
      <c r="D167" s="1058"/>
      <c r="E167" s="1060"/>
      <c r="F167" s="1060"/>
      <c r="G167" s="1060"/>
      <c r="H167" s="1060"/>
      <c r="J167" s="1041"/>
      <c r="K167" s="1041"/>
    </row>
    <row r="168" spans="1:11" x14ac:dyDescent="0.25">
      <c r="A168" s="1041"/>
      <c r="B168" s="1068"/>
      <c r="C168" s="1058"/>
      <c r="D168" s="1058"/>
      <c r="E168" s="1060"/>
      <c r="F168" s="1060"/>
      <c r="G168" s="1060"/>
      <c r="H168" s="1060"/>
      <c r="J168" s="1041"/>
      <c r="K168" s="1041"/>
    </row>
    <row r="169" spans="1:11" x14ac:dyDescent="0.25">
      <c r="A169" s="1041"/>
      <c r="B169" s="1068"/>
      <c r="C169" s="1058"/>
      <c r="D169" s="1058"/>
      <c r="E169" s="1060"/>
      <c r="F169" s="1060"/>
      <c r="G169" s="1060"/>
      <c r="H169" s="1060"/>
      <c r="J169" s="1041"/>
      <c r="K169" s="1041"/>
    </row>
    <row r="170" spans="1:11" x14ac:dyDescent="0.25">
      <c r="A170" s="1041"/>
      <c r="B170" s="1068"/>
      <c r="C170" s="1058"/>
      <c r="D170" s="1058"/>
      <c r="E170" s="1060"/>
      <c r="F170" s="1060"/>
      <c r="G170" s="1060"/>
      <c r="H170" s="1060"/>
      <c r="J170" s="1041"/>
      <c r="K170" s="1041"/>
    </row>
    <row r="171" spans="1:11" x14ac:dyDescent="0.25">
      <c r="A171" s="1041"/>
      <c r="B171" s="1068"/>
      <c r="C171" s="1058"/>
      <c r="D171" s="1058"/>
      <c r="E171" s="1060"/>
      <c r="F171" s="1060"/>
      <c r="G171" s="1060"/>
      <c r="H171" s="1060"/>
      <c r="J171" s="1041"/>
      <c r="K171" s="1041"/>
    </row>
    <row r="172" spans="1:11" x14ac:dyDescent="0.25">
      <c r="A172" s="1041"/>
      <c r="B172" s="1068"/>
      <c r="C172" s="1058"/>
      <c r="D172" s="1058"/>
      <c r="E172" s="1060"/>
      <c r="F172" s="1060"/>
      <c r="G172" s="1060"/>
      <c r="H172" s="1060"/>
      <c r="J172" s="1041"/>
      <c r="K172" s="1041"/>
    </row>
    <row r="173" spans="1:11" x14ac:dyDescent="0.25">
      <c r="A173" s="1041"/>
      <c r="B173" s="1068"/>
      <c r="C173" s="1058"/>
      <c r="D173" s="1058"/>
      <c r="E173" s="1060"/>
      <c r="F173" s="1060"/>
      <c r="G173" s="1060"/>
      <c r="H173" s="1060"/>
      <c r="J173" s="1041"/>
      <c r="K173" s="1041"/>
    </row>
    <row r="174" spans="1:11" x14ac:dyDescent="0.25">
      <c r="A174" s="1041"/>
      <c r="B174" s="1068"/>
      <c r="C174" s="1058"/>
      <c r="D174" s="1058"/>
      <c r="E174" s="1060"/>
      <c r="F174" s="1060"/>
      <c r="G174" s="1060"/>
      <c r="H174" s="1060"/>
      <c r="J174" s="1041"/>
      <c r="K174" s="1041"/>
    </row>
    <row r="175" spans="1:11" x14ac:dyDescent="0.25">
      <c r="A175" s="1041"/>
      <c r="B175" s="1068"/>
      <c r="C175" s="1058"/>
      <c r="D175" s="1058"/>
      <c r="E175" s="1060"/>
      <c r="F175" s="1060"/>
      <c r="G175" s="1060"/>
      <c r="H175" s="1060"/>
      <c r="J175" s="1041"/>
      <c r="K175" s="1041"/>
    </row>
    <row r="176" spans="1:11" x14ac:dyDescent="0.25">
      <c r="A176" s="1041"/>
      <c r="B176" s="1068"/>
      <c r="C176" s="1058"/>
      <c r="D176" s="1058"/>
      <c r="E176" s="1060"/>
      <c r="F176" s="1060"/>
      <c r="G176" s="1060"/>
      <c r="H176" s="1060"/>
      <c r="J176" s="1041"/>
      <c r="K176" s="1041"/>
    </row>
    <row r="177" spans="1:11" x14ac:dyDescent="0.25">
      <c r="A177" s="1041"/>
      <c r="B177" s="1068"/>
      <c r="C177" s="1058"/>
      <c r="D177" s="1058"/>
      <c r="E177" s="1060"/>
      <c r="F177" s="1060"/>
      <c r="G177" s="1060"/>
      <c r="H177" s="1060"/>
      <c r="J177" s="1041"/>
      <c r="K177" s="1041"/>
    </row>
    <row r="178" spans="1:11" x14ac:dyDescent="0.25">
      <c r="A178" s="1041"/>
      <c r="B178" s="1068"/>
      <c r="C178" s="1058"/>
      <c r="D178" s="1058"/>
      <c r="E178" s="1060"/>
      <c r="F178" s="1060"/>
      <c r="G178" s="1060"/>
      <c r="H178" s="1060"/>
      <c r="J178" s="1041"/>
      <c r="K178" s="1041"/>
    </row>
    <row r="179" spans="1:11" x14ac:dyDescent="0.25">
      <c r="A179" s="1041"/>
      <c r="B179" s="1068"/>
      <c r="C179" s="1058"/>
      <c r="D179" s="1058"/>
      <c r="E179" s="1060"/>
      <c r="F179" s="1060"/>
      <c r="G179" s="1060"/>
      <c r="H179" s="1060"/>
      <c r="J179" s="1041"/>
      <c r="K179" s="1041"/>
    </row>
    <row r="180" spans="1:11" x14ac:dyDescent="0.25">
      <c r="A180" s="1041"/>
      <c r="B180" s="1068"/>
      <c r="C180" s="1058"/>
      <c r="D180" s="1058"/>
      <c r="E180" s="1060"/>
      <c r="F180" s="1060"/>
      <c r="G180" s="1060"/>
      <c r="H180" s="1060"/>
      <c r="J180" s="1041"/>
      <c r="K180" s="1041"/>
    </row>
    <row r="181" spans="1:11" x14ac:dyDescent="0.25">
      <c r="A181" s="1041"/>
      <c r="B181" s="1068"/>
      <c r="C181" s="1058"/>
      <c r="D181" s="1058"/>
      <c r="E181" s="1060"/>
      <c r="F181" s="1060"/>
      <c r="G181" s="1060"/>
      <c r="H181" s="1060"/>
      <c r="J181" s="1041"/>
      <c r="K181" s="1041"/>
    </row>
    <row r="182" spans="1:11" x14ac:dyDescent="0.25">
      <c r="A182" s="1041"/>
      <c r="B182" s="1068"/>
      <c r="C182" s="1058"/>
      <c r="D182" s="1058"/>
      <c r="E182" s="1060"/>
      <c r="F182" s="1060"/>
      <c r="G182" s="1060"/>
      <c r="H182" s="1060"/>
      <c r="J182" s="1041"/>
      <c r="K182" s="1041"/>
    </row>
    <row r="183" spans="1:11" x14ac:dyDescent="0.25">
      <c r="A183" s="1041"/>
      <c r="B183" s="1068"/>
      <c r="C183" s="1058"/>
      <c r="D183" s="1058"/>
      <c r="E183" s="1060"/>
      <c r="F183" s="1060"/>
      <c r="G183" s="1060"/>
      <c r="H183" s="1060"/>
      <c r="J183" s="1041"/>
      <c r="K183" s="1041"/>
    </row>
    <row r="184" spans="1:11" x14ac:dyDescent="0.25">
      <c r="A184" s="1041"/>
      <c r="B184" s="1068"/>
      <c r="C184" s="1058"/>
      <c r="D184" s="1058"/>
      <c r="E184" s="1060"/>
      <c r="F184" s="1060"/>
      <c r="G184" s="1060"/>
      <c r="H184" s="1060"/>
      <c r="J184" s="1041"/>
      <c r="K184" s="1041"/>
    </row>
    <row r="185" spans="1:11" x14ac:dyDescent="0.25">
      <c r="A185" s="1041"/>
      <c r="B185" s="1068"/>
      <c r="C185" s="1058"/>
      <c r="D185" s="1058"/>
      <c r="E185" s="1060"/>
      <c r="F185" s="1060"/>
      <c r="G185" s="1060"/>
      <c r="H185" s="1060"/>
      <c r="J185" s="1041"/>
      <c r="K185" s="1041"/>
    </row>
    <row r="186" spans="1:11" x14ac:dyDescent="0.25">
      <c r="A186" s="1041"/>
      <c r="B186" s="1068"/>
      <c r="C186" s="1058"/>
      <c r="D186" s="1058"/>
      <c r="E186" s="1060"/>
      <c r="F186" s="1060"/>
      <c r="G186" s="1060"/>
      <c r="H186" s="1060"/>
      <c r="J186" s="1041"/>
      <c r="K186" s="1041"/>
    </row>
    <row r="187" spans="1:11" x14ac:dyDescent="0.25">
      <c r="A187" s="1041"/>
      <c r="B187" s="1068"/>
      <c r="C187" s="1058"/>
      <c r="D187" s="1058"/>
      <c r="E187" s="1060"/>
      <c r="F187" s="1060"/>
      <c r="G187" s="1060"/>
      <c r="H187" s="1060"/>
      <c r="J187" s="1041"/>
      <c r="K187" s="1041"/>
    </row>
    <row r="188" spans="1:11" x14ac:dyDescent="0.25">
      <c r="A188" s="1041"/>
      <c r="B188" s="1068"/>
      <c r="C188" s="1058"/>
      <c r="D188" s="1058"/>
      <c r="E188" s="1060"/>
      <c r="F188" s="1060"/>
      <c r="G188" s="1060"/>
      <c r="H188" s="1060"/>
      <c r="J188" s="1041"/>
      <c r="K188" s="1041"/>
    </row>
    <row r="189" spans="1:11" x14ac:dyDescent="0.25">
      <c r="A189" s="1041"/>
      <c r="B189" s="1068"/>
      <c r="C189" s="1058"/>
      <c r="D189" s="1058"/>
      <c r="E189" s="1060"/>
      <c r="F189" s="1060"/>
      <c r="G189" s="1060"/>
      <c r="H189" s="1060"/>
      <c r="J189" s="1041"/>
      <c r="K189" s="1041"/>
    </row>
    <row r="190" spans="1:11" x14ac:dyDescent="0.25">
      <c r="A190" s="1041"/>
      <c r="B190" s="1068"/>
      <c r="C190" s="1058"/>
      <c r="D190" s="1058"/>
      <c r="E190" s="1060"/>
      <c r="F190" s="1060"/>
      <c r="G190" s="1060"/>
      <c r="H190" s="1060"/>
      <c r="J190" s="1041"/>
      <c r="K190" s="1041"/>
    </row>
    <row r="191" spans="1:11" x14ac:dyDescent="0.25">
      <c r="A191" s="1041"/>
      <c r="B191" s="1068"/>
      <c r="C191" s="1058"/>
      <c r="D191" s="1058"/>
      <c r="E191" s="1060"/>
      <c r="F191" s="1060"/>
      <c r="G191" s="1060"/>
      <c r="H191" s="1060"/>
      <c r="J191" s="1041"/>
      <c r="K191" s="1041"/>
    </row>
    <row r="192" spans="1:11" x14ac:dyDescent="0.25">
      <c r="A192" s="1041"/>
      <c r="B192" s="1068"/>
      <c r="C192" s="1058"/>
      <c r="D192" s="1058"/>
      <c r="E192" s="1060"/>
      <c r="F192" s="1060"/>
      <c r="G192" s="1060"/>
      <c r="H192" s="1060"/>
      <c r="J192" s="1041"/>
      <c r="K192" s="1041"/>
    </row>
    <row r="193" spans="1:11" x14ac:dyDescent="0.25">
      <c r="A193" s="1041"/>
      <c r="B193" s="1068"/>
      <c r="C193" s="1058"/>
      <c r="D193" s="1058"/>
      <c r="E193" s="1060"/>
      <c r="F193" s="1060"/>
      <c r="G193" s="1060"/>
      <c r="H193" s="1060"/>
      <c r="J193" s="1041"/>
      <c r="K193" s="1041"/>
    </row>
    <row r="194" spans="1:11" x14ac:dyDescent="0.25">
      <c r="A194" s="1041"/>
      <c r="B194" s="1068"/>
      <c r="C194" s="1058"/>
      <c r="D194" s="1058"/>
      <c r="E194" s="1060"/>
      <c r="F194" s="1060"/>
      <c r="G194" s="1060"/>
      <c r="H194" s="1060"/>
      <c r="J194" s="1041"/>
      <c r="K194" s="1041"/>
    </row>
    <row r="195" spans="1:11" x14ac:dyDescent="0.25">
      <c r="A195" s="1041"/>
      <c r="B195" s="1068"/>
      <c r="C195" s="1058"/>
      <c r="D195" s="1058"/>
      <c r="E195" s="1060"/>
      <c r="F195" s="1060"/>
      <c r="G195" s="1060"/>
      <c r="H195" s="1060"/>
      <c r="J195" s="1041"/>
      <c r="K195" s="1041"/>
    </row>
    <row r="196" spans="1:11" x14ac:dyDescent="0.25">
      <c r="A196" s="1041"/>
      <c r="B196" s="1068"/>
      <c r="C196" s="1058"/>
      <c r="D196" s="1058"/>
      <c r="E196" s="1060"/>
      <c r="F196" s="1060"/>
      <c r="G196" s="1060"/>
      <c r="H196" s="1060"/>
      <c r="J196" s="1041"/>
      <c r="K196" s="1041"/>
    </row>
    <row r="197" spans="1:11" x14ac:dyDescent="0.25">
      <c r="A197" s="1041"/>
      <c r="B197" s="1068"/>
      <c r="C197" s="1058"/>
      <c r="D197" s="1058"/>
      <c r="E197" s="1060"/>
      <c r="F197" s="1060"/>
      <c r="G197" s="1060"/>
      <c r="H197" s="1060"/>
      <c r="J197" s="1041"/>
      <c r="K197" s="1041"/>
    </row>
    <row r="198" spans="1:11" x14ac:dyDescent="0.25">
      <c r="A198" s="1041"/>
      <c r="B198" s="1068"/>
      <c r="C198" s="1058"/>
      <c r="D198" s="1058"/>
      <c r="E198" s="1060"/>
      <c r="F198" s="1060"/>
      <c r="G198" s="1060"/>
      <c r="H198" s="1060"/>
      <c r="J198" s="1041"/>
      <c r="K198" s="1041"/>
    </row>
    <row r="199" spans="1:11" x14ac:dyDescent="0.25">
      <c r="A199" s="1041"/>
      <c r="B199" s="1068"/>
      <c r="C199" s="1058"/>
      <c r="D199" s="1058"/>
      <c r="E199" s="1060"/>
      <c r="F199" s="1060"/>
      <c r="G199" s="1060"/>
      <c r="H199" s="1060"/>
      <c r="J199" s="1041"/>
      <c r="K199" s="1041"/>
    </row>
    <row r="200" spans="1:11" x14ac:dyDescent="0.25">
      <c r="A200" s="1041"/>
      <c r="B200" s="1068"/>
      <c r="C200" s="1058"/>
      <c r="D200" s="1058"/>
      <c r="E200" s="1060"/>
      <c r="F200" s="1060"/>
      <c r="G200" s="1060"/>
      <c r="H200" s="1060"/>
      <c r="J200" s="1041"/>
      <c r="K200" s="1041"/>
    </row>
    <row r="201" spans="1:11" x14ac:dyDescent="0.25">
      <c r="A201" s="1041"/>
      <c r="B201" s="1068"/>
      <c r="C201" s="1058"/>
      <c r="D201" s="1058"/>
      <c r="E201" s="1060"/>
      <c r="F201" s="1060"/>
      <c r="G201" s="1060"/>
      <c r="H201" s="1060"/>
      <c r="J201" s="1041"/>
      <c r="K201" s="1041"/>
    </row>
    <row r="202" spans="1:11" x14ac:dyDescent="0.25">
      <c r="A202" s="1041"/>
      <c r="B202" s="1068"/>
      <c r="C202" s="1058"/>
      <c r="D202" s="1058"/>
      <c r="E202" s="1060"/>
      <c r="F202" s="1060"/>
      <c r="G202" s="1060"/>
      <c r="H202" s="1060"/>
      <c r="J202" s="1041"/>
      <c r="K202" s="1041"/>
    </row>
    <row r="203" spans="1:11" x14ac:dyDescent="0.25">
      <c r="A203" s="1041"/>
      <c r="B203" s="1068"/>
      <c r="C203" s="1058"/>
      <c r="D203" s="1058"/>
      <c r="E203" s="1060"/>
      <c r="F203" s="1060"/>
      <c r="G203" s="1060"/>
      <c r="H203" s="1060"/>
      <c r="J203" s="1041"/>
      <c r="K203" s="1041"/>
    </row>
    <row r="204" spans="1:11" x14ac:dyDescent="0.25">
      <c r="A204" s="1041"/>
      <c r="B204" s="1068"/>
      <c r="C204" s="1058"/>
      <c r="D204" s="1058"/>
      <c r="E204" s="1060"/>
      <c r="F204" s="1060"/>
      <c r="G204" s="1060"/>
      <c r="H204" s="1060"/>
      <c r="J204" s="1041"/>
      <c r="K204" s="1041"/>
    </row>
    <row r="205" spans="1:11" x14ac:dyDescent="0.25">
      <c r="A205" s="1041"/>
      <c r="B205" s="1068"/>
      <c r="C205" s="1058"/>
      <c r="D205" s="1058"/>
      <c r="E205" s="1060"/>
      <c r="F205" s="1060"/>
      <c r="G205" s="1060"/>
      <c r="H205" s="1060"/>
      <c r="J205" s="1041"/>
      <c r="K205" s="1041"/>
    </row>
    <row r="206" spans="1:11" x14ac:dyDescent="0.25">
      <c r="A206" s="1041"/>
      <c r="B206" s="1068"/>
      <c r="C206" s="1058"/>
      <c r="D206" s="1058"/>
      <c r="E206" s="1060"/>
      <c r="F206" s="1060"/>
      <c r="G206" s="1060"/>
      <c r="H206" s="1060"/>
      <c r="J206" s="1041"/>
      <c r="K206" s="1041"/>
    </row>
    <row r="207" spans="1:11" x14ac:dyDescent="0.25">
      <c r="A207" s="1041"/>
      <c r="B207" s="1068"/>
      <c r="C207" s="1058"/>
      <c r="D207" s="1058"/>
      <c r="E207" s="1060"/>
      <c r="F207" s="1060"/>
      <c r="G207" s="1060"/>
      <c r="H207" s="1060"/>
      <c r="J207" s="1041"/>
      <c r="K207" s="1041"/>
    </row>
    <row r="208" spans="1:11" x14ac:dyDescent="0.25">
      <c r="A208" s="1041"/>
      <c r="B208" s="1068"/>
      <c r="C208" s="1058"/>
      <c r="D208" s="1058"/>
      <c r="E208" s="1060"/>
      <c r="F208" s="1060"/>
      <c r="G208" s="1060"/>
      <c r="H208" s="1060"/>
      <c r="J208" s="1041"/>
      <c r="K208" s="1041"/>
    </row>
    <row r="209" spans="1:11" x14ac:dyDescent="0.25">
      <c r="A209" s="1041"/>
      <c r="B209" s="1068"/>
      <c r="C209" s="1058"/>
      <c r="D209" s="1058"/>
      <c r="E209" s="1060"/>
      <c r="F209" s="1060"/>
      <c r="G209" s="1060"/>
      <c r="H209" s="1060"/>
      <c r="J209" s="1041"/>
      <c r="K209" s="1041"/>
    </row>
    <row r="210" spans="1:11" x14ac:dyDescent="0.25">
      <c r="A210" s="1041"/>
      <c r="B210" s="1068"/>
      <c r="C210" s="1058"/>
      <c r="D210" s="1058"/>
      <c r="E210" s="1060"/>
      <c r="F210" s="1060"/>
      <c r="G210" s="1060"/>
      <c r="H210" s="1060"/>
      <c r="J210" s="1041"/>
      <c r="K210" s="1041"/>
    </row>
    <row r="211" spans="1:11" x14ac:dyDescent="0.25">
      <c r="A211" s="1041"/>
      <c r="B211" s="1068"/>
      <c r="C211" s="1058"/>
      <c r="D211" s="1058"/>
      <c r="E211" s="1060"/>
      <c r="F211" s="1060"/>
      <c r="G211" s="1060"/>
      <c r="H211" s="1060"/>
      <c r="J211" s="1041"/>
      <c r="K211" s="1041"/>
    </row>
    <row r="212" spans="1:11" x14ac:dyDescent="0.25">
      <c r="A212" s="1041"/>
      <c r="B212" s="1068"/>
      <c r="C212" s="1058"/>
      <c r="D212" s="1058"/>
      <c r="E212" s="1060"/>
      <c r="F212" s="1060"/>
      <c r="G212" s="1060"/>
      <c r="H212" s="1060"/>
      <c r="J212" s="1041"/>
      <c r="K212" s="1041"/>
    </row>
    <row r="213" spans="1:11" x14ac:dyDescent="0.25">
      <c r="A213" s="1041"/>
      <c r="B213" s="1068"/>
      <c r="C213" s="1058"/>
      <c r="D213" s="1058"/>
      <c r="E213" s="1060"/>
      <c r="F213" s="1060"/>
      <c r="G213" s="1060"/>
      <c r="H213" s="1060"/>
      <c r="J213" s="1041"/>
      <c r="K213" s="1041"/>
    </row>
    <row r="214" spans="1:11" x14ac:dyDescent="0.25">
      <c r="A214" s="1041"/>
      <c r="B214" s="1068"/>
      <c r="C214" s="1058"/>
      <c r="D214" s="1058"/>
      <c r="E214" s="1060"/>
      <c r="F214" s="1060"/>
      <c r="G214" s="1060"/>
      <c r="H214" s="1060"/>
      <c r="J214" s="1041"/>
      <c r="K214" s="1041"/>
    </row>
    <row r="215" spans="1:11" x14ac:dyDescent="0.25">
      <c r="A215" s="1041"/>
      <c r="B215" s="1068"/>
      <c r="C215" s="1058"/>
      <c r="D215" s="1058"/>
      <c r="E215" s="1060"/>
      <c r="F215" s="1060"/>
      <c r="G215" s="1060"/>
      <c r="H215" s="1060"/>
      <c r="J215" s="1041"/>
      <c r="K215" s="1041"/>
    </row>
    <row r="216" spans="1:11" x14ac:dyDescent="0.25">
      <c r="A216" s="1041"/>
      <c r="B216" s="1068"/>
      <c r="C216" s="1058"/>
      <c r="D216" s="1058"/>
      <c r="E216" s="1060"/>
      <c r="F216" s="1060"/>
      <c r="G216" s="1060"/>
      <c r="H216" s="1060"/>
      <c r="J216" s="1041"/>
      <c r="K216" s="1041"/>
    </row>
    <row r="217" spans="1:11" x14ac:dyDescent="0.25">
      <c r="A217" s="1041"/>
      <c r="B217" s="1068"/>
      <c r="C217" s="1058"/>
      <c r="D217" s="1058"/>
      <c r="E217" s="1060"/>
      <c r="F217" s="1060"/>
      <c r="G217" s="1060"/>
      <c r="H217" s="1060"/>
      <c r="J217" s="1041"/>
      <c r="K217" s="1041"/>
    </row>
    <row r="218" spans="1:11" x14ac:dyDescent="0.25">
      <c r="A218" s="1041"/>
      <c r="B218" s="1068"/>
      <c r="C218" s="1058"/>
      <c r="D218" s="1058"/>
      <c r="E218" s="1060"/>
      <c r="F218" s="1060"/>
      <c r="G218" s="1060"/>
      <c r="H218" s="1060"/>
      <c r="J218" s="1041"/>
      <c r="K218" s="1041"/>
    </row>
    <row r="219" spans="1:11" x14ac:dyDescent="0.25">
      <c r="A219" s="1041"/>
      <c r="B219" s="1068"/>
      <c r="C219" s="1058"/>
      <c r="D219" s="1058"/>
      <c r="E219" s="1060"/>
      <c r="F219" s="1060"/>
      <c r="G219" s="1060"/>
      <c r="H219" s="1060"/>
      <c r="J219" s="1041"/>
      <c r="K219" s="1041"/>
    </row>
    <row r="220" spans="1:11" x14ac:dyDescent="0.25">
      <c r="A220" s="1041"/>
      <c r="B220" s="1068"/>
      <c r="C220" s="1058"/>
      <c r="D220" s="1058"/>
      <c r="E220" s="1060"/>
      <c r="F220" s="1060"/>
      <c r="G220" s="1060"/>
      <c r="H220" s="1060"/>
      <c r="J220" s="1041"/>
      <c r="K220" s="1041"/>
    </row>
    <row r="221" spans="1:11" x14ac:dyDescent="0.25">
      <c r="A221" s="1041"/>
      <c r="B221" s="1068"/>
      <c r="C221" s="1058"/>
      <c r="D221" s="1058"/>
      <c r="E221" s="1060"/>
      <c r="F221" s="1060"/>
      <c r="G221" s="1060"/>
      <c r="H221" s="1060"/>
      <c r="J221" s="1041"/>
      <c r="K221" s="1041"/>
    </row>
    <row r="222" spans="1:11" x14ac:dyDescent="0.25">
      <c r="A222" s="1041"/>
      <c r="B222" s="1068"/>
      <c r="C222" s="1058"/>
      <c r="D222" s="1058"/>
      <c r="E222" s="1060"/>
      <c r="F222" s="1060"/>
      <c r="G222" s="1060"/>
      <c r="H222" s="1060"/>
      <c r="J222" s="1041"/>
      <c r="K222" s="1041"/>
    </row>
    <row r="223" spans="1:11" x14ac:dyDescent="0.25">
      <c r="A223" s="1041"/>
      <c r="B223" s="1068"/>
      <c r="C223" s="1058"/>
      <c r="D223" s="1058"/>
      <c r="E223" s="1060"/>
      <c r="F223" s="1060"/>
      <c r="G223" s="1060"/>
      <c r="H223" s="1060"/>
      <c r="J223" s="1041"/>
      <c r="K223" s="1041"/>
    </row>
    <row r="224" spans="1:11" x14ac:dyDescent="0.25">
      <c r="A224" s="1041"/>
      <c r="B224" s="1068"/>
      <c r="C224" s="1058"/>
      <c r="D224" s="1058"/>
      <c r="E224" s="1060"/>
      <c r="F224" s="1060"/>
      <c r="G224" s="1060"/>
      <c r="H224" s="1060"/>
      <c r="J224" s="1041"/>
      <c r="K224" s="1041"/>
    </row>
    <row r="225" spans="1:11" x14ac:dyDescent="0.25">
      <c r="A225" s="1041"/>
      <c r="B225" s="1068"/>
      <c r="C225" s="1058"/>
      <c r="D225" s="1058"/>
      <c r="E225" s="1060"/>
      <c r="F225" s="1060"/>
      <c r="G225" s="1060"/>
      <c r="H225" s="1060"/>
      <c r="J225" s="1041"/>
      <c r="K225" s="1041"/>
    </row>
    <row r="226" spans="1:11" x14ac:dyDescent="0.25">
      <c r="A226" s="1041"/>
      <c r="B226" s="1068"/>
      <c r="C226" s="1058"/>
      <c r="D226" s="1058"/>
      <c r="E226" s="1060"/>
      <c r="F226" s="1060"/>
      <c r="G226" s="1060"/>
      <c r="H226" s="1060"/>
      <c r="J226" s="1041"/>
      <c r="K226" s="1041"/>
    </row>
    <row r="227" spans="1:11" x14ac:dyDescent="0.25">
      <c r="A227" s="1041"/>
      <c r="B227" s="1068"/>
      <c r="C227" s="1058"/>
      <c r="D227" s="1058"/>
      <c r="E227" s="1060"/>
      <c r="F227" s="1060"/>
      <c r="G227" s="1060"/>
      <c r="H227" s="1060"/>
      <c r="J227" s="1041"/>
      <c r="K227" s="1041"/>
    </row>
    <row r="228" spans="1:11" x14ac:dyDescent="0.25">
      <c r="A228" s="1041"/>
      <c r="B228" s="1068"/>
      <c r="C228" s="1058"/>
      <c r="D228" s="1058"/>
      <c r="E228" s="1060"/>
      <c r="F228" s="1060"/>
      <c r="G228" s="1060"/>
      <c r="H228" s="1060"/>
      <c r="J228" s="1041"/>
      <c r="K228" s="1041"/>
    </row>
    <row r="229" spans="1:11" x14ac:dyDescent="0.25">
      <c r="A229" s="1041"/>
      <c r="B229" s="1068"/>
      <c r="C229" s="1058"/>
      <c r="D229" s="1058"/>
      <c r="E229" s="1060"/>
      <c r="F229" s="1060"/>
      <c r="G229" s="1060"/>
      <c r="H229" s="1060"/>
      <c r="J229" s="1041"/>
      <c r="K229" s="1041"/>
    </row>
    <row r="230" spans="1:11" x14ac:dyDescent="0.25">
      <c r="A230" s="1041"/>
      <c r="B230" s="1068"/>
      <c r="C230" s="1058"/>
      <c r="D230" s="1058"/>
      <c r="E230" s="1060"/>
      <c r="F230" s="1060"/>
      <c r="G230" s="1060"/>
      <c r="H230" s="1060"/>
      <c r="J230" s="1041"/>
      <c r="K230" s="1041"/>
    </row>
    <row r="231" spans="1:11" x14ac:dyDescent="0.25">
      <c r="A231" s="1041"/>
      <c r="B231" s="1068"/>
      <c r="C231" s="1058"/>
      <c r="D231" s="1058"/>
      <c r="E231" s="1060"/>
      <c r="F231" s="1060"/>
      <c r="G231" s="1060"/>
      <c r="H231" s="1060"/>
      <c r="J231" s="1041"/>
      <c r="K231" s="1041"/>
    </row>
    <row r="232" spans="1:11" x14ac:dyDescent="0.25">
      <c r="A232" s="1041"/>
      <c r="B232" s="1068"/>
      <c r="C232" s="1058"/>
      <c r="D232" s="1058"/>
      <c r="E232" s="1060"/>
      <c r="F232" s="1060"/>
      <c r="G232" s="1060"/>
      <c r="H232" s="1060"/>
      <c r="J232" s="1041"/>
      <c r="K232" s="1041"/>
    </row>
    <row r="233" spans="1:11" x14ac:dyDescent="0.25">
      <c r="A233" s="1041"/>
      <c r="B233" s="1068"/>
      <c r="C233" s="1058"/>
      <c r="D233" s="1058"/>
      <c r="E233" s="1060"/>
      <c r="F233" s="1060"/>
      <c r="G233" s="1060"/>
      <c r="H233" s="1060"/>
      <c r="J233" s="1041"/>
      <c r="K233" s="1041"/>
    </row>
    <row r="234" spans="1:11" x14ac:dyDescent="0.25">
      <c r="A234" s="1041"/>
      <c r="B234" s="1068"/>
      <c r="C234" s="1058"/>
      <c r="D234" s="1058"/>
      <c r="E234" s="1060"/>
      <c r="F234" s="1060"/>
      <c r="G234" s="1060"/>
      <c r="H234" s="1060"/>
      <c r="J234" s="1041"/>
      <c r="K234" s="1041"/>
    </row>
    <row r="235" spans="1:11" x14ac:dyDescent="0.25">
      <c r="A235" s="1041"/>
      <c r="B235" s="1068"/>
      <c r="C235" s="1058"/>
      <c r="D235" s="1058"/>
      <c r="E235" s="1060"/>
      <c r="F235" s="1060"/>
      <c r="G235" s="1060"/>
      <c r="H235" s="1060"/>
      <c r="J235" s="1041"/>
      <c r="K235" s="1041"/>
    </row>
    <row r="236" spans="1:11" x14ac:dyDescent="0.25">
      <c r="A236" s="1041"/>
      <c r="B236" s="1068"/>
      <c r="C236" s="1058"/>
      <c r="D236" s="1058"/>
      <c r="E236" s="1060"/>
      <c r="F236" s="1060"/>
      <c r="G236" s="1060"/>
      <c r="H236" s="1060"/>
      <c r="J236" s="1041"/>
      <c r="K236" s="1041"/>
    </row>
    <row r="237" spans="1:11" x14ac:dyDescent="0.25">
      <c r="A237" s="1041"/>
      <c r="B237" s="1068"/>
      <c r="C237" s="1058"/>
      <c r="D237" s="1058"/>
      <c r="E237" s="1060"/>
      <c r="F237" s="1060"/>
      <c r="G237" s="1060"/>
      <c r="H237" s="1060"/>
      <c r="J237" s="1041"/>
      <c r="K237" s="1041"/>
    </row>
    <row r="238" spans="1:11" x14ac:dyDescent="0.25">
      <c r="A238" s="1041"/>
      <c r="B238" s="1068"/>
      <c r="C238" s="1058"/>
      <c r="D238" s="1058"/>
      <c r="E238" s="1060"/>
      <c r="F238" s="1060"/>
      <c r="G238" s="1060"/>
      <c r="H238" s="1060"/>
      <c r="J238" s="1041"/>
      <c r="K238" s="1041"/>
    </row>
    <row r="239" spans="1:11" x14ac:dyDescent="0.25">
      <c r="A239" s="1041"/>
      <c r="B239" s="1068"/>
      <c r="C239" s="1058"/>
      <c r="D239" s="1058"/>
      <c r="E239" s="1060"/>
      <c r="F239" s="1060"/>
      <c r="G239" s="1060"/>
      <c r="H239" s="1060"/>
      <c r="J239" s="1041"/>
      <c r="K239" s="1041"/>
    </row>
    <row r="240" spans="1:11" x14ac:dyDescent="0.25">
      <c r="A240" s="1041"/>
      <c r="B240" s="1068"/>
      <c r="C240" s="1058"/>
      <c r="D240" s="1058"/>
      <c r="E240" s="1060"/>
      <c r="F240" s="1060"/>
      <c r="G240" s="1060"/>
      <c r="H240" s="1060"/>
      <c r="J240" s="1041"/>
      <c r="K240" s="1041"/>
    </row>
    <row r="241" spans="1:11" x14ac:dyDescent="0.25">
      <c r="A241" s="1041"/>
      <c r="B241" s="1068"/>
      <c r="C241" s="1058"/>
      <c r="D241" s="1058"/>
      <c r="E241" s="1060"/>
      <c r="F241" s="1060"/>
      <c r="G241" s="1060"/>
      <c r="H241" s="1060"/>
      <c r="J241" s="1041"/>
      <c r="K241" s="1041"/>
    </row>
    <row r="242" spans="1:11" x14ac:dyDescent="0.25">
      <c r="A242" s="1041"/>
      <c r="B242" s="1068"/>
      <c r="C242" s="1058"/>
      <c r="D242" s="1058"/>
      <c r="E242" s="1060"/>
      <c r="F242" s="1060"/>
      <c r="G242" s="1060"/>
      <c r="H242" s="1060"/>
      <c r="J242" s="1041"/>
      <c r="K242" s="1041"/>
    </row>
    <row r="243" spans="1:11" x14ac:dyDescent="0.25">
      <c r="A243" s="1041"/>
      <c r="B243" s="1068"/>
      <c r="C243" s="1058"/>
      <c r="D243" s="1058"/>
      <c r="E243" s="1060"/>
      <c r="F243" s="1060"/>
      <c r="G243" s="1060"/>
      <c r="H243" s="1060"/>
      <c r="J243" s="1041"/>
      <c r="K243" s="1041"/>
    </row>
    <row r="244" spans="1:11" x14ac:dyDescent="0.25">
      <c r="A244" s="1041"/>
      <c r="B244" s="1068"/>
      <c r="C244" s="1058"/>
      <c r="D244" s="1058"/>
      <c r="E244" s="1060"/>
      <c r="F244" s="1060"/>
      <c r="G244" s="1060"/>
      <c r="H244" s="1060"/>
      <c r="J244" s="1041"/>
      <c r="K244" s="1041"/>
    </row>
    <row r="245" spans="1:11" x14ac:dyDescent="0.25">
      <c r="A245" s="1041"/>
      <c r="B245" s="1068"/>
      <c r="C245" s="1058"/>
      <c r="D245" s="1058"/>
      <c r="E245" s="1060"/>
      <c r="F245" s="1060"/>
      <c r="G245" s="1060"/>
      <c r="H245" s="1060"/>
      <c r="J245" s="1041"/>
      <c r="K245" s="1041"/>
    </row>
    <row r="246" spans="1:11" x14ac:dyDescent="0.25">
      <c r="A246" s="1041"/>
      <c r="B246" s="1068"/>
      <c r="C246" s="1058"/>
      <c r="D246" s="1058"/>
      <c r="E246" s="1060"/>
      <c r="F246" s="1060"/>
      <c r="G246" s="1060"/>
      <c r="H246" s="1060"/>
      <c r="J246" s="1041"/>
      <c r="K246" s="1041"/>
    </row>
    <row r="247" spans="1:11" x14ac:dyDescent="0.25">
      <c r="A247" s="1041"/>
      <c r="B247" s="1068"/>
      <c r="C247" s="1058"/>
      <c r="D247" s="1058"/>
      <c r="E247" s="1060"/>
      <c r="F247" s="1060"/>
      <c r="G247" s="1060"/>
      <c r="H247" s="1060"/>
      <c r="J247" s="1041"/>
      <c r="K247" s="1041"/>
    </row>
    <row r="248" spans="1:11" x14ac:dyDescent="0.25">
      <c r="A248" s="1041"/>
      <c r="B248" s="1068"/>
      <c r="C248" s="1058"/>
      <c r="D248" s="1058"/>
      <c r="E248" s="1060"/>
      <c r="F248" s="1060"/>
      <c r="G248" s="1060"/>
      <c r="H248" s="1060"/>
      <c r="J248" s="1041"/>
      <c r="K248" s="1041"/>
    </row>
    <row r="249" spans="1:11" x14ac:dyDescent="0.25">
      <c r="A249" s="1041"/>
      <c r="B249" s="1068"/>
      <c r="C249" s="1058"/>
      <c r="D249" s="1058"/>
      <c r="E249" s="1060"/>
      <c r="F249" s="1060"/>
      <c r="G249" s="1060"/>
      <c r="H249" s="1060"/>
      <c r="J249" s="1041"/>
      <c r="K249" s="1041"/>
    </row>
    <row r="250" spans="1:11" x14ac:dyDescent="0.25">
      <c r="A250" s="1041"/>
      <c r="B250" s="1068"/>
      <c r="C250" s="1058"/>
      <c r="D250" s="1058"/>
      <c r="E250" s="1060"/>
      <c r="F250" s="1060"/>
      <c r="G250" s="1060"/>
      <c r="H250" s="1060"/>
      <c r="J250" s="1041"/>
      <c r="K250" s="1041"/>
    </row>
    <row r="251" spans="1:11" x14ac:dyDescent="0.25">
      <c r="A251" s="1041"/>
      <c r="B251" s="1068"/>
      <c r="C251" s="1058"/>
      <c r="D251" s="1058"/>
      <c r="E251" s="1060"/>
      <c r="F251" s="1060"/>
      <c r="G251" s="1060"/>
      <c r="H251" s="1060"/>
      <c r="J251" s="1041"/>
      <c r="K251" s="1041"/>
    </row>
    <row r="252" spans="1:11" x14ac:dyDescent="0.25">
      <c r="A252" s="1041"/>
      <c r="B252" s="1068"/>
      <c r="C252" s="1058"/>
      <c r="D252" s="1058"/>
      <c r="E252" s="1060"/>
      <c r="F252" s="1060"/>
      <c r="G252" s="1060"/>
      <c r="H252" s="1060"/>
      <c r="J252" s="1041"/>
      <c r="K252" s="1041"/>
    </row>
    <row r="253" spans="1:11" x14ac:dyDescent="0.25">
      <c r="A253" s="1041"/>
      <c r="B253" s="1068"/>
      <c r="C253" s="1058"/>
      <c r="D253" s="1058"/>
      <c r="E253" s="1060"/>
      <c r="F253" s="1060"/>
      <c r="G253" s="1060"/>
      <c r="H253" s="1060"/>
      <c r="J253" s="1041"/>
      <c r="K253" s="1041"/>
    </row>
    <row r="254" spans="1:11" x14ac:dyDescent="0.25">
      <c r="A254" s="1041"/>
      <c r="B254" s="1068"/>
      <c r="C254" s="1058"/>
      <c r="D254" s="1058"/>
      <c r="E254" s="1060"/>
      <c r="F254" s="1060"/>
      <c r="G254" s="1060"/>
      <c r="H254" s="1060"/>
      <c r="J254" s="1041"/>
      <c r="K254" s="1041"/>
    </row>
    <row r="255" spans="1:11" x14ac:dyDescent="0.25">
      <c r="A255" s="1041"/>
      <c r="B255" s="1068"/>
      <c r="C255" s="1058"/>
      <c r="D255" s="1058"/>
      <c r="E255" s="1060"/>
      <c r="F255" s="1060"/>
      <c r="G255" s="1060"/>
      <c r="H255" s="1060"/>
      <c r="J255" s="1041"/>
      <c r="K255" s="1041"/>
    </row>
    <row r="256" spans="1:11" x14ac:dyDescent="0.25">
      <c r="A256" s="1041"/>
      <c r="B256" s="1068"/>
      <c r="C256" s="1058"/>
      <c r="D256" s="1058"/>
      <c r="E256" s="1060"/>
      <c r="F256" s="1060"/>
      <c r="G256" s="1060"/>
      <c r="H256" s="1060"/>
      <c r="J256" s="1041"/>
      <c r="K256" s="1041"/>
    </row>
    <row r="257" spans="1:11" x14ac:dyDescent="0.25">
      <c r="A257" s="1041"/>
      <c r="B257" s="1068"/>
      <c r="C257" s="1058"/>
      <c r="D257" s="1058"/>
      <c r="E257" s="1060"/>
      <c r="F257" s="1060"/>
      <c r="G257" s="1060"/>
      <c r="H257" s="1060"/>
      <c r="J257" s="1041"/>
      <c r="K257" s="1041"/>
    </row>
    <row r="258" spans="1:11" x14ac:dyDescent="0.25">
      <c r="A258" s="1041"/>
      <c r="B258" s="1068"/>
      <c r="C258" s="1058"/>
      <c r="D258" s="1058"/>
      <c r="E258" s="1060"/>
      <c r="F258" s="1060"/>
      <c r="G258" s="1060"/>
      <c r="H258" s="1060"/>
      <c r="J258" s="1041"/>
      <c r="K258" s="1041"/>
    </row>
    <row r="259" spans="1:11" x14ac:dyDescent="0.25">
      <c r="A259" s="1041"/>
      <c r="B259" s="1068"/>
      <c r="C259" s="1058"/>
      <c r="D259" s="1058"/>
      <c r="E259" s="1060"/>
      <c r="F259" s="1060"/>
      <c r="G259" s="1060"/>
      <c r="H259" s="1060"/>
      <c r="J259" s="1041"/>
      <c r="K259" s="1041"/>
    </row>
    <row r="260" spans="1:11" x14ac:dyDescent="0.25">
      <c r="A260" s="1041"/>
      <c r="B260" s="1068"/>
      <c r="C260" s="1058"/>
      <c r="D260" s="1058"/>
      <c r="E260" s="1060"/>
      <c r="F260" s="1060"/>
      <c r="G260" s="1060"/>
      <c r="H260" s="1060"/>
      <c r="J260" s="1041"/>
      <c r="K260" s="1041"/>
    </row>
    <row r="261" spans="1:11" x14ac:dyDescent="0.25">
      <c r="A261" s="1041"/>
      <c r="B261" s="1068"/>
      <c r="C261" s="1058"/>
      <c r="D261" s="1058"/>
      <c r="E261" s="1060"/>
      <c r="F261" s="1060"/>
      <c r="G261" s="1060"/>
      <c r="H261" s="1060"/>
      <c r="J261" s="1041"/>
      <c r="K261" s="1041"/>
    </row>
    <row r="262" spans="1:11" x14ac:dyDescent="0.25">
      <c r="A262" s="1041"/>
      <c r="B262" s="1068"/>
      <c r="C262" s="1058"/>
      <c r="D262" s="1058"/>
      <c r="E262" s="1060"/>
      <c r="F262" s="1060"/>
      <c r="G262" s="1060"/>
      <c r="H262" s="1060"/>
      <c r="J262" s="1041"/>
      <c r="K262" s="1041"/>
    </row>
    <row r="263" spans="1:11" x14ac:dyDescent="0.25">
      <c r="A263" s="1041"/>
      <c r="B263" s="1068"/>
      <c r="C263" s="1058"/>
      <c r="D263" s="1058"/>
      <c r="E263" s="1060"/>
      <c r="F263" s="1060"/>
      <c r="G263" s="1060"/>
      <c r="H263" s="1060"/>
      <c r="J263" s="1041"/>
      <c r="K263" s="1041"/>
    </row>
    <row r="264" spans="1:11" x14ac:dyDescent="0.25">
      <c r="A264" s="1041"/>
      <c r="B264" s="1068"/>
      <c r="C264" s="1058"/>
      <c r="D264" s="1058"/>
      <c r="E264" s="1060"/>
      <c r="F264" s="1060"/>
      <c r="G264" s="1060"/>
      <c r="H264" s="1060"/>
      <c r="J264" s="1041"/>
      <c r="K264" s="1041"/>
    </row>
    <row r="265" spans="1:11" x14ac:dyDescent="0.25">
      <c r="A265" s="1041"/>
      <c r="B265" s="1068"/>
      <c r="C265" s="1058"/>
      <c r="D265" s="1058"/>
      <c r="E265" s="1060"/>
      <c r="F265" s="1060"/>
      <c r="G265" s="1060"/>
      <c r="H265" s="1060"/>
      <c r="J265" s="1041"/>
      <c r="K265" s="1041"/>
    </row>
    <row r="266" spans="1:11" x14ac:dyDescent="0.25">
      <c r="A266" s="1041"/>
      <c r="B266" s="1068"/>
      <c r="C266" s="1058"/>
      <c r="D266" s="1058"/>
      <c r="E266" s="1060"/>
      <c r="F266" s="1060"/>
      <c r="G266" s="1060"/>
      <c r="H266" s="1060"/>
      <c r="J266" s="1041"/>
      <c r="K266" s="1041"/>
    </row>
    <row r="267" spans="1:11" x14ac:dyDescent="0.25">
      <c r="A267" s="1041"/>
      <c r="B267" s="1068"/>
      <c r="C267" s="1058"/>
      <c r="D267" s="1058"/>
      <c r="E267" s="1060"/>
      <c r="F267" s="1060"/>
      <c r="G267" s="1060"/>
      <c r="H267" s="1060"/>
      <c r="J267" s="1041"/>
      <c r="K267" s="1041"/>
    </row>
    <row r="268" spans="1:11" x14ac:dyDescent="0.25">
      <c r="A268" s="1041"/>
      <c r="B268" s="1068"/>
      <c r="C268" s="1058"/>
      <c r="D268" s="1058"/>
      <c r="E268" s="1060"/>
      <c r="F268" s="1060"/>
      <c r="G268" s="1060"/>
      <c r="H268" s="1060"/>
      <c r="J268" s="1041"/>
      <c r="K268" s="1041"/>
    </row>
    <row r="269" spans="1:11" x14ac:dyDescent="0.25">
      <c r="A269" s="1041"/>
      <c r="B269" s="1068"/>
      <c r="C269" s="1058"/>
      <c r="D269" s="1058"/>
      <c r="E269" s="1060"/>
      <c r="F269" s="1060"/>
      <c r="G269" s="1060"/>
      <c r="H269" s="1060"/>
      <c r="J269" s="1041"/>
      <c r="K269" s="1041"/>
    </row>
    <row r="270" spans="1:11" x14ac:dyDescent="0.25">
      <c r="A270" s="1041"/>
      <c r="B270" s="1068"/>
      <c r="C270" s="1058"/>
      <c r="D270" s="1058"/>
      <c r="E270" s="1060"/>
      <c r="F270" s="1060"/>
      <c r="G270" s="1060"/>
      <c r="H270" s="1060"/>
      <c r="J270" s="1041"/>
      <c r="K270" s="1041"/>
    </row>
    <row r="271" spans="1:11" x14ac:dyDescent="0.25">
      <c r="A271" s="1041"/>
      <c r="B271" s="1068"/>
      <c r="C271" s="1058"/>
      <c r="D271" s="1058"/>
      <c r="E271" s="1060"/>
      <c r="F271" s="1060"/>
      <c r="G271" s="1060"/>
      <c r="H271" s="1060"/>
      <c r="J271" s="1041"/>
      <c r="K271" s="1041"/>
    </row>
    <row r="272" spans="1:11" x14ac:dyDescent="0.25">
      <c r="A272" s="1041"/>
      <c r="B272" s="1068"/>
      <c r="C272" s="1058"/>
      <c r="D272" s="1058"/>
      <c r="E272" s="1060"/>
      <c r="F272" s="1060"/>
      <c r="G272" s="1060"/>
      <c r="H272" s="1060"/>
      <c r="J272" s="1041"/>
      <c r="K272" s="1041"/>
    </row>
    <row r="273" spans="1:11" x14ac:dyDescent="0.25">
      <c r="A273" s="1041"/>
      <c r="B273" s="1068"/>
      <c r="C273" s="1058"/>
      <c r="D273" s="1058"/>
      <c r="E273" s="1060"/>
      <c r="F273" s="1060"/>
      <c r="G273" s="1060"/>
      <c r="H273" s="1060"/>
      <c r="J273" s="1041"/>
      <c r="K273" s="1041"/>
    </row>
    <row r="274" spans="1:11" x14ac:dyDescent="0.25">
      <c r="A274" s="1041"/>
      <c r="B274" s="1068"/>
      <c r="C274" s="1058"/>
      <c r="D274" s="1058"/>
      <c r="E274" s="1060"/>
      <c r="F274" s="1060"/>
      <c r="G274" s="1060"/>
      <c r="H274" s="1060"/>
      <c r="J274" s="1041"/>
      <c r="K274" s="1041"/>
    </row>
    <row r="275" spans="1:11" x14ac:dyDescent="0.25">
      <c r="A275" s="1041"/>
      <c r="B275" s="1068"/>
      <c r="C275" s="1058"/>
      <c r="D275" s="1058"/>
      <c r="E275" s="1060"/>
      <c r="F275" s="1060"/>
      <c r="G275" s="1060"/>
      <c r="H275" s="1060"/>
      <c r="J275" s="1041"/>
      <c r="K275" s="1041"/>
    </row>
    <row r="276" spans="1:11" x14ac:dyDescent="0.25">
      <c r="A276" s="1041"/>
      <c r="B276" s="1068"/>
      <c r="C276" s="1058"/>
      <c r="D276" s="1058"/>
      <c r="E276" s="1060"/>
      <c r="F276" s="1060"/>
      <c r="G276" s="1060"/>
      <c r="H276" s="1060"/>
      <c r="J276" s="1041"/>
      <c r="K276" s="1041"/>
    </row>
    <row r="277" spans="1:11" x14ac:dyDescent="0.25">
      <c r="A277" s="1041"/>
      <c r="B277" s="1068"/>
      <c r="C277" s="1058"/>
      <c r="D277" s="1058"/>
      <c r="E277" s="1060"/>
      <c r="F277" s="1060"/>
      <c r="G277" s="1060"/>
      <c r="H277" s="1060"/>
      <c r="J277" s="1041"/>
      <c r="K277" s="1041"/>
    </row>
    <row r="278" spans="1:11" x14ac:dyDescent="0.25">
      <c r="A278" s="1041"/>
      <c r="B278" s="1068"/>
      <c r="C278" s="1058"/>
      <c r="D278" s="1058"/>
      <c r="E278" s="1060"/>
      <c r="F278" s="1060"/>
      <c r="G278" s="1060"/>
      <c r="H278" s="1060"/>
      <c r="J278" s="1041"/>
      <c r="K278" s="1041"/>
    </row>
    <row r="279" spans="1:11" x14ac:dyDescent="0.25">
      <c r="A279" s="1041"/>
      <c r="B279" s="1068"/>
      <c r="C279" s="1058"/>
      <c r="D279" s="1058"/>
      <c r="E279" s="1060"/>
      <c r="F279" s="1060"/>
      <c r="G279" s="1060"/>
      <c r="H279" s="1060"/>
      <c r="J279" s="1041"/>
      <c r="K279" s="1041"/>
    </row>
    <row r="280" spans="1:11" x14ac:dyDescent="0.25">
      <c r="A280" s="1041"/>
      <c r="B280" s="1068"/>
      <c r="C280" s="1058"/>
      <c r="D280" s="1058"/>
      <c r="E280" s="1060"/>
      <c r="F280" s="1060"/>
      <c r="G280" s="1060"/>
      <c r="H280" s="1060"/>
      <c r="J280" s="1041"/>
      <c r="K280" s="1041"/>
    </row>
    <row r="281" spans="1:11" x14ac:dyDescent="0.25">
      <c r="A281" s="1041"/>
      <c r="B281" s="1068"/>
      <c r="C281" s="1058"/>
      <c r="D281" s="1058"/>
      <c r="E281" s="1060"/>
      <c r="F281" s="1060"/>
      <c r="G281" s="1060"/>
      <c r="H281" s="1060"/>
      <c r="J281" s="1041"/>
      <c r="K281" s="1041"/>
    </row>
    <row r="282" spans="1:11" x14ac:dyDescent="0.25">
      <c r="A282" s="1041"/>
      <c r="B282" s="1068"/>
      <c r="C282" s="1058"/>
      <c r="D282" s="1058"/>
      <c r="E282" s="1060"/>
      <c r="F282" s="1060"/>
      <c r="G282" s="1060"/>
      <c r="H282" s="1060"/>
      <c r="J282" s="1041"/>
      <c r="K282" s="1041"/>
    </row>
    <row r="283" spans="1:11" x14ac:dyDescent="0.25">
      <c r="A283" s="1041"/>
      <c r="B283" s="1068"/>
      <c r="C283" s="1058"/>
      <c r="D283" s="1058"/>
      <c r="E283" s="1060"/>
      <c r="F283" s="1060"/>
      <c r="G283" s="1060"/>
      <c r="H283" s="1060"/>
      <c r="J283" s="1041"/>
      <c r="K283" s="1041"/>
    </row>
    <row r="284" spans="1:11" x14ac:dyDescent="0.25">
      <c r="A284" s="1041"/>
      <c r="B284" s="1068"/>
      <c r="C284" s="1058"/>
      <c r="D284" s="1058"/>
      <c r="E284" s="1060"/>
      <c r="F284" s="1060"/>
      <c r="G284" s="1060"/>
      <c r="H284" s="1060"/>
      <c r="J284" s="1041"/>
      <c r="K284" s="1041"/>
    </row>
    <row r="285" spans="1:11" x14ac:dyDescent="0.25">
      <c r="A285" s="1041"/>
      <c r="B285" s="1068"/>
      <c r="C285" s="1058"/>
      <c r="D285" s="1058"/>
      <c r="E285" s="1060"/>
      <c r="F285" s="1060"/>
      <c r="G285" s="1060"/>
      <c r="H285" s="1060"/>
      <c r="J285" s="1041"/>
      <c r="K285" s="1041"/>
    </row>
    <row r="286" spans="1:11" x14ac:dyDescent="0.25">
      <c r="A286" s="1041"/>
      <c r="B286" s="1068"/>
      <c r="C286" s="1058"/>
      <c r="D286" s="1058"/>
      <c r="E286" s="1060"/>
      <c r="F286" s="1060"/>
      <c r="G286" s="1060"/>
      <c r="H286" s="1060"/>
      <c r="J286" s="1041"/>
      <c r="K286" s="1041"/>
    </row>
    <row r="287" spans="1:11" x14ac:dyDescent="0.25">
      <c r="A287" s="1041"/>
      <c r="B287" s="1068"/>
      <c r="C287" s="1058"/>
      <c r="D287" s="1058"/>
      <c r="E287" s="1060"/>
      <c r="F287" s="1060"/>
      <c r="G287" s="1060"/>
      <c r="H287" s="1060"/>
      <c r="J287" s="1041"/>
      <c r="K287" s="1041"/>
    </row>
    <row r="288" spans="1:11" x14ac:dyDescent="0.25">
      <c r="A288" s="1041"/>
      <c r="B288" s="1068"/>
      <c r="C288" s="1058"/>
      <c r="D288" s="1058"/>
      <c r="E288" s="1060"/>
      <c r="F288" s="1060"/>
      <c r="G288" s="1060"/>
      <c r="H288" s="1060"/>
      <c r="J288" s="1041"/>
      <c r="K288" s="1041"/>
    </row>
    <row r="289" spans="1:11" x14ac:dyDescent="0.25">
      <c r="A289" s="1041"/>
      <c r="B289" s="1068"/>
      <c r="C289" s="1058"/>
      <c r="D289" s="1058"/>
      <c r="E289" s="1060"/>
      <c r="F289" s="1060"/>
      <c r="G289" s="1060"/>
      <c r="H289" s="1060"/>
      <c r="J289" s="1041"/>
      <c r="K289" s="1041"/>
    </row>
    <row r="290" spans="1:11" x14ac:dyDescent="0.25">
      <c r="A290" s="1041"/>
      <c r="B290" s="1068"/>
      <c r="C290" s="1058"/>
      <c r="D290" s="1058"/>
      <c r="E290" s="1060"/>
      <c r="F290" s="1060"/>
      <c r="G290" s="1060"/>
      <c r="H290" s="1060"/>
      <c r="J290" s="1041"/>
      <c r="K290" s="1041"/>
    </row>
    <row r="291" spans="1:11" x14ac:dyDescent="0.25">
      <c r="A291" s="1041"/>
      <c r="B291" s="1068"/>
      <c r="C291" s="1058"/>
      <c r="D291" s="1058"/>
      <c r="E291" s="1060"/>
      <c r="F291" s="1060"/>
      <c r="G291" s="1060"/>
      <c r="H291" s="1060"/>
      <c r="J291" s="1041"/>
      <c r="K291" s="1041"/>
    </row>
    <row r="292" spans="1:11" x14ac:dyDescent="0.25">
      <c r="A292" s="1041"/>
      <c r="B292" s="1068"/>
      <c r="C292" s="1058"/>
      <c r="D292" s="1058"/>
      <c r="E292" s="1060"/>
      <c r="F292" s="1060"/>
      <c r="G292" s="1060"/>
      <c r="H292" s="1060"/>
      <c r="J292" s="1041"/>
      <c r="K292" s="1041"/>
    </row>
    <row r="293" spans="1:11" x14ac:dyDescent="0.25">
      <c r="A293" s="1041"/>
      <c r="B293" s="1068"/>
      <c r="C293" s="1058"/>
      <c r="D293" s="1058"/>
      <c r="E293" s="1060"/>
      <c r="F293" s="1060"/>
      <c r="G293" s="1060"/>
      <c r="H293" s="1060"/>
      <c r="J293" s="1041"/>
      <c r="K293" s="1041"/>
    </row>
    <row r="294" spans="1:11" x14ac:dyDescent="0.25">
      <c r="A294" s="1041"/>
      <c r="B294" s="1068"/>
      <c r="C294" s="1058"/>
      <c r="D294" s="1058"/>
      <c r="E294" s="1060"/>
      <c r="F294" s="1060"/>
      <c r="G294" s="1060"/>
      <c r="H294" s="1060"/>
      <c r="J294" s="1041"/>
      <c r="K294" s="1041"/>
    </row>
    <row r="295" spans="1:11" x14ac:dyDescent="0.25">
      <c r="A295" s="1041"/>
      <c r="B295" s="1068"/>
      <c r="C295" s="1058"/>
      <c r="D295" s="1058"/>
      <c r="E295" s="1060"/>
      <c r="F295" s="1060"/>
      <c r="G295" s="1060"/>
      <c r="H295" s="1060"/>
      <c r="J295" s="1041"/>
      <c r="K295" s="1041"/>
    </row>
    <row r="296" spans="1:11" x14ac:dyDescent="0.25">
      <c r="A296" s="1041"/>
      <c r="B296" s="1068"/>
      <c r="C296" s="1058"/>
      <c r="D296" s="1058"/>
      <c r="E296" s="1060"/>
      <c r="F296" s="1060"/>
      <c r="G296" s="1060"/>
      <c r="H296" s="1060"/>
      <c r="J296" s="1041"/>
      <c r="K296" s="1041"/>
    </row>
    <row r="297" spans="1:11" x14ac:dyDescent="0.25">
      <c r="A297" s="1041"/>
      <c r="B297" s="1068"/>
      <c r="C297" s="1058"/>
      <c r="D297" s="1058"/>
      <c r="E297" s="1060"/>
      <c r="F297" s="1060"/>
      <c r="G297" s="1060"/>
      <c r="H297" s="1060"/>
      <c r="J297" s="1041"/>
      <c r="K297" s="1041"/>
    </row>
    <row r="298" spans="1:11" x14ac:dyDescent="0.25">
      <c r="A298" s="1041"/>
      <c r="B298" s="1068"/>
      <c r="C298" s="1058"/>
      <c r="D298" s="1058"/>
      <c r="E298" s="1060"/>
      <c r="F298" s="1060"/>
      <c r="G298" s="1060"/>
      <c r="H298" s="1060"/>
      <c r="J298" s="1041"/>
      <c r="K298" s="1041"/>
    </row>
    <row r="299" spans="1:11" x14ac:dyDescent="0.25">
      <c r="A299" s="1041"/>
      <c r="B299" s="1068"/>
      <c r="C299" s="1058"/>
      <c r="D299" s="1058"/>
      <c r="E299" s="1060"/>
      <c r="F299" s="1060"/>
      <c r="G299" s="1060"/>
      <c r="H299" s="1060"/>
      <c r="J299" s="1041"/>
      <c r="K299" s="1041"/>
    </row>
    <row r="300" spans="1:11" x14ac:dyDescent="0.25">
      <c r="A300" s="1041"/>
      <c r="B300" s="1068"/>
      <c r="C300" s="1058"/>
      <c r="D300" s="1058"/>
      <c r="E300" s="1060"/>
      <c r="F300" s="1060"/>
      <c r="G300" s="1060"/>
      <c r="H300" s="1060"/>
      <c r="J300" s="1041"/>
      <c r="K300" s="1041"/>
    </row>
    <row r="301" spans="1:11" x14ac:dyDescent="0.25">
      <c r="A301" s="1041"/>
      <c r="B301" s="1068"/>
      <c r="C301" s="1058"/>
      <c r="D301" s="1058"/>
      <c r="E301" s="1060"/>
      <c r="F301" s="1060"/>
      <c r="G301" s="1060"/>
      <c r="H301" s="1060"/>
      <c r="J301" s="1041"/>
      <c r="K301" s="1041"/>
    </row>
    <row r="302" spans="1:11" x14ac:dyDescent="0.25">
      <c r="A302" s="1041"/>
      <c r="B302" s="1068"/>
      <c r="C302" s="1058"/>
      <c r="D302" s="1058"/>
      <c r="E302" s="1060"/>
      <c r="F302" s="1060"/>
      <c r="G302" s="1060"/>
      <c r="H302" s="1060"/>
      <c r="J302" s="1041"/>
      <c r="K302" s="1041"/>
    </row>
    <row r="303" spans="1:11" x14ac:dyDescent="0.25">
      <c r="A303" s="1041"/>
      <c r="B303" s="1068"/>
      <c r="C303" s="1058"/>
      <c r="D303" s="1058"/>
      <c r="E303" s="1060"/>
      <c r="F303" s="1060"/>
      <c r="G303" s="1060"/>
      <c r="H303" s="1060"/>
      <c r="J303" s="1041"/>
      <c r="K303" s="1041"/>
    </row>
    <row r="304" spans="1:11" x14ac:dyDescent="0.25">
      <c r="A304" s="1041"/>
      <c r="B304" s="1068"/>
      <c r="C304" s="1058"/>
      <c r="D304" s="1058"/>
      <c r="E304" s="1060"/>
      <c r="F304" s="1060"/>
      <c r="G304" s="1060"/>
      <c r="H304" s="1060"/>
      <c r="J304" s="1041"/>
      <c r="K304" s="1041"/>
    </row>
    <row r="305" spans="1:11" x14ac:dyDescent="0.25">
      <c r="A305" s="1041"/>
      <c r="B305" s="1068"/>
      <c r="C305" s="1058"/>
      <c r="D305" s="1058"/>
      <c r="E305" s="1060"/>
      <c r="F305" s="1060"/>
      <c r="G305" s="1060"/>
      <c r="H305" s="1060"/>
      <c r="J305" s="1041"/>
      <c r="K305" s="1041"/>
    </row>
    <row r="306" spans="1:11" x14ac:dyDescent="0.25">
      <c r="A306" s="1041"/>
      <c r="B306" s="1068"/>
      <c r="C306" s="1058"/>
      <c r="D306" s="1058"/>
      <c r="E306" s="1060"/>
      <c r="F306" s="1060"/>
      <c r="G306" s="1060"/>
      <c r="H306" s="1060"/>
      <c r="J306" s="1041"/>
      <c r="K306" s="1041"/>
    </row>
    <row r="307" spans="1:11" x14ac:dyDescent="0.25">
      <c r="A307" s="1041"/>
      <c r="B307" s="1068"/>
      <c r="C307" s="1058"/>
      <c r="D307" s="1058"/>
      <c r="E307" s="1060"/>
      <c r="F307" s="1060"/>
      <c r="G307" s="1060"/>
      <c r="H307" s="1060"/>
      <c r="J307" s="1041"/>
      <c r="K307" s="1041"/>
    </row>
    <row r="308" spans="1:11" x14ac:dyDescent="0.25">
      <c r="A308" s="1041"/>
      <c r="B308" s="1068"/>
      <c r="C308" s="1058"/>
      <c r="D308" s="1058"/>
      <c r="E308" s="1060"/>
      <c r="F308" s="1060"/>
      <c r="G308" s="1060"/>
      <c r="H308" s="1060"/>
      <c r="J308" s="1041"/>
      <c r="K308" s="1041"/>
    </row>
    <row r="309" spans="1:11" x14ac:dyDescent="0.25">
      <c r="A309" s="1041"/>
      <c r="B309" s="1068"/>
      <c r="C309" s="1058"/>
      <c r="D309" s="1058"/>
      <c r="E309" s="1060"/>
      <c r="F309" s="1060"/>
      <c r="G309" s="1060"/>
      <c r="H309" s="1060"/>
      <c r="J309" s="1041"/>
      <c r="K309" s="1041"/>
    </row>
    <row r="310" spans="1:11" x14ac:dyDescent="0.25">
      <c r="A310" s="1041"/>
      <c r="B310" s="1068"/>
      <c r="C310" s="1058"/>
      <c r="D310" s="1058"/>
      <c r="E310" s="1060"/>
      <c r="F310" s="1060"/>
      <c r="G310" s="1060"/>
      <c r="H310" s="1060"/>
      <c r="J310" s="1041"/>
      <c r="K310" s="1041"/>
    </row>
    <row r="311" spans="1:11" x14ac:dyDescent="0.25">
      <c r="A311" s="1041"/>
      <c r="B311" s="1068"/>
      <c r="C311" s="1058"/>
      <c r="D311" s="1058"/>
      <c r="E311" s="1060"/>
      <c r="F311" s="1060"/>
      <c r="G311" s="1060"/>
      <c r="H311" s="1060"/>
      <c r="J311" s="1041"/>
      <c r="K311" s="1041"/>
    </row>
    <row r="312" spans="1:11" x14ac:dyDescent="0.25">
      <c r="A312" s="1041"/>
      <c r="B312" s="1068"/>
      <c r="C312" s="1058"/>
      <c r="D312" s="1058"/>
      <c r="E312" s="1060"/>
      <c r="F312" s="1060"/>
      <c r="G312" s="1060"/>
      <c r="H312" s="1060"/>
      <c r="J312" s="1041"/>
      <c r="K312" s="1041"/>
    </row>
    <row r="313" spans="1:11" x14ac:dyDescent="0.25">
      <c r="A313" s="1041"/>
      <c r="B313" s="1068"/>
      <c r="C313" s="1058"/>
      <c r="D313" s="1058"/>
      <c r="E313" s="1060"/>
      <c r="F313" s="1060"/>
      <c r="G313" s="1060"/>
      <c r="H313" s="1060"/>
      <c r="J313" s="1041"/>
      <c r="K313" s="1041"/>
    </row>
    <row r="314" spans="1:11" x14ac:dyDescent="0.25">
      <c r="A314" s="1041"/>
      <c r="B314" s="1068"/>
      <c r="C314" s="1058"/>
      <c r="D314" s="1058"/>
      <c r="E314" s="1060"/>
      <c r="F314" s="1060"/>
      <c r="G314" s="1060"/>
      <c r="H314" s="1060"/>
      <c r="J314" s="1041"/>
      <c r="K314" s="1041"/>
    </row>
    <row r="315" spans="1:11" x14ac:dyDescent="0.25">
      <c r="A315" s="1041"/>
      <c r="B315" s="1068"/>
      <c r="C315" s="1058"/>
      <c r="D315" s="1058"/>
      <c r="E315" s="1060"/>
      <c r="F315" s="1060"/>
      <c r="G315" s="1060"/>
      <c r="H315" s="1060"/>
      <c r="J315" s="1041"/>
      <c r="K315" s="1041"/>
    </row>
    <row r="316" spans="1:11" x14ac:dyDescent="0.25">
      <c r="A316" s="1041"/>
      <c r="B316" s="1068"/>
      <c r="C316" s="1058"/>
      <c r="D316" s="1058"/>
      <c r="E316" s="1060"/>
      <c r="F316" s="1060"/>
      <c r="G316" s="1060"/>
      <c r="H316" s="1060"/>
      <c r="J316" s="1041"/>
      <c r="K316" s="1041"/>
    </row>
    <row r="317" spans="1:11" x14ac:dyDescent="0.25">
      <c r="A317" s="1041"/>
      <c r="B317" s="1068"/>
      <c r="C317" s="1058"/>
      <c r="D317" s="1058"/>
      <c r="E317" s="1060"/>
      <c r="F317" s="1060"/>
      <c r="G317" s="1060"/>
      <c r="H317" s="1060"/>
      <c r="J317" s="1041"/>
      <c r="K317" s="1041"/>
    </row>
    <row r="318" spans="1:11" x14ac:dyDescent="0.25">
      <c r="A318" s="1041"/>
      <c r="B318" s="1068"/>
      <c r="C318" s="1058"/>
      <c r="D318" s="1058"/>
      <c r="E318" s="1060"/>
      <c r="F318" s="1060"/>
      <c r="G318" s="1060"/>
      <c r="H318" s="1060"/>
      <c r="J318" s="1041"/>
      <c r="K318" s="1041"/>
    </row>
    <row r="319" spans="1:11" x14ac:dyDescent="0.25">
      <c r="A319" s="1041"/>
      <c r="B319" s="1068"/>
      <c r="C319" s="1058"/>
      <c r="D319" s="1058"/>
      <c r="E319" s="1060"/>
      <c r="F319" s="1060"/>
      <c r="G319" s="1060"/>
      <c r="H319" s="1060"/>
      <c r="J319" s="1041"/>
      <c r="K319" s="1041"/>
    </row>
    <row r="320" spans="1:11" x14ac:dyDescent="0.25">
      <c r="A320" s="1041"/>
      <c r="B320" s="1068"/>
      <c r="C320" s="1058"/>
      <c r="D320" s="1058"/>
      <c r="E320" s="1060"/>
      <c r="F320" s="1060"/>
      <c r="G320" s="1060"/>
      <c r="H320" s="1060"/>
      <c r="J320" s="1041"/>
      <c r="K320" s="1041"/>
    </row>
    <row r="321" spans="1:11" x14ac:dyDescent="0.25">
      <c r="A321" s="1041"/>
      <c r="B321" s="1068"/>
      <c r="C321" s="1058"/>
      <c r="D321" s="1058"/>
      <c r="E321" s="1060"/>
      <c r="F321" s="1060"/>
      <c r="G321" s="1060"/>
      <c r="H321" s="1060"/>
      <c r="J321" s="1041"/>
      <c r="K321" s="1041"/>
    </row>
    <row r="322" spans="1:11" x14ac:dyDescent="0.25">
      <c r="A322" s="1041"/>
      <c r="B322" s="1068"/>
      <c r="C322" s="1058"/>
      <c r="D322" s="1058"/>
      <c r="E322" s="1060"/>
      <c r="F322" s="1060"/>
      <c r="G322" s="1060"/>
      <c r="H322" s="1060"/>
      <c r="J322" s="1041"/>
      <c r="K322" s="1041"/>
    </row>
    <row r="323" spans="1:11" x14ac:dyDescent="0.25">
      <c r="A323" s="1041"/>
      <c r="B323" s="1068"/>
      <c r="C323" s="1058"/>
      <c r="D323" s="1058"/>
      <c r="E323" s="1060"/>
      <c r="F323" s="1060"/>
      <c r="G323" s="1060"/>
      <c r="H323" s="1060"/>
      <c r="J323" s="1041"/>
      <c r="K323" s="1041"/>
    </row>
    <row r="324" spans="1:11" x14ac:dyDescent="0.25">
      <c r="A324" s="1041"/>
      <c r="B324" s="1068"/>
      <c r="C324" s="1058"/>
      <c r="D324" s="1058"/>
      <c r="E324" s="1060"/>
      <c r="F324" s="1060"/>
      <c r="G324" s="1060"/>
      <c r="H324" s="1060"/>
      <c r="J324" s="1041"/>
      <c r="K324" s="1041"/>
    </row>
    <row r="325" spans="1:11" x14ac:dyDescent="0.25">
      <c r="A325" s="1041"/>
      <c r="B325" s="1068"/>
      <c r="C325" s="1058"/>
      <c r="D325" s="1058"/>
      <c r="E325" s="1060"/>
      <c r="F325" s="1060"/>
      <c r="G325" s="1060"/>
      <c r="H325" s="1060"/>
      <c r="J325" s="1041"/>
      <c r="K325" s="1041"/>
    </row>
    <row r="326" spans="1:11" x14ac:dyDescent="0.25">
      <c r="A326" s="1041"/>
      <c r="B326" s="1068"/>
      <c r="C326" s="1058"/>
      <c r="D326" s="1058"/>
      <c r="E326" s="1060"/>
      <c r="F326" s="1060"/>
      <c r="G326" s="1060"/>
      <c r="H326" s="1060"/>
      <c r="J326" s="1041"/>
      <c r="K326" s="1041"/>
    </row>
    <row r="327" spans="1:11" x14ac:dyDescent="0.25">
      <c r="A327" s="1041"/>
      <c r="B327" s="1068"/>
      <c r="C327" s="1058"/>
      <c r="D327" s="1058"/>
      <c r="E327" s="1060"/>
      <c r="F327" s="1060"/>
      <c r="G327" s="1060"/>
      <c r="H327" s="1060"/>
      <c r="J327" s="1041"/>
      <c r="K327" s="1041"/>
    </row>
    <row r="328" spans="1:11" x14ac:dyDescent="0.25">
      <c r="A328" s="1041"/>
      <c r="B328" s="1068"/>
      <c r="C328" s="1058"/>
      <c r="D328" s="1058"/>
      <c r="E328" s="1060"/>
      <c r="F328" s="1060"/>
      <c r="G328" s="1060"/>
      <c r="H328" s="1060"/>
      <c r="J328" s="1041"/>
      <c r="K328" s="1041"/>
    </row>
    <row r="329" spans="1:11" x14ac:dyDescent="0.25">
      <c r="A329" s="1041"/>
      <c r="B329" s="1068"/>
      <c r="C329" s="1058"/>
      <c r="D329" s="1058"/>
      <c r="E329" s="1060"/>
      <c r="F329" s="1060"/>
      <c r="G329" s="1060"/>
      <c r="H329" s="1060"/>
      <c r="J329" s="1041"/>
      <c r="K329" s="1041"/>
    </row>
    <row r="330" spans="1:11" x14ac:dyDescent="0.25">
      <c r="A330" s="1041"/>
      <c r="B330" s="1068"/>
      <c r="C330" s="1058"/>
      <c r="D330" s="1058"/>
      <c r="E330" s="1060"/>
      <c r="F330" s="1060"/>
      <c r="G330" s="1060"/>
      <c r="H330" s="1060"/>
      <c r="J330" s="1041"/>
      <c r="K330" s="1041"/>
    </row>
    <row r="331" spans="1:11" x14ac:dyDescent="0.25">
      <c r="A331" s="1041"/>
      <c r="B331" s="1068"/>
      <c r="C331" s="1058"/>
      <c r="D331" s="1058"/>
      <c r="E331" s="1060"/>
      <c r="F331" s="1060"/>
      <c r="G331" s="1060"/>
      <c r="H331" s="1060"/>
      <c r="J331" s="1041"/>
      <c r="K331" s="1041"/>
    </row>
    <row r="332" spans="1:11" x14ac:dyDescent="0.25">
      <c r="A332" s="1041"/>
      <c r="B332" s="1068"/>
      <c r="C332" s="1058"/>
      <c r="D332" s="1058"/>
      <c r="E332" s="1060"/>
      <c r="F332" s="1060"/>
      <c r="G332" s="1060"/>
      <c r="H332" s="1060"/>
      <c r="J332" s="1041"/>
      <c r="K332" s="1041"/>
    </row>
    <row r="333" spans="1:11" x14ac:dyDescent="0.25">
      <c r="A333" s="1041"/>
      <c r="B333" s="1068"/>
      <c r="C333" s="1058"/>
      <c r="D333" s="1058"/>
      <c r="E333" s="1060"/>
      <c r="F333" s="1060"/>
      <c r="G333" s="1060"/>
      <c r="H333" s="1060"/>
      <c r="J333" s="1041"/>
      <c r="K333" s="1041"/>
    </row>
    <row r="334" spans="1:11" x14ac:dyDescent="0.25">
      <c r="A334" s="1041"/>
      <c r="B334" s="1068"/>
      <c r="C334" s="1058"/>
      <c r="D334" s="1058"/>
      <c r="E334" s="1060"/>
      <c r="F334" s="1060"/>
      <c r="G334" s="1060"/>
      <c r="H334" s="1060"/>
      <c r="J334" s="1041"/>
      <c r="K334" s="1041"/>
    </row>
    <row r="335" spans="1:11" x14ac:dyDescent="0.25">
      <c r="A335" s="1041"/>
      <c r="B335" s="1068"/>
      <c r="C335" s="1058"/>
      <c r="D335" s="1058"/>
      <c r="E335" s="1060"/>
      <c r="F335" s="1060"/>
      <c r="G335" s="1060"/>
      <c r="H335" s="1060"/>
      <c r="J335" s="1041"/>
      <c r="K335" s="1041"/>
    </row>
    <row r="336" spans="1:11" x14ac:dyDescent="0.25">
      <c r="A336" s="1041"/>
      <c r="B336" s="1068"/>
      <c r="C336" s="1058"/>
      <c r="D336" s="1058"/>
      <c r="E336" s="1060"/>
      <c r="F336" s="1060"/>
      <c r="G336" s="1060"/>
      <c r="H336" s="1060"/>
      <c r="J336" s="1041"/>
      <c r="K336" s="1041"/>
    </row>
    <row r="337" spans="1:11" x14ac:dyDescent="0.25">
      <c r="A337" s="1041"/>
      <c r="B337" s="1068"/>
      <c r="C337" s="1058"/>
      <c r="D337" s="1058"/>
      <c r="E337" s="1060"/>
      <c r="F337" s="1060"/>
      <c r="G337" s="1060"/>
      <c r="H337" s="1060"/>
      <c r="J337" s="1041"/>
      <c r="K337" s="1041"/>
    </row>
    <row r="338" spans="1:11" x14ac:dyDescent="0.25">
      <c r="A338" s="1041"/>
      <c r="B338" s="1068"/>
      <c r="C338" s="1058"/>
      <c r="D338" s="1058"/>
      <c r="E338" s="1060"/>
      <c r="F338" s="1060"/>
      <c r="G338" s="1060"/>
      <c r="H338" s="1060"/>
      <c r="J338" s="1041"/>
      <c r="K338" s="1041"/>
    </row>
    <row r="339" spans="1:11" x14ac:dyDescent="0.25">
      <c r="A339" s="1041"/>
      <c r="B339" s="1068"/>
      <c r="C339" s="1058"/>
      <c r="D339" s="1058"/>
      <c r="E339" s="1060"/>
      <c r="F339" s="1060"/>
      <c r="G339" s="1060"/>
      <c r="H339" s="1060"/>
      <c r="J339" s="1041"/>
      <c r="K339" s="1041"/>
    </row>
    <row r="340" spans="1:11" x14ac:dyDescent="0.25">
      <c r="A340" s="1041"/>
      <c r="B340" s="1068"/>
      <c r="C340" s="1058"/>
      <c r="D340" s="1058"/>
      <c r="E340" s="1060"/>
      <c r="F340" s="1060"/>
      <c r="G340" s="1060"/>
      <c r="H340" s="1060"/>
      <c r="J340" s="1041"/>
      <c r="K340" s="1041"/>
    </row>
    <row r="341" spans="1:11" x14ac:dyDescent="0.25">
      <c r="A341" s="1041"/>
      <c r="B341" s="1068"/>
      <c r="C341" s="1058"/>
      <c r="D341" s="1058"/>
      <c r="E341" s="1060"/>
      <c r="F341" s="1060"/>
      <c r="G341" s="1060"/>
      <c r="H341" s="1060"/>
      <c r="J341" s="1041"/>
      <c r="K341" s="1041"/>
    </row>
    <row r="342" spans="1:11" x14ac:dyDescent="0.25">
      <c r="A342" s="1041"/>
      <c r="B342" s="1068"/>
      <c r="C342" s="1058"/>
      <c r="D342" s="1058"/>
      <c r="E342" s="1060"/>
      <c r="F342" s="1060"/>
      <c r="G342" s="1060"/>
      <c r="H342" s="1060"/>
      <c r="J342" s="1041"/>
      <c r="K342" s="1041"/>
    </row>
    <row r="343" spans="1:11" x14ac:dyDescent="0.25">
      <c r="A343" s="1041"/>
      <c r="B343" s="1068"/>
      <c r="C343" s="1058"/>
      <c r="D343" s="1058"/>
      <c r="E343" s="1060"/>
      <c r="F343" s="1060"/>
      <c r="G343" s="1060"/>
      <c r="H343" s="1060"/>
      <c r="J343" s="1041"/>
      <c r="K343" s="1041"/>
    </row>
    <row r="344" spans="1:11" x14ac:dyDescent="0.25">
      <c r="A344" s="1041"/>
      <c r="B344" s="1068"/>
      <c r="C344" s="1058"/>
      <c r="D344" s="1058"/>
      <c r="E344" s="1060"/>
      <c r="F344" s="1060"/>
      <c r="G344" s="1060"/>
      <c r="H344" s="1060"/>
      <c r="J344" s="1041"/>
      <c r="K344" s="1041"/>
    </row>
    <row r="345" spans="1:11" x14ac:dyDescent="0.25">
      <c r="A345" s="1041"/>
      <c r="B345" s="1068"/>
      <c r="C345" s="1058"/>
      <c r="D345" s="1058"/>
      <c r="E345" s="1060"/>
      <c r="F345" s="1060"/>
      <c r="G345" s="1060"/>
      <c r="H345" s="1060"/>
      <c r="J345" s="1041"/>
      <c r="K345" s="1041"/>
    </row>
    <row r="346" spans="1:11" x14ac:dyDescent="0.25">
      <c r="A346" s="1041"/>
      <c r="B346" s="1068"/>
      <c r="C346" s="1058"/>
      <c r="D346" s="1058"/>
      <c r="E346" s="1060"/>
      <c r="F346" s="1060"/>
      <c r="G346" s="1060"/>
      <c r="H346" s="1060"/>
      <c r="J346" s="1041"/>
      <c r="K346" s="1041"/>
    </row>
    <row r="347" spans="1:11" x14ac:dyDescent="0.25">
      <c r="A347" s="1041"/>
      <c r="B347" s="1068"/>
      <c r="C347" s="1058"/>
      <c r="D347" s="1058"/>
      <c r="E347" s="1060"/>
      <c r="F347" s="1060"/>
      <c r="G347" s="1060"/>
      <c r="H347" s="1060"/>
      <c r="J347" s="1041"/>
      <c r="K347" s="1041"/>
    </row>
    <row r="348" spans="1:11" x14ac:dyDescent="0.25">
      <c r="A348" s="1041"/>
      <c r="B348" s="1068"/>
      <c r="C348" s="1058"/>
      <c r="D348" s="1058"/>
      <c r="E348" s="1060"/>
      <c r="F348" s="1060"/>
      <c r="G348" s="1060"/>
      <c r="H348" s="1060"/>
      <c r="J348" s="1041"/>
      <c r="K348" s="1041"/>
    </row>
    <row r="349" spans="1:11" x14ac:dyDescent="0.25">
      <c r="A349" s="1041"/>
      <c r="B349" s="1068"/>
      <c r="C349" s="1058"/>
      <c r="D349" s="1058"/>
      <c r="E349" s="1060"/>
      <c r="F349" s="1060"/>
      <c r="G349" s="1060"/>
      <c r="H349" s="1060"/>
      <c r="J349" s="1041"/>
      <c r="K349" s="1041"/>
    </row>
    <row r="350" spans="1:11" x14ac:dyDescent="0.25">
      <c r="A350" s="1041"/>
      <c r="B350" s="1068"/>
      <c r="C350" s="1058"/>
      <c r="D350" s="1058"/>
      <c r="E350" s="1060"/>
      <c r="F350" s="1060"/>
      <c r="G350" s="1060"/>
      <c r="H350" s="1060"/>
      <c r="J350" s="1041"/>
      <c r="K350" s="1041"/>
    </row>
    <row r="351" spans="1:11" x14ac:dyDescent="0.25">
      <c r="A351" s="1041"/>
      <c r="B351" s="1068"/>
      <c r="C351" s="1058"/>
      <c r="D351" s="1058"/>
      <c r="E351" s="1060"/>
      <c r="F351" s="1060"/>
      <c r="G351" s="1060"/>
      <c r="H351" s="1060"/>
      <c r="J351" s="1041"/>
      <c r="K351" s="1041"/>
    </row>
    <row r="352" spans="1:11" x14ac:dyDescent="0.25">
      <c r="A352" s="1041"/>
      <c r="B352" s="1068"/>
      <c r="C352" s="1058"/>
      <c r="D352" s="1058"/>
      <c r="E352" s="1060"/>
      <c r="F352" s="1060"/>
      <c r="G352" s="1060"/>
      <c r="H352" s="1060"/>
      <c r="J352" s="1041"/>
      <c r="K352" s="1041"/>
    </row>
    <row r="353" spans="1:11" x14ac:dyDescent="0.25">
      <c r="A353" s="1041"/>
      <c r="B353" s="1068"/>
      <c r="C353" s="1058"/>
      <c r="D353" s="1058"/>
      <c r="E353" s="1060"/>
      <c r="F353" s="1060"/>
      <c r="G353" s="1060"/>
      <c r="H353" s="1060"/>
      <c r="J353" s="1041"/>
      <c r="K353" s="1041"/>
    </row>
    <row r="354" spans="1:11" x14ac:dyDescent="0.25">
      <c r="A354" s="1041"/>
      <c r="B354" s="1068"/>
      <c r="C354" s="1058"/>
      <c r="D354" s="1058"/>
      <c r="E354" s="1060"/>
      <c r="F354" s="1060"/>
      <c r="G354" s="1060"/>
      <c r="H354" s="1060"/>
      <c r="J354" s="1041"/>
      <c r="K354" s="1041"/>
    </row>
    <row r="355" spans="1:11" x14ac:dyDescent="0.25">
      <c r="A355" s="1041"/>
      <c r="B355" s="1068"/>
      <c r="C355" s="1058"/>
      <c r="D355" s="1058"/>
      <c r="E355" s="1060"/>
      <c r="F355" s="1060"/>
      <c r="G355" s="1060"/>
      <c r="H355" s="1060"/>
      <c r="J355" s="1041"/>
      <c r="K355" s="1041"/>
    </row>
    <row r="356" spans="1:11" x14ac:dyDescent="0.25">
      <c r="A356" s="1041"/>
      <c r="B356" s="1068"/>
      <c r="C356" s="1058"/>
      <c r="D356" s="1058"/>
      <c r="E356" s="1060"/>
      <c r="F356" s="1060"/>
      <c r="G356" s="1060"/>
      <c r="H356" s="1060"/>
      <c r="J356" s="1041"/>
      <c r="K356" s="1041"/>
    </row>
    <row r="357" spans="1:11" x14ac:dyDescent="0.25">
      <c r="A357" s="1041"/>
      <c r="B357" s="1068"/>
      <c r="C357" s="1058"/>
      <c r="D357" s="1058"/>
      <c r="E357" s="1060"/>
      <c r="F357" s="1060"/>
      <c r="G357" s="1060"/>
      <c r="H357" s="1060"/>
      <c r="J357" s="1041"/>
      <c r="K357" s="1041"/>
    </row>
    <row r="358" spans="1:11" x14ac:dyDescent="0.25">
      <c r="A358" s="1041"/>
      <c r="B358" s="1068"/>
      <c r="C358" s="1058"/>
      <c r="D358" s="1058"/>
      <c r="E358" s="1060"/>
      <c r="F358" s="1060"/>
      <c r="G358" s="1060"/>
      <c r="H358" s="1060"/>
      <c r="J358" s="1041"/>
      <c r="K358" s="1041"/>
    </row>
    <row r="359" spans="1:11" x14ac:dyDescent="0.25">
      <c r="A359" s="1041"/>
      <c r="B359" s="1068"/>
      <c r="C359" s="1058"/>
      <c r="D359" s="1058"/>
      <c r="E359" s="1060"/>
      <c r="F359" s="1060"/>
      <c r="G359" s="1060"/>
      <c r="H359" s="1060"/>
      <c r="J359" s="1041"/>
      <c r="K359" s="1041"/>
    </row>
    <row r="360" spans="1:11" x14ac:dyDescent="0.25">
      <c r="A360" s="1041"/>
      <c r="B360" s="1068"/>
      <c r="C360" s="1058"/>
      <c r="D360" s="1058"/>
      <c r="E360" s="1060"/>
      <c r="F360" s="1060"/>
      <c r="G360" s="1060"/>
      <c r="H360" s="1060"/>
      <c r="J360" s="1041"/>
      <c r="K360" s="1041"/>
    </row>
    <row r="361" spans="1:11" x14ac:dyDescent="0.25">
      <c r="A361" s="1041"/>
      <c r="B361" s="1068"/>
      <c r="C361" s="1058"/>
      <c r="D361" s="1058"/>
      <c r="E361" s="1060"/>
      <c r="F361" s="1060"/>
      <c r="G361" s="1060"/>
      <c r="H361" s="1060"/>
      <c r="J361" s="1041"/>
      <c r="K361" s="1041"/>
    </row>
    <row r="362" spans="1:11" x14ac:dyDescent="0.25">
      <c r="A362" s="1041"/>
      <c r="B362" s="1068"/>
      <c r="C362" s="1058"/>
      <c r="D362" s="1058"/>
      <c r="E362" s="1060"/>
      <c r="F362" s="1060"/>
      <c r="G362" s="1060"/>
      <c r="H362" s="1060"/>
      <c r="J362" s="1041"/>
      <c r="K362" s="1041"/>
    </row>
    <row r="363" spans="1:11" x14ac:dyDescent="0.25">
      <c r="A363" s="1041"/>
      <c r="B363" s="1068"/>
      <c r="C363" s="1058"/>
      <c r="D363" s="1058"/>
      <c r="E363" s="1060"/>
      <c r="F363" s="1060"/>
      <c r="G363" s="1060"/>
      <c r="H363" s="1060"/>
      <c r="J363" s="1041"/>
      <c r="K363" s="1041"/>
    </row>
    <row r="364" spans="1:11" x14ac:dyDescent="0.25">
      <c r="A364" s="1041"/>
      <c r="B364" s="1068"/>
      <c r="C364" s="1058"/>
      <c r="D364" s="1058"/>
      <c r="E364" s="1060"/>
      <c r="F364" s="1060"/>
      <c r="G364" s="1060"/>
      <c r="H364" s="1060"/>
      <c r="J364" s="1041"/>
      <c r="K364" s="1041"/>
    </row>
    <row r="365" spans="1:11" x14ac:dyDescent="0.25">
      <c r="A365" s="1041"/>
      <c r="B365" s="1068"/>
      <c r="C365" s="1058"/>
      <c r="D365" s="1058"/>
      <c r="E365" s="1060"/>
      <c r="F365" s="1060"/>
      <c r="G365" s="1060"/>
      <c r="H365" s="1060"/>
      <c r="J365" s="1041"/>
      <c r="K365" s="1041"/>
    </row>
    <row r="366" spans="1:11" x14ac:dyDescent="0.25">
      <c r="A366" s="1041"/>
      <c r="B366" s="1068"/>
      <c r="C366" s="1058"/>
      <c r="D366" s="1058"/>
      <c r="E366" s="1060"/>
      <c r="F366" s="1060"/>
      <c r="G366" s="1060"/>
      <c r="H366" s="1060"/>
      <c r="J366" s="1041"/>
      <c r="K366" s="1041"/>
    </row>
    <row r="367" spans="1:11" x14ac:dyDescent="0.25">
      <c r="A367" s="1041"/>
      <c r="B367" s="1068"/>
      <c r="C367" s="1058"/>
      <c r="D367" s="1058"/>
      <c r="E367" s="1060"/>
      <c r="F367" s="1060"/>
      <c r="G367" s="1060"/>
      <c r="H367" s="1060"/>
      <c r="J367" s="1041"/>
      <c r="K367" s="1041"/>
    </row>
    <row r="368" spans="1:11" x14ac:dyDescent="0.25">
      <c r="A368" s="1041"/>
      <c r="B368" s="1068"/>
      <c r="C368" s="1058"/>
      <c r="D368" s="1058"/>
      <c r="E368" s="1060"/>
      <c r="F368" s="1060"/>
      <c r="G368" s="1060"/>
      <c r="H368" s="1060"/>
      <c r="J368" s="1041"/>
      <c r="K368" s="1041"/>
    </row>
    <row r="369" spans="1:11" x14ac:dyDescent="0.25">
      <c r="A369" s="1041"/>
      <c r="B369" s="1068"/>
      <c r="C369" s="1058"/>
      <c r="D369" s="1058"/>
      <c r="E369" s="1060"/>
      <c r="F369" s="1060"/>
      <c r="G369" s="1060"/>
      <c r="H369" s="1060"/>
      <c r="J369" s="1041"/>
      <c r="K369" s="1041"/>
    </row>
    <row r="370" spans="1:11" x14ac:dyDescent="0.25">
      <c r="A370" s="1041"/>
      <c r="B370" s="1068"/>
      <c r="C370" s="1058"/>
      <c r="D370" s="1058"/>
      <c r="E370" s="1060"/>
      <c r="F370" s="1060"/>
      <c r="G370" s="1060"/>
      <c r="H370" s="1060"/>
      <c r="J370" s="1041"/>
      <c r="K370" s="1041"/>
    </row>
    <row r="371" spans="1:11" x14ac:dyDescent="0.25">
      <c r="A371" s="1041"/>
      <c r="B371" s="1068"/>
      <c r="C371" s="1058"/>
      <c r="D371" s="1058"/>
      <c r="E371" s="1060"/>
      <c r="F371" s="1060"/>
      <c r="G371" s="1060"/>
      <c r="H371" s="1060"/>
      <c r="J371" s="1041"/>
      <c r="K371" s="1041"/>
    </row>
    <row r="372" spans="1:11" x14ac:dyDescent="0.25">
      <c r="A372" s="1041"/>
      <c r="B372" s="1068"/>
      <c r="C372" s="1058"/>
      <c r="D372" s="1058"/>
      <c r="E372" s="1060"/>
      <c r="F372" s="1060"/>
      <c r="G372" s="1060"/>
      <c r="H372" s="1060"/>
      <c r="J372" s="1041"/>
      <c r="K372" s="1041"/>
    </row>
    <row r="373" spans="1:11" x14ac:dyDescent="0.25">
      <c r="A373" s="1041"/>
      <c r="B373" s="1068"/>
      <c r="C373" s="1058"/>
      <c r="D373" s="1058"/>
      <c r="E373" s="1060"/>
      <c r="F373" s="1060"/>
      <c r="G373" s="1060"/>
      <c r="H373" s="1060"/>
      <c r="J373" s="1041"/>
      <c r="K373" s="1041"/>
    </row>
    <row r="374" spans="1:11" x14ac:dyDescent="0.25">
      <c r="A374" s="1041"/>
      <c r="B374" s="1068"/>
      <c r="C374" s="1058"/>
      <c r="D374" s="1058"/>
      <c r="E374" s="1060"/>
      <c r="F374" s="1060"/>
      <c r="G374" s="1060"/>
      <c r="H374" s="1060"/>
      <c r="J374" s="1041"/>
      <c r="K374" s="1041"/>
    </row>
    <row r="375" spans="1:11" x14ac:dyDescent="0.25">
      <c r="A375" s="1041"/>
      <c r="B375" s="1068"/>
      <c r="C375" s="1058"/>
      <c r="D375" s="1058"/>
      <c r="E375" s="1060"/>
      <c r="F375" s="1060"/>
      <c r="G375" s="1060"/>
      <c r="H375" s="1060"/>
      <c r="J375" s="1041"/>
      <c r="K375" s="1041"/>
    </row>
    <row r="376" spans="1:11" x14ac:dyDescent="0.25">
      <c r="A376" s="1041"/>
      <c r="B376" s="1068"/>
      <c r="C376" s="1058"/>
      <c r="D376" s="1058"/>
      <c r="E376" s="1060"/>
      <c r="F376" s="1060"/>
      <c r="G376" s="1060"/>
      <c r="H376" s="1060"/>
      <c r="J376" s="1041"/>
      <c r="K376" s="1041"/>
    </row>
    <row r="377" spans="1:11" x14ac:dyDescent="0.25">
      <c r="A377" s="1041"/>
      <c r="B377" s="1068"/>
      <c r="C377" s="1058"/>
      <c r="D377" s="1058"/>
      <c r="E377" s="1060"/>
      <c r="F377" s="1060"/>
      <c r="G377" s="1060"/>
      <c r="H377" s="1060"/>
      <c r="J377" s="1041"/>
      <c r="K377" s="1041"/>
    </row>
    <row r="378" spans="1:11" x14ac:dyDescent="0.25">
      <c r="A378" s="1041"/>
      <c r="B378" s="1068"/>
      <c r="C378" s="1058"/>
      <c r="D378" s="1058"/>
      <c r="E378" s="1060"/>
      <c r="F378" s="1060"/>
      <c r="G378" s="1060"/>
      <c r="H378" s="1060"/>
      <c r="J378" s="1041"/>
      <c r="K378" s="1041"/>
    </row>
    <row r="379" spans="1:11" x14ac:dyDescent="0.25">
      <c r="A379" s="1041"/>
      <c r="B379" s="1068"/>
      <c r="C379" s="1058"/>
      <c r="D379" s="1058"/>
      <c r="E379" s="1060"/>
      <c r="F379" s="1060"/>
      <c r="G379" s="1060"/>
      <c r="H379" s="1060"/>
      <c r="J379" s="1041"/>
      <c r="K379" s="1041"/>
    </row>
    <row r="380" spans="1:11" x14ac:dyDescent="0.25">
      <c r="A380" s="1041"/>
      <c r="B380" s="1068"/>
      <c r="C380" s="1058"/>
      <c r="D380" s="1058"/>
      <c r="E380" s="1060"/>
      <c r="F380" s="1060"/>
      <c r="G380" s="1060"/>
      <c r="H380" s="1060"/>
      <c r="J380" s="1041"/>
      <c r="K380" s="1041"/>
    </row>
    <row r="381" spans="1:11" x14ac:dyDescent="0.25">
      <c r="A381" s="1041"/>
      <c r="B381" s="1068"/>
      <c r="C381" s="1058"/>
      <c r="D381" s="1058"/>
      <c r="E381" s="1060"/>
      <c r="F381" s="1060"/>
      <c r="G381" s="1060"/>
      <c r="H381" s="1060"/>
      <c r="J381" s="1041"/>
      <c r="K381" s="1041"/>
    </row>
    <row r="382" spans="1:11" x14ac:dyDescent="0.25">
      <c r="A382" s="1041"/>
      <c r="B382" s="1068"/>
      <c r="C382" s="1058"/>
      <c r="D382" s="1058"/>
      <c r="E382" s="1060"/>
      <c r="F382" s="1060"/>
      <c r="G382" s="1060"/>
      <c r="H382" s="1060"/>
      <c r="J382" s="1041"/>
      <c r="K382" s="1041"/>
    </row>
    <row r="383" spans="1:11" x14ac:dyDescent="0.25">
      <c r="A383" s="1041"/>
      <c r="B383" s="1068"/>
      <c r="C383" s="1058"/>
      <c r="D383" s="1058"/>
      <c r="E383" s="1060"/>
      <c r="F383" s="1060"/>
      <c r="G383" s="1060"/>
      <c r="H383" s="1060"/>
      <c r="J383" s="1041"/>
      <c r="K383" s="1041"/>
    </row>
    <row r="384" spans="1:11" x14ac:dyDescent="0.25">
      <c r="A384" s="1041"/>
      <c r="B384" s="1068"/>
      <c r="C384" s="1058"/>
      <c r="D384" s="1058"/>
      <c r="E384" s="1060"/>
      <c r="F384" s="1060"/>
      <c r="G384" s="1060"/>
      <c r="H384" s="1060"/>
      <c r="J384" s="1041"/>
      <c r="K384" s="1041"/>
    </row>
    <row r="385" spans="1:11" x14ac:dyDescent="0.25">
      <c r="A385" s="1041"/>
      <c r="B385" s="1068"/>
      <c r="C385" s="1058"/>
      <c r="D385" s="1058"/>
      <c r="E385" s="1060"/>
      <c r="F385" s="1060"/>
      <c r="G385" s="1060"/>
      <c r="H385" s="1060"/>
      <c r="J385" s="1041"/>
      <c r="K385" s="1041"/>
    </row>
    <row r="386" spans="1:11" x14ac:dyDescent="0.25">
      <c r="A386" s="1041"/>
      <c r="B386" s="1068"/>
      <c r="C386" s="1058"/>
      <c r="D386" s="1058"/>
      <c r="E386" s="1060"/>
      <c r="F386" s="1060"/>
      <c r="G386" s="1060"/>
      <c r="H386" s="1060"/>
      <c r="J386" s="1041"/>
      <c r="K386" s="1041"/>
    </row>
    <row r="387" spans="1:11" x14ac:dyDescent="0.25">
      <c r="A387" s="1041"/>
      <c r="B387" s="1068"/>
      <c r="C387" s="1058"/>
      <c r="D387" s="1058"/>
      <c r="E387" s="1060"/>
      <c r="F387" s="1060"/>
      <c r="G387" s="1060"/>
      <c r="H387" s="1060"/>
      <c r="J387" s="1041"/>
      <c r="K387" s="1041"/>
    </row>
    <row r="388" spans="1:11" x14ac:dyDescent="0.25">
      <c r="A388" s="1041"/>
      <c r="B388" s="1068"/>
      <c r="C388" s="1058"/>
      <c r="D388" s="1058"/>
      <c r="E388" s="1060"/>
      <c r="F388" s="1060"/>
      <c r="G388" s="1060"/>
      <c r="H388" s="1060"/>
      <c r="J388" s="1041"/>
      <c r="K388" s="1041"/>
    </row>
    <row r="389" spans="1:11" x14ac:dyDescent="0.25">
      <c r="A389" s="1041"/>
      <c r="B389" s="1068"/>
      <c r="C389" s="1058"/>
      <c r="D389" s="1058"/>
      <c r="E389" s="1060"/>
      <c r="F389" s="1060"/>
      <c r="G389" s="1060"/>
      <c r="H389" s="1060"/>
      <c r="J389" s="1041"/>
      <c r="K389" s="1041"/>
    </row>
    <row r="390" spans="1:11" x14ac:dyDescent="0.25">
      <c r="A390" s="1041"/>
      <c r="B390" s="1068"/>
      <c r="C390" s="1058"/>
      <c r="D390" s="1058"/>
      <c r="E390" s="1060"/>
      <c r="F390" s="1060"/>
      <c r="G390" s="1060"/>
      <c r="H390" s="1060"/>
      <c r="J390" s="1041"/>
      <c r="K390" s="1041"/>
    </row>
    <row r="391" spans="1:11" x14ac:dyDescent="0.25">
      <c r="A391" s="1041"/>
      <c r="B391" s="1068"/>
      <c r="C391" s="1058"/>
      <c r="D391" s="1058"/>
      <c r="E391" s="1060"/>
      <c r="F391" s="1060"/>
      <c r="G391" s="1060"/>
      <c r="H391" s="1060"/>
      <c r="J391" s="1041"/>
      <c r="K391" s="1041"/>
    </row>
    <row r="392" spans="1:11" x14ac:dyDescent="0.25">
      <c r="A392" s="1041"/>
      <c r="B392" s="1068"/>
      <c r="C392" s="1058"/>
      <c r="D392" s="1058"/>
      <c r="E392" s="1060"/>
      <c r="F392" s="1060"/>
      <c r="G392" s="1060"/>
      <c r="H392" s="1060"/>
      <c r="J392" s="1041"/>
      <c r="K392" s="1041"/>
    </row>
    <row r="393" spans="1:11" x14ac:dyDescent="0.25">
      <c r="A393" s="1041"/>
      <c r="B393" s="1068"/>
      <c r="C393" s="1058"/>
      <c r="D393" s="1058"/>
      <c r="E393" s="1060"/>
      <c r="F393" s="1060"/>
      <c r="G393" s="1060"/>
      <c r="H393" s="1060"/>
      <c r="J393" s="1041"/>
      <c r="K393" s="1041"/>
    </row>
    <row r="394" spans="1:11" x14ac:dyDescent="0.25">
      <c r="A394" s="1041"/>
      <c r="B394" s="1068"/>
      <c r="C394" s="1058"/>
      <c r="D394" s="1058"/>
      <c r="E394" s="1060"/>
      <c r="F394" s="1060"/>
      <c r="G394" s="1060"/>
      <c r="H394" s="1060"/>
      <c r="J394" s="1041"/>
      <c r="K394" s="1041"/>
    </row>
    <row r="395" spans="1:11" x14ac:dyDescent="0.25">
      <c r="A395" s="1041"/>
      <c r="B395" s="1068"/>
      <c r="C395" s="1058"/>
      <c r="D395" s="1058"/>
      <c r="E395" s="1060"/>
      <c r="F395" s="1060"/>
      <c r="G395" s="1060"/>
      <c r="H395" s="1060"/>
      <c r="J395" s="1041"/>
      <c r="K395" s="1041"/>
    </row>
    <row r="396" spans="1:11" x14ac:dyDescent="0.25">
      <c r="A396" s="1041"/>
      <c r="B396" s="1068"/>
      <c r="C396" s="1058"/>
      <c r="D396" s="1058"/>
      <c r="E396" s="1060"/>
      <c r="F396" s="1060"/>
      <c r="G396" s="1060"/>
      <c r="H396" s="1060"/>
      <c r="J396" s="1041"/>
      <c r="K396" s="1041"/>
    </row>
    <row r="397" spans="1:11" x14ac:dyDescent="0.25">
      <c r="A397" s="1041"/>
      <c r="B397" s="1068"/>
      <c r="C397" s="1058"/>
      <c r="D397" s="1058"/>
      <c r="E397" s="1060"/>
      <c r="F397" s="1060"/>
      <c r="G397" s="1060"/>
      <c r="H397" s="1060"/>
      <c r="J397" s="1041"/>
      <c r="K397" s="1041"/>
    </row>
    <row r="398" spans="1:11" x14ac:dyDescent="0.25">
      <c r="A398" s="1041"/>
      <c r="B398" s="1068"/>
      <c r="C398" s="1058"/>
      <c r="D398" s="1058"/>
      <c r="E398" s="1060"/>
      <c r="F398" s="1060"/>
      <c r="G398" s="1060"/>
      <c r="H398" s="1060"/>
      <c r="J398" s="1041"/>
      <c r="K398" s="1041"/>
    </row>
    <row r="399" spans="1:11" x14ac:dyDescent="0.25">
      <c r="A399" s="1041"/>
      <c r="B399" s="1068"/>
      <c r="C399" s="1058"/>
      <c r="D399" s="1058"/>
      <c r="E399" s="1060"/>
      <c r="F399" s="1060"/>
      <c r="G399" s="1060"/>
      <c r="H399" s="1060"/>
      <c r="J399" s="1041"/>
      <c r="K399" s="1041"/>
    </row>
    <row r="400" spans="1:11" x14ac:dyDescent="0.25">
      <c r="A400" s="1041"/>
      <c r="B400" s="1068"/>
      <c r="C400" s="1058"/>
      <c r="D400" s="1058"/>
      <c r="E400" s="1060"/>
      <c r="F400" s="1060"/>
      <c r="G400" s="1060"/>
      <c r="H400" s="1060"/>
      <c r="J400" s="1041"/>
      <c r="K400" s="1041"/>
    </row>
    <row r="401" spans="1:11" x14ac:dyDescent="0.25">
      <c r="A401" s="1041"/>
      <c r="B401" s="1068"/>
      <c r="C401" s="1058"/>
      <c r="D401" s="1058"/>
      <c r="E401" s="1060"/>
      <c r="F401" s="1060"/>
      <c r="G401" s="1060"/>
      <c r="H401" s="1060"/>
      <c r="J401" s="1041"/>
      <c r="K401" s="1041"/>
    </row>
    <row r="402" spans="1:11" x14ac:dyDescent="0.25">
      <c r="A402" s="1041"/>
      <c r="B402" s="1068"/>
      <c r="C402" s="1058"/>
      <c r="D402" s="1058"/>
      <c r="E402" s="1060"/>
      <c r="F402" s="1060"/>
      <c r="G402" s="1060"/>
      <c r="H402" s="1060"/>
      <c r="J402" s="1041"/>
      <c r="K402" s="1041"/>
    </row>
    <row r="403" spans="1:11" x14ac:dyDescent="0.25">
      <c r="A403" s="1041"/>
      <c r="B403" s="1068"/>
      <c r="C403" s="1058"/>
      <c r="D403" s="1058"/>
      <c r="E403" s="1060"/>
      <c r="F403" s="1060"/>
      <c r="G403" s="1060"/>
      <c r="H403" s="1060"/>
      <c r="J403" s="1041"/>
      <c r="K403" s="1041"/>
    </row>
    <row r="404" spans="1:11" x14ac:dyDescent="0.25">
      <c r="A404" s="1041"/>
      <c r="B404" s="1068"/>
      <c r="C404" s="1058"/>
      <c r="D404" s="1058"/>
      <c r="E404" s="1060"/>
      <c r="F404" s="1060"/>
      <c r="G404" s="1060"/>
      <c r="H404" s="1060"/>
      <c r="J404" s="1041"/>
      <c r="K404" s="1041"/>
    </row>
    <row r="405" spans="1:11" x14ac:dyDescent="0.25">
      <c r="A405" s="1041"/>
      <c r="B405" s="1068"/>
      <c r="C405" s="1058"/>
      <c r="D405" s="1058"/>
      <c r="E405" s="1060"/>
      <c r="F405" s="1060"/>
      <c r="G405" s="1060"/>
      <c r="H405" s="1060"/>
      <c r="J405" s="1041"/>
      <c r="K405" s="1041"/>
    </row>
    <row r="406" spans="1:11" x14ac:dyDescent="0.25">
      <c r="A406" s="1041"/>
      <c r="B406" s="1068"/>
      <c r="C406" s="1058"/>
      <c r="D406" s="1058"/>
      <c r="E406" s="1060"/>
      <c r="F406" s="1060"/>
      <c r="G406" s="1060"/>
      <c r="H406" s="1060"/>
      <c r="J406" s="1041"/>
      <c r="K406" s="1041"/>
    </row>
    <row r="407" spans="1:11" x14ac:dyDescent="0.25">
      <c r="A407" s="1041"/>
      <c r="B407" s="1068"/>
      <c r="C407" s="1058"/>
      <c r="D407" s="1058"/>
      <c r="E407" s="1060"/>
      <c r="F407" s="1060"/>
      <c r="G407" s="1060"/>
      <c r="H407" s="1060"/>
      <c r="J407" s="1041"/>
      <c r="K407" s="1041"/>
    </row>
    <row r="408" spans="1:11" x14ac:dyDescent="0.25">
      <c r="A408" s="1041"/>
      <c r="B408" s="1068"/>
      <c r="C408" s="1058"/>
      <c r="D408" s="1058"/>
      <c r="E408" s="1060"/>
      <c r="F408" s="1060"/>
      <c r="G408" s="1060"/>
      <c r="H408" s="1060"/>
      <c r="J408" s="1041"/>
      <c r="K408" s="1041"/>
    </row>
    <row r="409" spans="1:11" x14ac:dyDescent="0.25">
      <c r="A409" s="1041"/>
      <c r="B409" s="1068"/>
      <c r="C409" s="1058"/>
      <c r="D409" s="1058"/>
      <c r="E409" s="1060"/>
      <c r="F409" s="1060"/>
      <c r="G409" s="1060"/>
      <c r="H409" s="1060"/>
      <c r="J409" s="1041"/>
      <c r="K409" s="1041"/>
    </row>
    <row r="410" spans="1:11" x14ac:dyDescent="0.25">
      <c r="A410" s="1041"/>
      <c r="B410" s="1068"/>
      <c r="C410" s="1058"/>
      <c r="D410" s="1058"/>
      <c r="E410" s="1060"/>
      <c r="F410" s="1060"/>
      <c r="G410" s="1060"/>
      <c r="H410" s="1060"/>
      <c r="J410" s="1041"/>
      <c r="K410" s="1041"/>
    </row>
    <row r="411" spans="1:11" x14ac:dyDescent="0.25">
      <c r="A411" s="1041"/>
      <c r="B411" s="1068"/>
      <c r="C411" s="1058"/>
      <c r="D411" s="1058"/>
      <c r="E411" s="1060"/>
      <c r="F411" s="1060"/>
      <c r="G411" s="1060"/>
      <c r="H411" s="1060"/>
      <c r="J411" s="1041"/>
      <c r="K411" s="1041"/>
    </row>
    <row r="412" spans="1:11" x14ac:dyDescent="0.25">
      <c r="A412" s="1041"/>
      <c r="B412" s="1068"/>
      <c r="C412" s="1058"/>
      <c r="D412" s="1058"/>
      <c r="E412" s="1060"/>
      <c r="F412" s="1060"/>
      <c r="G412" s="1060"/>
      <c r="H412" s="1060"/>
      <c r="J412" s="1041"/>
      <c r="K412" s="1041"/>
    </row>
    <row r="413" spans="1:11" x14ac:dyDescent="0.25">
      <c r="A413" s="1041"/>
      <c r="B413" s="1068"/>
      <c r="C413" s="1058"/>
      <c r="D413" s="1058"/>
      <c r="E413" s="1060"/>
      <c r="F413" s="1060"/>
      <c r="G413" s="1060"/>
      <c r="H413" s="1060"/>
      <c r="J413" s="1041"/>
      <c r="K413" s="1041"/>
    </row>
    <row r="414" spans="1:11" x14ac:dyDescent="0.25">
      <c r="A414" s="1041"/>
      <c r="B414" s="1068"/>
      <c r="C414" s="1058"/>
      <c r="D414" s="1058"/>
      <c r="E414" s="1060"/>
      <c r="F414" s="1060"/>
      <c r="G414" s="1060"/>
      <c r="H414" s="1060"/>
      <c r="J414" s="1041"/>
      <c r="K414" s="1041"/>
    </row>
    <row r="415" spans="1:11" x14ac:dyDescent="0.25">
      <c r="A415" s="1041"/>
      <c r="B415" s="1068"/>
      <c r="C415" s="1058"/>
      <c r="D415" s="1058"/>
      <c r="E415" s="1060"/>
      <c r="F415" s="1060"/>
      <c r="G415" s="1060"/>
      <c r="H415" s="1060"/>
      <c r="J415" s="1041"/>
      <c r="K415" s="1041"/>
    </row>
    <row r="416" spans="1:11" x14ac:dyDescent="0.25">
      <c r="A416" s="1041"/>
      <c r="B416" s="1068"/>
      <c r="C416" s="1058"/>
      <c r="D416" s="1058"/>
      <c r="E416" s="1060"/>
      <c r="F416" s="1060"/>
      <c r="G416" s="1060"/>
      <c r="H416" s="1060"/>
      <c r="J416" s="1041"/>
      <c r="K416" s="1041"/>
    </row>
    <row r="417" spans="1:11" x14ac:dyDescent="0.25">
      <c r="A417" s="1041"/>
      <c r="B417" s="1068"/>
      <c r="C417" s="1058"/>
      <c r="D417" s="1058"/>
      <c r="E417" s="1060"/>
      <c r="F417" s="1060"/>
      <c r="G417" s="1060"/>
      <c r="H417" s="1060"/>
      <c r="J417" s="1041"/>
      <c r="K417" s="1041"/>
    </row>
    <row r="418" spans="1:11" x14ac:dyDescent="0.25">
      <c r="A418" s="1041"/>
      <c r="B418" s="1068"/>
      <c r="C418" s="1058"/>
      <c r="D418" s="1058"/>
      <c r="E418" s="1060"/>
      <c r="F418" s="1060"/>
      <c r="G418" s="1060"/>
      <c r="H418" s="1060"/>
      <c r="J418" s="1041"/>
      <c r="K418" s="1041"/>
    </row>
    <row r="419" spans="1:11" x14ac:dyDescent="0.25">
      <c r="A419" s="1041"/>
      <c r="B419" s="1068"/>
      <c r="C419" s="1058"/>
      <c r="D419" s="1058"/>
      <c r="E419" s="1060"/>
      <c r="F419" s="1060"/>
      <c r="G419" s="1060"/>
      <c r="H419" s="1060"/>
      <c r="J419" s="1041"/>
      <c r="K419" s="1041"/>
    </row>
    <row r="420" spans="1:11" x14ac:dyDescent="0.25">
      <c r="A420" s="1041"/>
      <c r="B420" s="1068"/>
      <c r="C420" s="1058"/>
      <c r="D420" s="1058"/>
      <c r="E420" s="1060"/>
      <c r="F420" s="1060"/>
      <c r="G420" s="1060"/>
      <c r="H420" s="1060"/>
      <c r="J420" s="1041"/>
      <c r="K420" s="1041"/>
    </row>
    <row r="421" spans="1:11" x14ac:dyDescent="0.25">
      <c r="A421" s="1041"/>
      <c r="B421" s="1068"/>
      <c r="C421" s="1058"/>
      <c r="D421" s="1058"/>
      <c r="E421" s="1060"/>
      <c r="F421" s="1060"/>
      <c r="G421" s="1060"/>
      <c r="H421" s="1060"/>
      <c r="J421" s="1041"/>
      <c r="K421" s="1041"/>
    </row>
    <row r="422" spans="1:11" x14ac:dyDescent="0.25">
      <c r="A422" s="1041"/>
      <c r="B422" s="1068"/>
      <c r="C422" s="1058"/>
      <c r="D422" s="1058"/>
      <c r="E422" s="1060"/>
      <c r="F422" s="1060"/>
      <c r="G422" s="1060"/>
      <c r="H422" s="1060"/>
      <c r="J422" s="1041"/>
      <c r="K422" s="1041"/>
    </row>
    <row r="423" spans="1:11" x14ac:dyDescent="0.25">
      <c r="A423" s="1041"/>
      <c r="B423" s="1068"/>
      <c r="C423" s="1058"/>
      <c r="D423" s="1058"/>
      <c r="E423" s="1060"/>
      <c r="F423" s="1060"/>
      <c r="G423" s="1060"/>
      <c r="H423" s="1060"/>
      <c r="J423" s="1041"/>
      <c r="K423" s="1041"/>
    </row>
    <row r="424" spans="1:11" x14ac:dyDescent="0.25">
      <c r="A424" s="1041"/>
      <c r="B424" s="1068"/>
      <c r="C424" s="1058"/>
      <c r="D424" s="1058"/>
      <c r="E424" s="1060"/>
      <c r="F424" s="1060"/>
      <c r="G424" s="1060"/>
      <c r="H424" s="1060"/>
      <c r="J424" s="1041"/>
      <c r="K424" s="1041"/>
    </row>
    <row r="425" spans="1:11" x14ac:dyDescent="0.25">
      <c r="A425" s="1041"/>
      <c r="B425" s="1068"/>
      <c r="C425" s="1058"/>
      <c r="D425" s="1058"/>
      <c r="E425" s="1060"/>
      <c r="F425" s="1060"/>
      <c r="G425" s="1060"/>
      <c r="H425" s="1060"/>
      <c r="J425" s="1041"/>
      <c r="K425" s="1041"/>
    </row>
    <row r="426" spans="1:11" x14ac:dyDescent="0.25">
      <c r="A426" s="1041"/>
      <c r="B426" s="1068"/>
      <c r="C426" s="1058"/>
      <c r="D426" s="1058"/>
      <c r="E426" s="1060"/>
      <c r="F426" s="1060"/>
      <c r="G426" s="1060"/>
      <c r="H426" s="1060"/>
      <c r="J426" s="1041"/>
      <c r="K426" s="1041"/>
    </row>
    <row r="427" spans="1:11" x14ac:dyDescent="0.25">
      <c r="A427" s="1041"/>
      <c r="B427" s="1068"/>
      <c r="C427" s="1058"/>
      <c r="D427" s="1058"/>
      <c r="E427" s="1060"/>
      <c r="F427" s="1060"/>
      <c r="G427" s="1060"/>
      <c r="H427" s="1060"/>
      <c r="J427" s="1041"/>
      <c r="K427" s="1041"/>
    </row>
    <row r="428" spans="1:11" x14ac:dyDescent="0.25">
      <c r="A428" s="1041"/>
      <c r="B428" s="1068"/>
      <c r="C428" s="1058"/>
      <c r="D428" s="1058"/>
      <c r="E428" s="1060"/>
      <c r="F428" s="1060"/>
      <c r="G428" s="1060"/>
      <c r="H428" s="1060"/>
      <c r="J428" s="1041"/>
      <c r="K428" s="1041"/>
    </row>
    <row r="429" spans="1:11" x14ac:dyDescent="0.25">
      <c r="A429" s="1041"/>
      <c r="B429" s="1068"/>
      <c r="C429" s="1058"/>
      <c r="D429" s="1058"/>
      <c r="E429" s="1060"/>
      <c r="F429" s="1060"/>
      <c r="G429" s="1060"/>
      <c r="H429" s="1060"/>
      <c r="J429" s="1041"/>
      <c r="K429" s="1041"/>
    </row>
    <row r="430" spans="1:11" x14ac:dyDescent="0.25">
      <c r="A430" s="1041"/>
      <c r="B430" s="1068"/>
      <c r="C430" s="1058"/>
      <c r="D430" s="1058"/>
      <c r="E430" s="1060"/>
      <c r="F430" s="1060"/>
      <c r="G430" s="1060"/>
      <c r="H430" s="1060"/>
      <c r="J430" s="1041"/>
      <c r="K430" s="1041"/>
    </row>
    <row r="431" spans="1:11" x14ac:dyDescent="0.25">
      <c r="A431" s="1041"/>
      <c r="B431" s="1068"/>
      <c r="C431" s="1058"/>
      <c r="D431" s="1058"/>
      <c r="E431" s="1060"/>
      <c r="F431" s="1060"/>
      <c r="G431" s="1060"/>
      <c r="H431" s="1060"/>
      <c r="J431" s="1041"/>
      <c r="K431" s="1041"/>
    </row>
    <row r="432" spans="1:11" x14ac:dyDescent="0.25">
      <c r="A432" s="1041"/>
      <c r="B432" s="1068"/>
      <c r="C432" s="1058"/>
      <c r="D432" s="1058"/>
      <c r="E432" s="1060"/>
      <c r="F432" s="1060"/>
      <c r="G432" s="1060"/>
      <c r="H432" s="1060"/>
      <c r="J432" s="1041"/>
      <c r="K432" s="1041"/>
    </row>
    <row r="433" spans="1:11" x14ac:dyDescent="0.25">
      <c r="A433" s="1041"/>
      <c r="B433" s="1068"/>
      <c r="C433" s="1058"/>
      <c r="D433" s="1058"/>
      <c r="E433" s="1060"/>
      <c r="F433" s="1060"/>
      <c r="G433" s="1060"/>
      <c r="H433" s="1060"/>
      <c r="J433" s="1041"/>
      <c r="K433" s="1041"/>
    </row>
    <row r="434" spans="1:11" x14ac:dyDescent="0.25">
      <c r="A434" s="1041"/>
      <c r="B434" s="1068"/>
      <c r="C434" s="1058"/>
      <c r="D434" s="1058"/>
      <c r="E434" s="1060"/>
      <c r="F434" s="1060"/>
      <c r="G434" s="1060"/>
      <c r="H434" s="1060"/>
      <c r="J434" s="1041"/>
      <c r="K434" s="1041"/>
    </row>
    <row r="435" spans="1:11" x14ac:dyDescent="0.25">
      <c r="A435" s="1041"/>
      <c r="B435" s="1068"/>
      <c r="C435" s="1058"/>
      <c r="D435" s="1058"/>
      <c r="E435" s="1060"/>
      <c r="F435" s="1060"/>
      <c r="G435" s="1060"/>
      <c r="H435" s="1060"/>
      <c r="J435" s="1041"/>
      <c r="K435" s="1041"/>
    </row>
    <row r="436" spans="1:11" x14ac:dyDescent="0.25">
      <c r="A436" s="1041"/>
      <c r="B436" s="1068"/>
      <c r="C436" s="1058"/>
      <c r="D436" s="1058"/>
      <c r="E436" s="1060"/>
      <c r="F436" s="1060"/>
      <c r="G436" s="1060"/>
      <c r="H436" s="1060"/>
      <c r="J436" s="1041"/>
      <c r="K436" s="1041"/>
    </row>
    <row r="437" spans="1:11" x14ac:dyDescent="0.25">
      <c r="A437" s="1041"/>
      <c r="B437" s="1068"/>
      <c r="C437" s="1058"/>
      <c r="D437" s="1058"/>
      <c r="E437" s="1060"/>
      <c r="F437" s="1060"/>
      <c r="G437" s="1060"/>
      <c r="H437" s="1060"/>
      <c r="J437" s="1041"/>
      <c r="K437" s="1041"/>
    </row>
    <row r="438" spans="1:11" x14ac:dyDescent="0.25">
      <c r="A438" s="1041"/>
      <c r="B438" s="1068"/>
      <c r="C438" s="1058"/>
      <c r="D438" s="1058"/>
      <c r="E438" s="1060"/>
      <c r="F438" s="1060"/>
      <c r="G438" s="1060"/>
      <c r="H438" s="1060"/>
      <c r="J438" s="1041"/>
      <c r="K438" s="1041"/>
    </row>
    <row r="439" spans="1:11" x14ac:dyDescent="0.25">
      <c r="A439" s="1041"/>
      <c r="B439" s="1068"/>
      <c r="C439" s="1058"/>
      <c r="D439" s="1058"/>
      <c r="E439" s="1060"/>
      <c r="F439" s="1060"/>
      <c r="G439" s="1060"/>
      <c r="H439" s="1060"/>
      <c r="J439" s="1041"/>
      <c r="K439" s="1041"/>
    </row>
    <row r="440" spans="1:11" x14ac:dyDescent="0.25">
      <c r="A440" s="1041"/>
      <c r="B440" s="1068"/>
      <c r="C440" s="1058"/>
      <c r="D440" s="1058"/>
      <c r="E440" s="1060"/>
      <c r="F440" s="1060"/>
      <c r="G440" s="1060"/>
      <c r="H440" s="1060"/>
      <c r="J440" s="1041"/>
      <c r="K440" s="1041"/>
    </row>
    <row r="441" spans="1:11" x14ac:dyDescent="0.25">
      <c r="A441" s="1041"/>
      <c r="B441" s="1068"/>
      <c r="C441" s="1058"/>
      <c r="D441" s="1058"/>
      <c r="E441" s="1060"/>
      <c r="F441" s="1060"/>
      <c r="G441" s="1060"/>
      <c r="H441" s="1060"/>
      <c r="J441" s="1041"/>
      <c r="K441" s="1041"/>
    </row>
    <row r="442" spans="1:11" x14ac:dyDescent="0.25">
      <c r="A442" s="1041"/>
      <c r="B442" s="1068"/>
      <c r="C442" s="1058"/>
      <c r="D442" s="1058"/>
      <c r="E442" s="1060"/>
      <c r="F442" s="1060"/>
      <c r="G442" s="1060"/>
      <c r="H442" s="1060"/>
      <c r="J442" s="1041"/>
      <c r="K442" s="1041"/>
    </row>
    <row r="443" spans="1:11" x14ac:dyDescent="0.25">
      <c r="A443" s="1041"/>
      <c r="B443" s="1068"/>
      <c r="C443" s="1058"/>
      <c r="D443" s="1058"/>
      <c r="E443" s="1060"/>
      <c r="F443" s="1060"/>
      <c r="G443" s="1060"/>
      <c r="H443" s="1060"/>
      <c r="J443" s="1041"/>
      <c r="K443" s="1041"/>
    </row>
    <row r="444" spans="1:11" x14ac:dyDescent="0.25">
      <c r="A444" s="1041"/>
      <c r="B444" s="1068"/>
      <c r="C444" s="1058"/>
      <c r="D444" s="1058"/>
      <c r="E444" s="1060"/>
      <c r="F444" s="1060"/>
      <c r="G444" s="1060"/>
      <c r="H444" s="1060"/>
      <c r="J444" s="1041"/>
      <c r="K444" s="1041"/>
    </row>
    <row r="445" spans="1:11" x14ac:dyDescent="0.25">
      <c r="A445" s="1041"/>
      <c r="B445" s="1068"/>
      <c r="C445" s="1058"/>
      <c r="D445" s="1058"/>
      <c r="E445" s="1060"/>
      <c r="F445" s="1060"/>
      <c r="G445" s="1060"/>
      <c r="H445" s="1060"/>
      <c r="J445" s="1041"/>
      <c r="K445" s="1041"/>
    </row>
    <row r="446" spans="1:11" x14ac:dyDescent="0.25">
      <c r="A446" s="1041"/>
      <c r="B446" s="1068"/>
      <c r="C446" s="1058"/>
      <c r="D446" s="1058"/>
      <c r="E446" s="1060"/>
      <c r="F446" s="1060"/>
      <c r="G446" s="1060"/>
      <c r="H446" s="1060"/>
      <c r="J446" s="1041"/>
      <c r="K446" s="1041"/>
    </row>
    <row r="447" spans="1:11" x14ac:dyDescent="0.25">
      <c r="A447" s="1041"/>
      <c r="B447" s="1068"/>
      <c r="C447" s="1058"/>
      <c r="D447" s="1058"/>
      <c r="E447" s="1060"/>
      <c r="F447" s="1060"/>
      <c r="G447" s="1060"/>
      <c r="H447" s="1060"/>
      <c r="J447" s="1041"/>
      <c r="K447" s="1041"/>
    </row>
    <row r="448" spans="1:11" x14ac:dyDescent="0.25">
      <c r="A448" s="1041"/>
      <c r="B448" s="1068"/>
      <c r="C448" s="1058"/>
      <c r="D448" s="1058"/>
      <c r="E448" s="1060"/>
      <c r="F448" s="1060"/>
      <c r="G448" s="1060"/>
      <c r="H448" s="1060"/>
      <c r="J448" s="1041"/>
      <c r="K448" s="1041"/>
    </row>
    <row r="449" spans="1:11" x14ac:dyDescent="0.25">
      <c r="A449" s="1041"/>
      <c r="B449" s="1068"/>
      <c r="C449" s="1058"/>
      <c r="D449" s="1058"/>
      <c r="E449" s="1060"/>
      <c r="F449" s="1060"/>
      <c r="G449" s="1060"/>
      <c r="H449" s="1060"/>
      <c r="J449" s="1041"/>
      <c r="K449" s="1041"/>
    </row>
    <row r="450" spans="1:11" x14ac:dyDescent="0.25">
      <c r="A450" s="1041"/>
      <c r="B450" s="1068"/>
      <c r="C450" s="1058"/>
      <c r="D450" s="1058"/>
      <c r="E450" s="1060"/>
      <c r="F450" s="1060"/>
      <c r="G450" s="1060"/>
      <c r="H450" s="1060"/>
      <c r="J450" s="1041"/>
      <c r="K450" s="1041"/>
    </row>
    <row r="451" spans="1:11" x14ac:dyDescent="0.25">
      <c r="A451" s="1041"/>
      <c r="B451" s="1068"/>
      <c r="C451" s="1058"/>
      <c r="D451" s="1058"/>
      <c r="E451" s="1060"/>
      <c r="F451" s="1060"/>
      <c r="G451" s="1060"/>
      <c r="H451" s="1060"/>
      <c r="J451" s="1041"/>
      <c r="K451" s="1041"/>
    </row>
    <row r="452" spans="1:11" x14ac:dyDescent="0.25">
      <c r="A452" s="1041"/>
      <c r="B452" s="1068"/>
      <c r="C452" s="1058"/>
      <c r="D452" s="1058"/>
      <c r="E452" s="1060"/>
      <c r="F452" s="1060"/>
      <c r="G452" s="1060"/>
      <c r="H452" s="1060"/>
      <c r="J452" s="1041"/>
      <c r="K452" s="1041"/>
    </row>
    <row r="453" spans="1:11" x14ac:dyDescent="0.25">
      <c r="A453" s="1041"/>
      <c r="B453" s="1068"/>
      <c r="C453" s="1058"/>
      <c r="D453" s="1058"/>
      <c r="E453" s="1060"/>
      <c r="F453" s="1060"/>
      <c r="G453" s="1060"/>
      <c r="H453" s="1060"/>
      <c r="J453" s="1041"/>
      <c r="K453" s="1041"/>
    </row>
    <row r="454" spans="1:11" x14ac:dyDescent="0.25">
      <c r="A454" s="1041"/>
      <c r="B454" s="1068"/>
      <c r="C454" s="1058"/>
      <c r="D454" s="1058"/>
      <c r="E454" s="1060"/>
      <c r="F454" s="1060"/>
      <c r="G454" s="1060"/>
      <c r="H454" s="1060"/>
      <c r="J454" s="1041"/>
      <c r="K454" s="1041"/>
    </row>
    <row r="455" spans="1:11" x14ac:dyDescent="0.25">
      <c r="A455" s="1041"/>
      <c r="B455" s="1068"/>
      <c r="C455" s="1058"/>
      <c r="D455" s="1058"/>
      <c r="E455" s="1060"/>
      <c r="F455" s="1060"/>
      <c r="G455" s="1060"/>
      <c r="H455" s="1060"/>
      <c r="J455" s="1041"/>
      <c r="K455" s="1041"/>
    </row>
    <row r="456" spans="1:11" x14ac:dyDescent="0.25">
      <c r="A456" s="1041"/>
      <c r="B456" s="1068"/>
      <c r="C456" s="1058"/>
      <c r="D456" s="1058"/>
      <c r="E456" s="1060"/>
      <c r="F456" s="1060"/>
      <c r="G456" s="1060"/>
      <c r="H456" s="1060"/>
      <c r="J456" s="1041"/>
      <c r="K456" s="1041"/>
    </row>
    <row r="457" spans="1:11" x14ac:dyDescent="0.25">
      <c r="A457" s="1041"/>
      <c r="B457" s="1068"/>
      <c r="C457" s="1058"/>
      <c r="D457" s="1058"/>
      <c r="E457" s="1060"/>
      <c r="F457" s="1060"/>
      <c r="G457" s="1060"/>
      <c r="H457" s="1060"/>
      <c r="J457" s="1041"/>
      <c r="K457" s="1041"/>
    </row>
    <row r="458" spans="1:11" x14ac:dyDescent="0.25">
      <c r="A458" s="1041"/>
      <c r="B458" s="1068"/>
      <c r="C458" s="1058"/>
      <c r="D458" s="1058"/>
      <c r="E458" s="1060"/>
      <c r="F458" s="1060"/>
      <c r="G458" s="1060"/>
      <c r="H458" s="1060"/>
      <c r="J458" s="1041"/>
      <c r="K458" s="1041"/>
    </row>
    <row r="459" spans="1:11" x14ac:dyDescent="0.25">
      <c r="A459" s="1041"/>
      <c r="B459" s="1068"/>
      <c r="C459" s="1058"/>
      <c r="D459" s="1058"/>
      <c r="E459" s="1060"/>
      <c r="F459" s="1060"/>
      <c r="G459" s="1060"/>
      <c r="H459" s="1060"/>
      <c r="J459" s="1041"/>
      <c r="K459" s="1041"/>
    </row>
    <row r="460" spans="1:11" x14ac:dyDescent="0.25">
      <c r="A460" s="1041"/>
      <c r="B460" s="1068"/>
      <c r="C460" s="1058"/>
      <c r="D460" s="1058"/>
      <c r="E460" s="1060"/>
      <c r="F460" s="1060"/>
      <c r="G460" s="1060"/>
      <c r="H460" s="1060"/>
      <c r="J460" s="1041"/>
      <c r="K460" s="1041"/>
    </row>
    <row r="461" spans="1:11" x14ac:dyDescent="0.25">
      <c r="A461" s="1041"/>
      <c r="B461" s="1068"/>
      <c r="C461" s="1058"/>
      <c r="D461" s="1058"/>
      <c r="E461" s="1060"/>
      <c r="F461" s="1060"/>
      <c r="G461" s="1060"/>
      <c r="H461" s="1060"/>
      <c r="J461" s="1041"/>
      <c r="K461" s="1041"/>
    </row>
    <row r="462" spans="1:11" x14ac:dyDescent="0.25">
      <c r="A462" s="1041"/>
      <c r="B462" s="1068"/>
      <c r="C462" s="1058"/>
      <c r="D462" s="1058"/>
      <c r="E462" s="1060"/>
      <c r="F462" s="1060"/>
      <c r="G462" s="1060"/>
      <c r="H462" s="1060"/>
      <c r="J462" s="1041"/>
      <c r="K462" s="1041"/>
    </row>
    <row r="463" spans="1:11" x14ac:dyDescent="0.25">
      <c r="A463" s="1041"/>
      <c r="B463" s="1068"/>
      <c r="C463" s="1058"/>
      <c r="D463" s="1058"/>
      <c r="E463" s="1060"/>
      <c r="F463" s="1060"/>
      <c r="G463" s="1060"/>
      <c r="H463" s="1060"/>
      <c r="J463" s="1041"/>
      <c r="K463" s="1041"/>
    </row>
    <row r="464" spans="1:11" x14ac:dyDescent="0.25">
      <c r="A464" s="1041"/>
      <c r="B464" s="1068"/>
      <c r="C464" s="1058"/>
      <c r="D464" s="1058"/>
      <c r="E464" s="1060"/>
      <c r="F464" s="1060"/>
      <c r="G464" s="1060"/>
      <c r="H464" s="1060"/>
      <c r="J464" s="1041"/>
      <c r="K464" s="1041"/>
    </row>
    <row r="465" spans="1:11" x14ac:dyDescent="0.25">
      <c r="A465" s="1041"/>
      <c r="B465" s="1068"/>
      <c r="C465" s="1058"/>
      <c r="D465" s="1058"/>
      <c r="E465" s="1060"/>
      <c r="F465" s="1060"/>
      <c r="G465" s="1060"/>
      <c r="H465" s="1060"/>
      <c r="J465" s="1041"/>
      <c r="K465" s="1041"/>
    </row>
    <row r="466" spans="1:11" x14ac:dyDescent="0.25">
      <c r="A466" s="1041"/>
      <c r="B466" s="1068"/>
      <c r="C466" s="1058"/>
      <c r="D466" s="1058"/>
      <c r="E466" s="1060"/>
      <c r="F466" s="1060"/>
      <c r="G466" s="1060"/>
      <c r="H466" s="1060"/>
      <c r="J466" s="1041"/>
      <c r="K466" s="1041"/>
    </row>
    <row r="467" spans="1:11" x14ac:dyDescent="0.25">
      <c r="A467" s="1041"/>
      <c r="B467" s="1068"/>
      <c r="C467" s="1058"/>
      <c r="D467" s="1058"/>
      <c r="E467" s="1060"/>
      <c r="F467" s="1060"/>
      <c r="G467" s="1060"/>
      <c r="H467" s="1060"/>
      <c r="J467" s="1041"/>
      <c r="K467" s="1041"/>
    </row>
    <row r="468" spans="1:11" x14ac:dyDescent="0.25">
      <c r="A468" s="1041"/>
      <c r="B468" s="1068"/>
      <c r="C468" s="1058"/>
      <c r="D468" s="1058"/>
      <c r="E468" s="1060"/>
      <c r="F468" s="1060"/>
      <c r="G468" s="1060"/>
      <c r="H468" s="1060"/>
      <c r="J468" s="1041"/>
      <c r="K468" s="1041"/>
    </row>
    <row r="469" spans="1:11" x14ac:dyDescent="0.25">
      <c r="A469" s="1041"/>
      <c r="B469" s="1068"/>
      <c r="C469" s="1058"/>
      <c r="D469" s="1058"/>
      <c r="E469" s="1060"/>
      <c r="F469" s="1060"/>
      <c r="G469" s="1060"/>
      <c r="H469" s="1060"/>
      <c r="J469" s="1041"/>
      <c r="K469" s="1041"/>
    </row>
    <row r="470" spans="1:11" x14ac:dyDescent="0.25">
      <c r="A470" s="1041"/>
      <c r="B470" s="1068"/>
      <c r="C470" s="1058"/>
      <c r="D470" s="1058"/>
      <c r="E470" s="1060"/>
      <c r="F470" s="1060"/>
      <c r="G470" s="1060"/>
      <c r="H470" s="1060"/>
      <c r="J470" s="1041"/>
      <c r="K470" s="1041"/>
    </row>
    <row r="471" spans="1:11" x14ac:dyDescent="0.25">
      <c r="A471" s="1041"/>
      <c r="B471" s="1068"/>
      <c r="C471" s="1058"/>
      <c r="D471" s="1058"/>
      <c r="E471" s="1060"/>
      <c r="F471" s="1060"/>
      <c r="G471" s="1060"/>
      <c r="H471" s="1060"/>
      <c r="J471" s="1041"/>
      <c r="K471" s="1041"/>
    </row>
    <row r="472" spans="1:11" x14ac:dyDescent="0.25">
      <c r="A472" s="1041"/>
      <c r="B472" s="1068"/>
      <c r="C472" s="1058"/>
      <c r="D472" s="1058"/>
      <c r="E472" s="1060"/>
      <c r="F472" s="1060"/>
      <c r="G472" s="1060"/>
      <c r="H472" s="1060"/>
      <c r="J472" s="1041"/>
      <c r="K472" s="1041"/>
    </row>
    <row r="473" spans="1:11" x14ac:dyDescent="0.25">
      <c r="A473" s="1041"/>
      <c r="B473" s="1068"/>
      <c r="C473" s="1058"/>
      <c r="D473" s="1058"/>
      <c r="E473" s="1060"/>
      <c r="F473" s="1060"/>
      <c r="G473" s="1060"/>
      <c r="H473" s="1060"/>
      <c r="J473" s="1041"/>
      <c r="K473" s="1041"/>
    </row>
    <row r="474" spans="1:11" x14ac:dyDescent="0.25">
      <c r="A474" s="1041"/>
      <c r="B474" s="1068"/>
      <c r="C474" s="1058"/>
      <c r="D474" s="1058"/>
      <c r="E474" s="1060"/>
      <c r="F474" s="1060"/>
      <c r="G474" s="1060"/>
      <c r="H474" s="1060"/>
      <c r="J474" s="1041"/>
      <c r="K474" s="1041"/>
    </row>
    <row r="475" spans="1:11" x14ac:dyDescent="0.25">
      <c r="A475" s="1041"/>
      <c r="B475" s="1068"/>
      <c r="C475" s="1058"/>
      <c r="D475" s="1058"/>
      <c r="E475" s="1060"/>
      <c r="F475" s="1060"/>
      <c r="G475" s="1060"/>
      <c r="H475" s="1060"/>
      <c r="J475" s="1041"/>
      <c r="K475" s="1041"/>
    </row>
    <row r="476" spans="1:11" x14ac:dyDescent="0.25">
      <c r="A476" s="1041"/>
      <c r="B476" s="1068"/>
      <c r="C476" s="1058"/>
      <c r="D476" s="1058"/>
      <c r="E476" s="1060"/>
      <c r="F476" s="1060"/>
      <c r="G476" s="1060"/>
      <c r="H476" s="1060"/>
      <c r="J476" s="1041"/>
      <c r="K476" s="1041"/>
    </row>
    <row r="477" spans="1:11" x14ac:dyDescent="0.25">
      <c r="A477" s="1041"/>
      <c r="B477" s="1068"/>
      <c r="C477" s="1058"/>
      <c r="D477" s="1058"/>
      <c r="E477" s="1060"/>
      <c r="F477" s="1060"/>
      <c r="G477" s="1060"/>
      <c r="H477" s="1060"/>
      <c r="J477" s="1041"/>
      <c r="K477" s="1041"/>
    </row>
    <row r="478" spans="1:11" x14ac:dyDescent="0.25">
      <c r="A478" s="1041"/>
      <c r="B478" s="1068"/>
      <c r="C478" s="1058"/>
      <c r="D478" s="1058"/>
      <c r="E478" s="1060"/>
      <c r="F478" s="1060"/>
      <c r="G478" s="1060"/>
      <c r="H478" s="1060"/>
      <c r="J478" s="1041"/>
      <c r="K478" s="1041"/>
    </row>
    <row r="479" spans="1:11" x14ac:dyDescent="0.25">
      <c r="A479" s="1041"/>
      <c r="B479" s="1068"/>
      <c r="C479" s="1058"/>
      <c r="D479" s="1058"/>
      <c r="E479" s="1060"/>
      <c r="F479" s="1060"/>
      <c r="G479" s="1060"/>
      <c r="H479" s="1060"/>
      <c r="J479" s="1041"/>
      <c r="K479" s="1041"/>
    </row>
    <row r="480" spans="1:11" x14ac:dyDescent="0.25">
      <c r="A480" s="1041"/>
      <c r="B480" s="1068"/>
      <c r="C480" s="1058"/>
      <c r="D480" s="1058"/>
      <c r="E480" s="1060"/>
      <c r="F480" s="1060"/>
      <c r="G480" s="1060"/>
      <c r="H480" s="1060"/>
      <c r="J480" s="1041"/>
      <c r="K480" s="1041"/>
    </row>
    <row r="481" spans="1:11" x14ac:dyDescent="0.25">
      <c r="A481" s="1041"/>
      <c r="B481" s="1068"/>
      <c r="C481" s="1058"/>
      <c r="D481" s="1058"/>
      <c r="E481" s="1060"/>
      <c r="F481" s="1060"/>
      <c r="G481" s="1060"/>
      <c r="H481" s="1060"/>
      <c r="J481" s="1041"/>
      <c r="K481" s="1041"/>
    </row>
    <row r="482" spans="1:11" x14ac:dyDescent="0.25">
      <c r="A482" s="1041"/>
      <c r="B482" s="1068"/>
      <c r="C482" s="1058"/>
      <c r="D482" s="1058"/>
      <c r="E482" s="1060"/>
      <c r="F482" s="1060"/>
      <c r="G482" s="1060"/>
      <c r="H482" s="1060"/>
      <c r="J482" s="1041"/>
      <c r="K482" s="1041"/>
    </row>
    <row r="483" spans="1:11" x14ac:dyDescent="0.25">
      <c r="A483" s="1041"/>
      <c r="B483" s="1068"/>
      <c r="C483" s="1058"/>
      <c r="D483" s="1058"/>
      <c r="E483" s="1060"/>
      <c r="F483" s="1060"/>
      <c r="G483" s="1060"/>
      <c r="H483" s="1060"/>
      <c r="J483" s="1041"/>
      <c r="K483" s="1041"/>
    </row>
    <row r="484" spans="1:11" x14ac:dyDescent="0.25">
      <c r="A484" s="1041"/>
      <c r="B484" s="1068"/>
      <c r="C484" s="1058"/>
      <c r="D484" s="1058"/>
      <c r="E484" s="1060"/>
      <c r="F484" s="1060"/>
      <c r="G484" s="1060"/>
      <c r="H484" s="1060"/>
      <c r="J484" s="1041"/>
      <c r="K484" s="1041"/>
    </row>
    <row r="485" spans="1:11" x14ac:dyDescent="0.25">
      <c r="A485" s="1041"/>
      <c r="B485" s="1068"/>
      <c r="C485" s="1058"/>
      <c r="D485" s="1058"/>
      <c r="E485" s="1060"/>
      <c r="F485" s="1060"/>
      <c r="G485" s="1060"/>
      <c r="H485" s="1060"/>
      <c r="J485" s="1041"/>
      <c r="K485" s="1041"/>
    </row>
    <row r="486" spans="1:11" x14ac:dyDescent="0.25">
      <c r="A486" s="1041"/>
      <c r="B486" s="1068"/>
      <c r="C486" s="1058"/>
      <c r="D486" s="1058"/>
      <c r="E486" s="1060"/>
      <c r="F486" s="1060"/>
      <c r="G486" s="1060"/>
      <c r="H486" s="1060"/>
      <c r="J486" s="1041"/>
      <c r="K486" s="1041"/>
    </row>
    <row r="487" spans="1:11" x14ac:dyDescent="0.25">
      <c r="A487" s="1041"/>
      <c r="B487" s="1068"/>
      <c r="C487" s="1058"/>
      <c r="D487" s="1058"/>
      <c r="E487" s="1060"/>
      <c r="F487" s="1060"/>
      <c r="G487" s="1060"/>
      <c r="H487" s="1060"/>
      <c r="J487" s="1041"/>
      <c r="K487" s="1041"/>
    </row>
    <row r="488" spans="1:11" x14ac:dyDescent="0.25">
      <c r="A488" s="1041"/>
      <c r="B488" s="1068"/>
      <c r="C488" s="1058"/>
      <c r="D488" s="1058"/>
      <c r="E488" s="1060"/>
      <c r="F488" s="1060"/>
      <c r="G488" s="1060"/>
      <c r="H488" s="1060"/>
      <c r="J488" s="1041"/>
      <c r="K488" s="1041"/>
    </row>
    <row r="489" spans="1:11" x14ac:dyDescent="0.25">
      <c r="A489" s="1041"/>
      <c r="B489" s="1068"/>
      <c r="C489" s="1058"/>
      <c r="D489" s="1058"/>
      <c r="E489" s="1060"/>
      <c r="F489" s="1060"/>
      <c r="G489" s="1060"/>
      <c r="H489" s="1060"/>
      <c r="J489" s="1041"/>
      <c r="K489" s="1041"/>
    </row>
    <row r="490" spans="1:11" x14ac:dyDescent="0.25">
      <c r="A490" s="1041"/>
      <c r="B490" s="1068"/>
      <c r="C490" s="1058"/>
      <c r="D490" s="1058"/>
      <c r="E490" s="1060"/>
      <c r="F490" s="1060"/>
      <c r="G490" s="1060"/>
      <c r="H490" s="1060"/>
      <c r="J490" s="1041"/>
      <c r="K490" s="1041"/>
    </row>
    <row r="491" spans="1:11" x14ac:dyDescent="0.25">
      <c r="A491" s="1041"/>
      <c r="B491" s="1068"/>
      <c r="C491" s="1058"/>
      <c r="D491" s="1058"/>
      <c r="E491" s="1060"/>
      <c r="F491" s="1060"/>
      <c r="G491" s="1060"/>
      <c r="H491" s="1060"/>
      <c r="J491" s="1041"/>
      <c r="K491" s="1041"/>
    </row>
    <row r="492" spans="1:11" x14ac:dyDescent="0.25">
      <c r="A492" s="1041"/>
      <c r="B492" s="1068"/>
      <c r="C492" s="1058"/>
      <c r="D492" s="1058"/>
      <c r="E492" s="1060"/>
      <c r="F492" s="1060"/>
      <c r="G492" s="1060"/>
      <c r="H492" s="1060"/>
      <c r="J492" s="1041"/>
      <c r="K492" s="1041"/>
    </row>
    <row r="493" spans="1:11" x14ac:dyDescent="0.25">
      <c r="A493" s="1041"/>
      <c r="B493" s="1068"/>
      <c r="C493" s="1058"/>
      <c r="D493" s="1058"/>
      <c r="E493" s="1060"/>
      <c r="F493" s="1060"/>
      <c r="G493" s="1060"/>
      <c r="H493" s="1060"/>
      <c r="J493" s="1041"/>
      <c r="K493" s="1041"/>
    </row>
    <row r="494" spans="1:11" x14ac:dyDescent="0.25">
      <c r="A494" s="1041"/>
      <c r="B494" s="1068"/>
      <c r="C494" s="1058"/>
      <c r="D494" s="1058"/>
      <c r="E494" s="1060"/>
      <c r="F494" s="1060"/>
      <c r="G494" s="1060"/>
      <c r="H494" s="1060"/>
      <c r="J494" s="1041"/>
      <c r="K494" s="1041"/>
    </row>
    <row r="495" spans="1:11" x14ac:dyDescent="0.25">
      <c r="A495" s="1041"/>
      <c r="B495" s="1068"/>
      <c r="C495" s="1058"/>
      <c r="D495" s="1058"/>
      <c r="E495" s="1060"/>
      <c r="F495" s="1060"/>
      <c r="G495" s="1060"/>
      <c r="H495" s="1060"/>
      <c r="J495" s="1041"/>
      <c r="K495" s="1041"/>
    </row>
    <row r="496" spans="1:11" x14ac:dyDescent="0.25">
      <c r="A496" s="1041"/>
      <c r="B496" s="1068"/>
      <c r="C496" s="1058"/>
      <c r="D496" s="1058"/>
      <c r="E496" s="1060"/>
      <c r="F496" s="1060"/>
      <c r="G496" s="1060"/>
      <c r="H496" s="1060"/>
      <c r="J496" s="1041"/>
      <c r="K496" s="1041"/>
    </row>
    <row r="497" spans="1:11" x14ac:dyDescent="0.25">
      <c r="A497" s="1041"/>
      <c r="B497" s="1068"/>
      <c r="C497" s="1058"/>
      <c r="D497" s="1058"/>
      <c r="E497" s="1060"/>
      <c r="F497" s="1060"/>
      <c r="G497" s="1060"/>
      <c r="H497" s="1060"/>
      <c r="J497" s="1041"/>
      <c r="K497" s="1041"/>
    </row>
    <row r="498" spans="1:11" x14ac:dyDescent="0.25">
      <c r="A498" s="1041"/>
      <c r="B498" s="1068"/>
      <c r="C498" s="1058"/>
      <c r="D498" s="1058"/>
      <c r="E498" s="1060"/>
      <c r="F498" s="1060"/>
      <c r="G498" s="1060"/>
      <c r="H498" s="1060"/>
      <c r="J498" s="1041"/>
      <c r="K498" s="1041"/>
    </row>
    <row r="499" spans="1:11" x14ac:dyDescent="0.25">
      <c r="A499" s="1041"/>
      <c r="B499" s="1068"/>
      <c r="C499" s="1058"/>
      <c r="D499" s="1058"/>
      <c r="E499" s="1060"/>
      <c r="F499" s="1060"/>
      <c r="G499" s="1060"/>
      <c r="H499" s="1060"/>
      <c r="J499" s="1041"/>
      <c r="K499" s="1041"/>
    </row>
    <row r="500" spans="1:11" x14ac:dyDescent="0.25">
      <c r="A500" s="1041"/>
      <c r="B500" s="1068"/>
      <c r="C500" s="1058"/>
      <c r="D500" s="1058"/>
      <c r="E500" s="1060"/>
      <c r="F500" s="1060"/>
      <c r="G500" s="1060"/>
      <c r="H500" s="1060"/>
      <c r="J500" s="1041"/>
      <c r="K500" s="1041"/>
    </row>
    <row r="501" spans="1:11" x14ac:dyDescent="0.25">
      <c r="A501" s="1041"/>
      <c r="B501" s="1068"/>
      <c r="C501" s="1058"/>
      <c r="D501" s="1058"/>
      <c r="E501" s="1060"/>
      <c r="F501" s="1060"/>
      <c r="G501" s="1060"/>
      <c r="H501" s="1060"/>
      <c r="J501" s="1041"/>
      <c r="K501" s="1041"/>
    </row>
    <row r="502" spans="1:11" x14ac:dyDescent="0.25">
      <c r="A502" s="1041"/>
      <c r="B502" s="1068"/>
      <c r="C502" s="1058"/>
      <c r="D502" s="1058"/>
      <c r="E502" s="1060"/>
      <c r="F502" s="1060"/>
      <c r="G502" s="1060"/>
      <c r="H502" s="1060"/>
      <c r="J502" s="1041"/>
      <c r="K502" s="1041"/>
    </row>
    <row r="503" spans="1:11" x14ac:dyDescent="0.25">
      <c r="A503" s="1041"/>
      <c r="B503" s="1068"/>
      <c r="C503" s="1058"/>
      <c r="D503" s="1058"/>
      <c r="E503" s="1060"/>
      <c r="F503" s="1060"/>
      <c r="G503" s="1060"/>
      <c r="H503" s="1060"/>
      <c r="J503" s="1041"/>
      <c r="K503" s="1041"/>
    </row>
    <row r="504" spans="1:11" x14ac:dyDescent="0.25">
      <c r="A504" s="1041"/>
      <c r="B504" s="1068"/>
      <c r="C504" s="1058"/>
      <c r="D504" s="1058"/>
      <c r="E504" s="1060"/>
      <c r="F504" s="1060"/>
      <c r="G504" s="1060"/>
      <c r="H504" s="1060"/>
      <c r="J504" s="1041"/>
      <c r="K504" s="1041"/>
    </row>
    <row r="505" spans="1:11" x14ac:dyDescent="0.25">
      <c r="A505" s="1041"/>
      <c r="B505" s="1068"/>
      <c r="C505" s="1058"/>
      <c r="D505" s="1058"/>
      <c r="E505" s="1060"/>
      <c r="F505" s="1060"/>
      <c r="G505" s="1060"/>
      <c r="H505" s="1060"/>
      <c r="J505" s="1041"/>
      <c r="K505" s="1041"/>
    </row>
    <row r="506" spans="1:11" x14ac:dyDescent="0.25">
      <c r="A506" s="1041"/>
      <c r="B506" s="1068"/>
      <c r="C506" s="1058"/>
      <c r="D506" s="1058"/>
      <c r="E506" s="1060"/>
      <c r="F506" s="1060"/>
      <c r="G506" s="1060"/>
      <c r="H506" s="1060"/>
      <c r="J506" s="1041"/>
      <c r="K506" s="1041"/>
    </row>
    <row r="507" spans="1:11" x14ac:dyDescent="0.25">
      <c r="A507" s="1041"/>
      <c r="B507" s="1068"/>
      <c r="C507" s="1058"/>
      <c r="D507" s="1058"/>
      <c r="E507" s="1060"/>
      <c r="F507" s="1060"/>
      <c r="G507" s="1060"/>
      <c r="H507" s="1060"/>
      <c r="J507" s="1041"/>
      <c r="K507" s="1041"/>
    </row>
    <row r="508" spans="1:11" x14ac:dyDescent="0.25">
      <c r="A508" s="1041"/>
      <c r="B508" s="1068"/>
      <c r="C508" s="1058"/>
      <c r="D508" s="1058"/>
      <c r="E508" s="1060"/>
      <c r="F508" s="1060"/>
      <c r="G508" s="1060"/>
      <c r="H508" s="1060"/>
      <c r="J508" s="1041"/>
      <c r="K508" s="1041"/>
    </row>
    <row r="509" spans="1:11" x14ac:dyDescent="0.25">
      <c r="A509" s="1041"/>
      <c r="B509" s="1068"/>
      <c r="C509" s="1058"/>
      <c r="D509" s="1058"/>
      <c r="E509" s="1060"/>
      <c r="F509" s="1060"/>
      <c r="G509" s="1060"/>
      <c r="H509" s="1060"/>
      <c r="J509" s="1041"/>
      <c r="K509" s="1041"/>
    </row>
    <row r="510" spans="1:11" x14ac:dyDescent="0.25">
      <c r="A510" s="1041"/>
      <c r="B510" s="1068"/>
      <c r="C510" s="1058"/>
      <c r="D510" s="1058"/>
      <c r="E510" s="1060"/>
      <c r="F510" s="1060"/>
      <c r="G510" s="1060"/>
      <c r="H510" s="1060"/>
      <c r="J510" s="1041"/>
      <c r="K510" s="1041"/>
    </row>
    <row r="511" spans="1:11" x14ac:dyDescent="0.25">
      <c r="A511" s="1041"/>
      <c r="B511" s="1068"/>
      <c r="C511" s="1058"/>
      <c r="D511" s="1058"/>
      <c r="E511" s="1060"/>
      <c r="F511" s="1060"/>
      <c r="G511" s="1060"/>
      <c r="H511" s="1060"/>
      <c r="J511" s="1041"/>
      <c r="K511" s="1041"/>
    </row>
    <row r="512" spans="1:11" x14ac:dyDescent="0.25">
      <c r="A512" s="1041"/>
      <c r="B512" s="1068"/>
      <c r="C512" s="1058"/>
      <c r="D512" s="1058"/>
      <c r="E512" s="1060"/>
      <c r="F512" s="1060"/>
      <c r="G512" s="1060"/>
      <c r="H512" s="1060"/>
      <c r="J512" s="1041"/>
      <c r="K512" s="1041"/>
    </row>
    <row r="513" spans="1:11" x14ac:dyDescent="0.25">
      <c r="A513" s="1041"/>
      <c r="B513" s="1068"/>
      <c r="C513" s="1058"/>
      <c r="D513" s="1058"/>
      <c r="E513" s="1060"/>
      <c r="F513" s="1060"/>
      <c r="G513" s="1060"/>
      <c r="H513" s="1060"/>
      <c r="J513" s="1041"/>
      <c r="K513" s="1041"/>
    </row>
    <row r="514" spans="1:11" x14ac:dyDescent="0.25">
      <c r="A514" s="1041"/>
      <c r="B514" s="1068"/>
      <c r="C514" s="1058"/>
      <c r="D514" s="1058"/>
      <c r="E514" s="1060"/>
      <c r="F514" s="1060"/>
      <c r="G514" s="1060"/>
      <c r="H514" s="1060"/>
      <c r="J514" s="1041"/>
      <c r="K514" s="1041"/>
    </row>
    <row r="515" spans="1:11" x14ac:dyDescent="0.25">
      <c r="A515" s="1041"/>
      <c r="B515" s="1068"/>
      <c r="C515" s="1058"/>
      <c r="D515" s="1058"/>
      <c r="E515" s="1060"/>
      <c r="F515" s="1060"/>
      <c r="G515" s="1060"/>
      <c r="H515" s="1060"/>
      <c r="J515" s="1041"/>
      <c r="K515" s="1041"/>
    </row>
    <row r="516" spans="1:11" x14ac:dyDescent="0.25">
      <c r="A516" s="1041"/>
      <c r="B516" s="1068"/>
      <c r="C516" s="1058"/>
      <c r="D516" s="1058"/>
      <c r="E516" s="1060"/>
      <c r="F516" s="1060"/>
      <c r="G516" s="1060"/>
      <c r="H516" s="1060"/>
      <c r="J516" s="1041"/>
      <c r="K516" s="1041"/>
    </row>
    <row r="517" spans="1:11" x14ac:dyDescent="0.25">
      <c r="A517" s="1041"/>
      <c r="B517" s="1068"/>
      <c r="C517" s="1058"/>
      <c r="D517" s="1058"/>
      <c r="E517" s="1060"/>
      <c r="F517" s="1060"/>
      <c r="G517" s="1060"/>
      <c r="H517" s="1060"/>
      <c r="J517" s="1041"/>
      <c r="K517" s="1041"/>
    </row>
    <row r="518" spans="1:11" x14ac:dyDescent="0.25">
      <c r="A518" s="1041"/>
      <c r="B518" s="1068"/>
      <c r="C518" s="1058"/>
      <c r="D518" s="1058"/>
      <c r="E518" s="1060"/>
      <c r="F518" s="1060"/>
      <c r="G518" s="1060"/>
      <c r="H518" s="1060"/>
      <c r="J518" s="1041"/>
      <c r="K518" s="1041"/>
    </row>
    <row r="519" spans="1:11" x14ac:dyDescent="0.25">
      <c r="A519" s="1041"/>
      <c r="B519" s="1068"/>
      <c r="C519" s="1058"/>
      <c r="D519" s="1058"/>
      <c r="E519" s="1060"/>
      <c r="F519" s="1060"/>
      <c r="G519" s="1060"/>
      <c r="H519" s="1060"/>
      <c r="J519" s="1041"/>
      <c r="K519" s="1041"/>
    </row>
    <row r="520" spans="1:11" x14ac:dyDescent="0.25">
      <c r="A520" s="1041"/>
      <c r="B520" s="1068"/>
      <c r="C520" s="1058"/>
      <c r="D520" s="1058"/>
      <c r="E520" s="1060"/>
      <c r="F520" s="1060"/>
      <c r="G520" s="1060"/>
      <c r="H520" s="1060"/>
      <c r="J520" s="1041"/>
      <c r="K520" s="1041"/>
    </row>
    <row r="521" spans="1:11" x14ac:dyDescent="0.25">
      <c r="A521" s="1041"/>
      <c r="B521" s="1068"/>
      <c r="C521" s="1058"/>
      <c r="D521" s="1058"/>
      <c r="E521" s="1060"/>
      <c r="F521" s="1060"/>
      <c r="G521" s="1060"/>
      <c r="H521" s="1060"/>
      <c r="J521" s="1041"/>
      <c r="K521" s="1041"/>
    </row>
    <row r="522" spans="1:11" x14ac:dyDescent="0.25">
      <c r="A522" s="1041"/>
      <c r="B522" s="1068"/>
      <c r="C522" s="1058"/>
      <c r="D522" s="1058"/>
      <c r="E522" s="1060"/>
      <c r="F522" s="1060"/>
      <c r="G522" s="1060"/>
      <c r="H522" s="1060"/>
      <c r="J522" s="1041"/>
      <c r="K522" s="1041"/>
    </row>
    <row r="523" spans="1:11" x14ac:dyDescent="0.25">
      <c r="A523" s="1041"/>
      <c r="B523" s="1068"/>
      <c r="C523" s="1058"/>
      <c r="D523" s="1058"/>
      <c r="E523" s="1060"/>
      <c r="F523" s="1060"/>
      <c r="G523" s="1060"/>
      <c r="H523" s="1060"/>
      <c r="J523" s="1041"/>
      <c r="K523" s="1041"/>
    </row>
    <row r="524" spans="1:11" x14ac:dyDescent="0.25">
      <c r="A524" s="1041"/>
      <c r="B524" s="1068"/>
      <c r="C524" s="1058"/>
      <c r="D524" s="1058"/>
      <c r="E524" s="1060"/>
      <c r="F524" s="1060"/>
      <c r="G524" s="1060"/>
      <c r="H524" s="1060"/>
      <c r="J524" s="1041"/>
      <c r="K524" s="1041"/>
    </row>
    <row r="525" spans="1:11" x14ac:dyDescent="0.25">
      <c r="A525" s="1041"/>
      <c r="B525" s="1068"/>
      <c r="C525" s="1058"/>
      <c r="D525" s="1058"/>
      <c r="E525" s="1060"/>
      <c r="F525" s="1060"/>
      <c r="G525" s="1060"/>
      <c r="H525" s="1060"/>
      <c r="J525" s="1041"/>
      <c r="K525" s="1041"/>
    </row>
    <row r="526" spans="1:11" x14ac:dyDescent="0.25">
      <c r="A526" s="1041"/>
      <c r="B526" s="1068"/>
      <c r="C526" s="1058"/>
      <c r="D526" s="1058"/>
      <c r="E526" s="1060"/>
      <c r="F526" s="1060"/>
      <c r="G526" s="1060"/>
      <c r="H526" s="1060"/>
      <c r="J526" s="1041"/>
      <c r="K526" s="1041"/>
    </row>
    <row r="527" spans="1:11" x14ac:dyDescent="0.25">
      <c r="A527" s="1041"/>
      <c r="B527" s="1068"/>
      <c r="C527" s="1058"/>
      <c r="D527" s="1058"/>
      <c r="E527" s="1060"/>
      <c r="F527" s="1060"/>
      <c r="G527" s="1060"/>
      <c r="H527" s="1060"/>
      <c r="J527" s="1041"/>
      <c r="K527" s="1041"/>
    </row>
    <row r="528" spans="1:11" x14ac:dyDescent="0.25">
      <c r="A528" s="1041"/>
      <c r="B528" s="1068"/>
      <c r="C528" s="1058"/>
      <c r="D528" s="1058"/>
      <c r="E528" s="1060"/>
      <c r="F528" s="1060"/>
      <c r="G528" s="1060"/>
      <c r="H528" s="1060"/>
      <c r="J528" s="1041"/>
      <c r="K528" s="1041"/>
    </row>
    <row r="529" spans="1:11" x14ac:dyDescent="0.25">
      <c r="A529" s="1041"/>
      <c r="B529" s="1068"/>
      <c r="C529" s="1058"/>
      <c r="D529" s="1058"/>
      <c r="E529" s="1060"/>
      <c r="F529" s="1060"/>
      <c r="G529" s="1060"/>
      <c r="H529" s="1060"/>
      <c r="J529" s="1041"/>
      <c r="K529" s="1041"/>
    </row>
    <row r="530" spans="1:11" x14ac:dyDescent="0.25">
      <c r="A530" s="1041"/>
      <c r="B530" s="1068"/>
      <c r="C530" s="1058"/>
      <c r="D530" s="1058"/>
      <c r="E530" s="1060"/>
      <c r="F530" s="1060"/>
      <c r="G530" s="1060"/>
      <c r="H530" s="1060"/>
      <c r="J530" s="1041"/>
      <c r="K530" s="1041"/>
    </row>
    <row r="531" spans="1:11" x14ac:dyDescent="0.25">
      <c r="A531" s="1041"/>
      <c r="B531" s="1068"/>
      <c r="C531" s="1058"/>
      <c r="D531" s="1058"/>
      <c r="E531" s="1060"/>
      <c r="F531" s="1060"/>
      <c r="G531" s="1060"/>
      <c r="H531" s="1060"/>
      <c r="J531" s="1041"/>
      <c r="K531" s="1041"/>
    </row>
    <row r="532" spans="1:11" x14ac:dyDescent="0.25">
      <c r="A532" s="1041"/>
      <c r="B532" s="1068"/>
      <c r="C532" s="1058"/>
      <c r="D532" s="1058"/>
      <c r="E532" s="1060"/>
      <c r="F532" s="1060"/>
      <c r="G532" s="1060"/>
      <c r="H532" s="1060"/>
      <c r="J532" s="1041"/>
      <c r="K532" s="1041"/>
    </row>
    <row r="533" spans="1:11" x14ac:dyDescent="0.25">
      <c r="A533" s="1041"/>
      <c r="B533" s="1068"/>
      <c r="C533" s="1058"/>
      <c r="D533" s="1058"/>
      <c r="E533" s="1060"/>
      <c r="F533" s="1060"/>
      <c r="G533" s="1060"/>
      <c r="H533" s="1060"/>
      <c r="J533" s="1041"/>
      <c r="K533" s="1041"/>
    </row>
    <row r="534" spans="1:11" x14ac:dyDescent="0.25">
      <c r="A534" s="1041"/>
      <c r="B534" s="1068"/>
      <c r="C534" s="1058"/>
      <c r="D534" s="1058"/>
      <c r="E534" s="1060"/>
      <c r="F534" s="1060"/>
      <c r="G534" s="1060"/>
      <c r="H534" s="1060"/>
      <c r="J534" s="1041"/>
      <c r="K534" s="1041"/>
    </row>
    <row r="535" spans="1:11" x14ac:dyDescent="0.25">
      <c r="A535" s="1041"/>
      <c r="B535" s="1068"/>
      <c r="C535" s="1058"/>
      <c r="D535" s="1058"/>
      <c r="E535" s="1060"/>
      <c r="F535" s="1060"/>
      <c r="G535" s="1060"/>
      <c r="H535" s="1060"/>
      <c r="J535" s="1041"/>
      <c r="K535" s="1041"/>
    </row>
    <row r="536" spans="1:11" x14ac:dyDescent="0.25">
      <c r="A536" s="1041"/>
      <c r="B536" s="1068"/>
      <c r="C536" s="1058"/>
      <c r="D536" s="1058"/>
      <c r="E536" s="1060"/>
      <c r="F536" s="1060"/>
      <c r="G536" s="1060"/>
      <c r="H536" s="1060"/>
      <c r="J536" s="1041"/>
      <c r="K536" s="1041"/>
    </row>
    <row r="537" spans="1:11" x14ac:dyDescent="0.25">
      <c r="A537" s="1041"/>
      <c r="B537" s="1068"/>
      <c r="C537" s="1058"/>
      <c r="D537" s="1058"/>
      <c r="E537" s="1060"/>
      <c r="F537" s="1060"/>
      <c r="G537" s="1060"/>
      <c r="H537" s="1060"/>
      <c r="J537" s="1041"/>
      <c r="K537" s="1041"/>
    </row>
    <row r="538" spans="1:11" x14ac:dyDescent="0.25">
      <c r="A538" s="1041"/>
      <c r="B538" s="1068"/>
      <c r="C538" s="1058"/>
      <c r="D538" s="1058"/>
      <c r="E538" s="1060"/>
      <c r="F538" s="1060"/>
      <c r="G538" s="1060"/>
      <c r="H538" s="1060"/>
      <c r="J538" s="1041"/>
      <c r="K538" s="1041"/>
    </row>
    <row r="539" spans="1:11" x14ac:dyDescent="0.25">
      <c r="A539" s="1041"/>
      <c r="B539" s="1068"/>
      <c r="C539" s="1058"/>
      <c r="D539" s="1058"/>
      <c r="E539" s="1060"/>
      <c r="F539" s="1060"/>
      <c r="G539" s="1060"/>
      <c r="H539" s="1060"/>
      <c r="J539" s="1041"/>
      <c r="K539" s="1041"/>
    </row>
    <row r="540" spans="1:11" x14ac:dyDescent="0.25">
      <c r="A540" s="1041"/>
      <c r="B540" s="1068"/>
      <c r="C540" s="1058"/>
      <c r="D540" s="1058"/>
      <c r="E540" s="1060"/>
      <c r="F540" s="1060"/>
      <c r="G540" s="1060"/>
      <c r="H540" s="1060"/>
      <c r="J540" s="1041"/>
      <c r="K540" s="1041"/>
    </row>
    <row r="541" spans="1:11" x14ac:dyDescent="0.25">
      <c r="A541" s="1041"/>
      <c r="B541" s="1068"/>
      <c r="C541" s="1058"/>
      <c r="D541" s="1058"/>
      <c r="E541" s="1060"/>
      <c r="F541" s="1060"/>
      <c r="G541" s="1060"/>
      <c r="H541" s="1060"/>
      <c r="J541" s="1041"/>
      <c r="K541" s="1041"/>
    </row>
    <row r="542" spans="1:11" x14ac:dyDescent="0.25">
      <c r="A542" s="1041"/>
      <c r="B542" s="1068"/>
      <c r="C542" s="1058"/>
      <c r="D542" s="1058"/>
      <c r="E542" s="1060"/>
      <c r="F542" s="1060"/>
      <c r="G542" s="1060"/>
      <c r="H542" s="1060"/>
      <c r="J542" s="1041"/>
      <c r="K542" s="1041"/>
    </row>
    <row r="543" spans="1:11" x14ac:dyDescent="0.25">
      <c r="A543" s="1041"/>
      <c r="B543" s="1068"/>
      <c r="C543" s="1058"/>
      <c r="D543" s="1058"/>
      <c r="E543" s="1060"/>
      <c r="F543" s="1060"/>
      <c r="G543" s="1060"/>
      <c r="H543" s="1060"/>
      <c r="J543" s="1041"/>
      <c r="K543" s="1041"/>
    </row>
    <row r="544" spans="1:11" x14ac:dyDescent="0.25">
      <c r="A544" s="1041"/>
      <c r="B544" s="1068"/>
      <c r="C544" s="1058"/>
      <c r="D544" s="1058"/>
      <c r="E544" s="1060"/>
      <c r="F544" s="1060"/>
      <c r="G544" s="1060"/>
      <c r="H544" s="1060"/>
      <c r="J544" s="1041"/>
      <c r="K544" s="1041"/>
    </row>
    <row r="545" spans="1:11" x14ac:dyDescent="0.25">
      <c r="A545" s="1041"/>
      <c r="B545" s="1068"/>
      <c r="C545" s="1058"/>
      <c r="D545" s="1058"/>
      <c r="E545" s="1060"/>
      <c r="F545" s="1060"/>
      <c r="G545" s="1060"/>
      <c r="H545" s="1060"/>
      <c r="J545" s="1041"/>
      <c r="K545" s="1041"/>
    </row>
    <row r="546" spans="1:11" x14ac:dyDescent="0.25">
      <c r="A546" s="1041"/>
      <c r="B546" s="1068"/>
      <c r="C546" s="1058"/>
      <c r="D546" s="1058"/>
      <c r="E546" s="1060"/>
      <c r="F546" s="1060"/>
      <c r="G546" s="1060"/>
      <c r="H546" s="1060"/>
      <c r="J546" s="1041"/>
      <c r="K546" s="1041"/>
    </row>
    <row r="547" spans="1:11" x14ac:dyDescent="0.25">
      <c r="A547" s="1041"/>
      <c r="B547" s="1068"/>
      <c r="C547" s="1058"/>
      <c r="D547" s="1058"/>
      <c r="E547" s="1060"/>
      <c r="F547" s="1060"/>
      <c r="G547" s="1060"/>
      <c r="H547" s="1060"/>
      <c r="J547" s="1041"/>
      <c r="K547" s="1041"/>
    </row>
    <row r="548" spans="1:11" x14ac:dyDescent="0.25">
      <c r="A548" s="1041"/>
      <c r="B548" s="1068"/>
      <c r="C548" s="1058"/>
      <c r="D548" s="1058"/>
      <c r="E548" s="1060"/>
      <c r="F548" s="1060"/>
      <c r="G548" s="1060"/>
      <c r="H548" s="1060"/>
      <c r="J548" s="1041"/>
      <c r="K548" s="1041"/>
    </row>
    <row r="549" spans="1:11" x14ac:dyDescent="0.25">
      <c r="A549" s="1041"/>
      <c r="B549" s="1068"/>
      <c r="C549" s="1058"/>
      <c r="D549" s="1058"/>
      <c r="E549" s="1060"/>
      <c r="F549" s="1060"/>
      <c r="G549" s="1060"/>
      <c r="H549" s="1060"/>
      <c r="J549" s="1041"/>
      <c r="K549" s="1041"/>
    </row>
    <row r="550" spans="1:11" x14ac:dyDescent="0.25">
      <c r="A550" s="1041"/>
      <c r="B550" s="1068"/>
      <c r="C550" s="1058"/>
      <c r="D550" s="1058"/>
      <c r="E550" s="1060"/>
      <c r="F550" s="1060"/>
      <c r="G550" s="1060"/>
      <c r="H550" s="1060"/>
      <c r="J550" s="1041"/>
      <c r="K550" s="1041"/>
    </row>
    <row r="551" spans="1:11" x14ac:dyDescent="0.25">
      <c r="A551" s="1041"/>
      <c r="B551" s="1068"/>
      <c r="C551" s="1058"/>
      <c r="D551" s="1058"/>
      <c r="E551" s="1060"/>
      <c r="F551" s="1060"/>
      <c r="G551" s="1060"/>
      <c r="H551" s="1060"/>
      <c r="J551" s="1041"/>
      <c r="K551" s="1041"/>
    </row>
    <row r="552" spans="1:11" x14ac:dyDescent="0.25">
      <c r="A552" s="1041"/>
      <c r="B552" s="1068"/>
      <c r="C552" s="1058"/>
      <c r="D552" s="1058"/>
      <c r="E552" s="1060"/>
      <c r="F552" s="1060"/>
      <c r="G552" s="1060"/>
      <c r="H552" s="1060"/>
      <c r="J552" s="1041"/>
      <c r="K552" s="1041"/>
    </row>
    <row r="553" spans="1:11" x14ac:dyDescent="0.25">
      <c r="A553" s="1041"/>
      <c r="B553" s="1068"/>
      <c r="C553" s="1058"/>
      <c r="D553" s="1058"/>
      <c r="E553" s="1060"/>
      <c r="F553" s="1060"/>
      <c r="G553" s="1060"/>
      <c r="H553" s="1060"/>
      <c r="J553" s="1041"/>
      <c r="K553" s="1041"/>
    </row>
    <row r="554" spans="1:11" x14ac:dyDescent="0.25">
      <c r="A554" s="1041"/>
      <c r="B554" s="1068"/>
      <c r="C554" s="1058"/>
      <c r="D554" s="1058"/>
      <c r="E554" s="1060"/>
      <c r="F554" s="1060"/>
      <c r="G554" s="1060"/>
      <c r="H554" s="1060"/>
      <c r="J554" s="1041"/>
      <c r="K554" s="1041"/>
    </row>
    <row r="555" spans="1:11" x14ac:dyDescent="0.25">
      <c r="A555" s="1041"/>
      <c r="B555" s="1068"/>
      <c r="C555" s="1058"/>
      <c r="D555" s="1058"/>
      <c r="E555" s="1060"/>
      <c r="F555" s="1060"/>
      <c r="G555" s="1060"/>
      <c r="H555" s="1060"/>
      <c r="J555" s="1041"/>
      <c r="K555" s="1041"/>
    </row>
    <row r="556" spans="1:11" x14ac:dyDescent="0.25">
      <c r="A556" s="1041"/>
      <c r="B556" s="1068"/>
      <c r="C556" s="1058"/>
      <c r="D556" s="1058"/>
      <c r="E556" s="1060"/>
      <c r="F556" s="1060"/>
      <c r="G556" s="1060"/>
      <c r="H556" s="1060"/>
      <c r="J556" s="1041"/>
      <c r="K556" s="1041"/>
    </row>
    <row r="557" spans="1:11" x14ac:dyDescent="0.25">
      <c r="A557" s="1041"/>
      <c r="B557" s="1068"/>
      <c r="C557" s="1058"/>
      <c r="D557" s="1058"/>
      <c r="E557" s="1060"/>
      <c r="F557" s="1060"/>
      <c r="G557" s="1060"/>
      <c r="H557" s="1060"/>
      <c r="J557" s="1041"/>
      <c r="K557" s="1041"/>
    </row>
    <row r="558" spans="1:11" x14ac:dyDescent="0.25">
      <c r="A558" s="1041"/>
      <c r="B558" s="1068"/>
      <c r="C558" s="1058"/>
      <c r="D558" s="1058"/>
      <c r="E558" s="1060"/>
      <c r="F558" s="1060"/>
      <c r="G558" s="1060"/>
      <c r="H558" s="1060"/>
      <c r="J558" s="1041"/>
      <c r="K558" s="1041"/>
    </row>
    <row r="559" spans="1:11" x14ac:dyDescent="0.25">
      <c r="A559" s="1041"/>
      <c r="B559" s="1068"/>
      <c r="C559" s="1058"/>
      <c r="D559" s="1058"/>
      <c r="E559" s="1060"/>
      <c r="F559" s="1060"/>
      <c r="G559" s="1060"/>
      <c r="H559" s="1060"/>
      <c r="J559" s="1041"/>
      <c r="K559" s="1041"/>
    </row>
    <row r="560" spans="1:11" x14ac:dyDescent="0.25">
      <c r="A560" s="1041"/>
      <c r="B560" s="1068"/>
      <c r="C560" s="1058"/>
      <c r="D560" s="1058"/>
      <c r="E560" s="1060"/>
      <c r="F560" s="1060"/>
      <c r="G560" s="1060"/>
      <c r="H560" s="1060"/>
      <c r="J560" s="1041"/>
      <c r="K560" s="1041"/>
    </row>
    <row r="561" spans="1:11" x14ac:dyDescent="0.25">
      <c r="A561" s="1041"/>
      <c r="B561" s="1068"/>
      <c r="C561" s="1058"/>
      <c r="D561" s="1058"/>
      <c r="E561" s="1060"/>
      <c r="F561" s="1060"/>
      <c r="G561" s="1060"/>
      <c r="H561" s="1060"/>
      <c r="J561" s="1041"/>
      <c r="K561" s="1041"/>
    </row>
    <row r="562" spans="1:11" x14ac:dyDescent="0.25">
      <c r="A562" s="1041"/>
      <c r="B562" s="1068"/>
      <c r="C562" s="1058"/>
      <c r="D562" s="1058"/>
      <c r="E562" s="1060"/>
      <c r="F562" s="1060"/>
      <c r="G562" s="1060"/>
      <c r="H562" s="1060"/>
      <c r="J562" s="1041"/>
      <c r="K562" s="1041"/>
    </row>
    <row r="563" spans="1:11" x14ac:dyDescent="0.25">
      <c r="A563" s="1041"/>
      <c r="B563" s="1068"/>
      <c r="C563" s="1058"/>
      <c r="D563" s="1058"/>
      <c r="E563" s="1060"/>
      <c r="F563" s="1060"/>
      <c r="G563" s="1060"/>
      <c r="H563" s="1060"/>
      <c r="J563" s="1041"/>
      <c r="K563" s="1041"/>
    </row>
    <row r="564" spans="1:11" x14ac:dyDescent="0.25">
      <c r="A564" s="1041"/>
      <c r="B564" s="1068"/>
      <c r="C564" s="1058"/>
      <c r="D564" s="1058"/>
      <c r="E564" s="1060"/>
      <c r="F564" s="1060"/>
      <c r="G564" s="1060"/>
      <c r="H564" s="1060"/>
      <c r="J564" s="1041"/>
      <c r="K564" s="1041"/>
    </row>
    <row r="565" spans="1:11" x14ac:dyDescent="0.25">
      <c r="A565" s="1041"/>
      <c r="B565" s="1068"/>
      <c r="C565" s="1058"/>
      <c r="D565" s="1058"/>
      <c r="E565" s="1060"/>
      <c r="F565" s="1060"/>
      <c r="G565" s="1060"/>
      <c r="H565" s="1060"/>
      <c r="J565" s="1041"/>
      <c r="K565" s="1041"/>
    </row>
    <row r="566" spans="1:11" x14ac:dyDescent="0.25">
      <c r="A566" s="1041"/>
      <c r="B566" s="1068"/>
      <c r="C566" s="1058"/>
      <c r="D566" s="1058"/>
      <c r="E566" s="1060"/>
      <c r="F566" s="1060"/>
      <c r="G566" s="1060"/>
      <c r="H566" s="1060"/>
      <c r="J566" s="1041"/>
      <c r="K566" s="1041"/>
    </row>
    <row r="567" spans="1:11" x14ac:dyDescent="0.25">
      <c r="A567" s="1041"/>
      <c r="B567" s="1068"/>
      <c r="C567" s="1058"/>
      <c r="D567" s="1058"/>
      <c r="E567" s="1060"/>
      <c r="F567" s="1060"/>
      <c r="G567" s="1060"/>
      <c r="H567" s="1060"/>
      <c r="J567" s="1041"/>
      <c r="K567" s="1041"/>
    </row>
    <row r="568" spans="1:11" x14ac:dyDescent="0.25">
      <c r="A568" s="1041"/>
      <c r="B568" s="1068"/>
      <c r="C568" s="1058"/>
      <c r="D568" s="1058"/>
      <c r="E568" s="1060"/>
      <c r="F568" s="1060"/>
      <c r="G568" s="1060"/>
      <c r="H568" s="1060"/>
      <c r="J568" s="1041"/>
      <c r="K568" s="1041"/>
    </row>
    <row r="569" spans="1:11" x14ac:dyDescent="0.25">
      <c r="A569" s="1041"/>
      <c r="B569" s="1068"/>
      <c r="C569" s="1058"/>
      <c r="D569" s="1058"/>
      <c r="E569" s="1060"/>
      <c r="F569" s="1060"/>
      <c r="G569" s="1060"/>
      <c r="H569" s="1060"/>
      <c r="J569" s="1041"/>
      <c r="K569" s="1041"/>
    </row>
    <row r="570" spans="1:11" x14ac:dyDescent="0.25">
      <c r="A570" s="1041"/>
      <c r="B570" s="1068"/>
      <c r="C570" s="1058"/>
      <c r="D570" s="1058"/>
      <c r="E570" s="1060"/>
      <c r="F570" s="1060"/>
      <c r="G570" s="1060"/>
      <c r="H570" s="1060"/>
      <c r="J570" s="1041"/>
      <c r="K570" s="1041"/>
    </row>
    <row r="571" spans="1:11" x14ac:dyDescent="0.25">
      <c r="A571" s="1041"/>
      <c r="B571" s="1068"/>
      <c r="C571" s="1058"/>
      <c r="D571" s="1058"/>
      <c r="E571" s="1060"/>
      <c r="F571" s="1060"/>
      <c r="G571" s="1060"/>
      <c r="H571" s="1060"/>
      <c r="J571" s="1041"/>
      <c r="K571" s="1041"/>
    </row>
    <row r="572" spans="1:11" x14ac:dyDescent="0.25">
      <c r="A572" s="1041"/>
      <c r="B572" s="1068"/>
      <c r="C572" s="1058"/>
      <c r="D572" s="1058"/>
      <c r="E572" s="1060"/>
      <c r="F572" s="1060"/>
      <c r="G572" s="1060"/>
      <c r="H572" s="1060"/>
      <c r="J572" s="1041"/>
      <c r="K572" s="1041"/>
    </row>
    <row r="573" spans="1:11" x14ac:dyDescent="0.25">
      <c r="A573" s="1041"/>
      <c r="B573" s="1068"/>
      <c r="C573" s="1058"/>
      <c r="D573" s="1058"/>
      <c r="E573" s="1060"/>
      <c r="F573" s="1060"/>
      <c r="G573" s="1060"/>
      <c r="H573" s="1060"/>
      <c r="J573" s="1041"/>
      <c r="K573" s="1041"/>
    </row>
    <row r="574" spans="1:11" x14ac:dyDescent="0.25">
      <c r="A574" s="1041"/>
      <c r="B574" s="1068"/>
      <c r="C574" s="1058"/>
      <c r="D574" s="1058"/>
      <c r="E574" s="1060"/>
      <c r="F574" s="1060"/>
      <c r="G574" s="1060"/>
      <c r="H574" s="1060"/>
      <c r="J574" s="1041"/>
      <c r="K574" s="1041"/>
    </row>
    <row r="575" spans="1:11" x14ac:dyDescent="0.25">
      <c r="A575" s="1041"/>
      <c r="B575" s="1068"/>
      <c r="C575" s="1058"/>
      <c r="D575" s="1058"/>
      <c r="E575" s="1060"/>
      <c r="F575" s="1060"/>
      <c r="G575" s="1060"/>
      <c r="H575" s="1060"/>
      <c r="J575" s="1041"/>
      <c r="K575" s="1041"/>
    </row>
    <row r="576" spans="1:11" x14ac:dyDescent="0.25">
      <c r="A576" s="1041"/>
      <c r="B576" s="1068"/>
      <c r="C576" s="1058"/>
      <c r="D576" s="1058"/>
      <c r="E576" s="1060"/>
      <c r="F576" s="1060"/>
      <c r="G576" s="1060"/>
      <c r="H576" s="1060"/>
      <c r="J576" s="1041"/>
      <c r="K576" s="1041"/>
    </row>
    <row r="577" spans="1:11" x14ac:dyDescent="0.25">
      <c r="A577" s="1041"/>
      <c r="B577" s="1068"/>
      <c r="C577" s="1058"/>
      <c r="D577" s="1058"/>
      <c r="E577" s="1060"/>
      <c r="F577" s="1060"/>
      <c r="G577" s="1060"/>
      <c r="H577" s="1060"/>
      <c r="J577" s="1041"/>
      <c r="K577" s="1041"/>
    </row>
    <row r="578" spans="1:11" x14ac:dyDescent="0.25">
      <c r="A578" s="1041"/>
      <c r="B578" s="1068"/>
      <c r="C578" s="1058"/>
      <c r="D578" s="1058"/>
      <c r="E578" s="1060"/>
      <c r="F578" s="1060"/>
      <c r="G578" s="1060"/>
      <c r="H578" s="1060"/>
      <c r="J578" s="1041"/>
      <c r="K578" s="1041"/>
    </row>
    <row r="579" spans="1:11" x14ac:dyDescent="0.25">
      <c r="A579" s="1041"/>
      <c r="B579" s="1068"/>
      <c r="C579" s="1058"/>
      <c r="D579" s="1058"/>
      <c r="E579" s="1060"/>
      <c r="F579" s="1060"/>
      <c r="G579" s="1060"/>
      <c r="H579" s="1060"/>
      <c r="J579" s="1041"/>
      <c r="K579" s="1041"/>
    </row>
    <row r="580" spans="1:11" x14ac:dyDescent="0.25">
      <c r="A580" s="1041"/>
      <c r="B580" s="1068"/>
      <c r="C580" s="1058"/>
      <c r="D580" s="1058"/>
      <c r="E580" s="1060"/>
      <c r="F580" s="1060"/>
      <c r="G580" s="1060"/>
      <c r="H580" s="1060"/>
      <c r="J580" s="1041"/>
      <c r="K580" s="1041"/>
    </row>
    <row r="581" spans="1:11" x14ac:dyDescent="0.25">
      <c r="A581" s="1041"/>
      <c r="B581" s="1068"/>
      <c r="C581" s="1058"/>
      <c r="D581" s="1058"/>
      <c r="E581" s="1060"/>
      <c r="F581" s="1060"/>
      <c r="G581" s="1060"/>
      <c r="H581" s="1060"/>
      <c r="J581" s="1041"/>
      <c r="K581" s="1041"/>
    </row>
    <row r="582" spans="1:11" x14ac:dyDescent="0.25">
      <c r="A582" s="1041"/>
      <c r="B582" s="1068"/>
      <c r="C582" s="1058"/>
      <c r="D582" s="1058"/>
      <c r="E582" s="1060"/>
      <c r="F582" s="1060"/>
      <c r="G582" s="1060"/>
      <c r="H582" s="1060"/>
      <c r="J582" s="1041"/>
      <c r="K582" s="1041"/>
    </row>
    <row r="583" spans="1:11" x14ac:dyDescent="0.25">
      <c r="A583" s="1041"/>
      <c r="B583" s="1068"/>
      <c r="C583" s="1058"/>
      <c r="D583" s="1058"/>
      <c r="E583" s="1060"/>
      <c r="F583" s="1060"/>
      <c r="G583" s="1060"/>
      <c r="H583" s="1060"/>
      <c r="J583" s="1041"/>
      <c r="K583" s="1041"/>
    </row>
    <row r="584" spans="1:11" x14ac:dyDescent="0.25">
      <c r="A584" s="1041"/>
      <c r="B584" s="1068"/>
      <c r="C584" s="1058"/>
      <c r="D584" s="1058"/>
      <c r="E584" s="1060"/>
      <c r="F584" s="1060"/>
      <c r="G584" s="1060"/>
      <c r="H584" s="1060"/>
      <c r="J584" s="1041"/>
      <c r="K584" s="1041"/>
    </row>
    <row r="585" spans="1:11" x14ac:dyDescent="0.25">
      <c r="A585" s="1041"/>
      <c r="B585" s="1068"/>
      <c r="C585" s="1058"/>
      <c r="D585" s="1058"/>
      <c r="E585" s="1060"/>
      <c r="F585" s="1060"/>
      <c r="G585" s="1060"/>
      <c r="H585" s="1060"/>
      <c r="J585" s="1041"/>
      <c r="K585" s="1041"/>
    </row>
    <row r="586" spans="1:11" x14ac:dyDescent="0.25">
      <c r="A586" s="1041"/>
      <c r="B586" s="1068"/>
      <c r="C586" s="1058"/>
      <c r="D586" s="1058"/>
      <c r="E586" s="1060"/>
      <c r="F586" s="1060"/>
      <c r="G586" s="1060"/>
      <c r="H586" s="1060"/>
      <c r="J586" s="1041"/>
      <c r="K586" s="1041"/>
    </row>
    <row r="587" spans="1:11" x14ac:dyDescent="0.25">
      <c r="A587" s="1041"/>
      <c r="B587" s="1068"/>
      <c r="C587" s="1058"/>
      <c r="D587" s="1058"/>
      <c r="E587" s="1060"/>
      <c r="F587" s="1060"/>
      <c r="G587" s="1060"/>
      <c r="H587" s="1060"/>
      <c r="J587" s="1041"/>
      <c r="K587" s="1041"/>
    </row>
    <row r="588" spans="1:11" x14ac:dyDescent="0.25">
      <c r="A588" s="1041"/>
      <c r="B588" s="1068"/>
      <c r="C588" s="1058"/>
      <c r="D588" s="1058"/>
      <c r="E588" s="1060"/>
      <c r="F588" s="1060"/>
      <c r="G588" s="1060"/>
      <c r="H588" s="1060"/>
      <c r="J588" s="1041"/>
      <c r="K588" s="1041"/>
    </row>
    <row r="589" spans="1:11" x14ac:dyDescent="0.25">
      <c r="A589" s="1041"/>
      <c r="B589" s="1068"/>
      <c r="C589" s="1058"/>
      <c r="D589" s="1058"/>
      <c r="E589" s="1060"/>
      <c r="F589" s="1060"/>
      <c r="G589" s="1060"/>
      <c r="H589" s="1060"/>
      <c r="J589" s="1041"/>
      <c r="K589" s="1041"/>
    </row>
    <row r="590" spans="1:11" x14ac:dyDescent="0.25">
      <c r="A590" s="1041"/>
      <c r="B590" s="1068"/>
      <c r="C590" s="1058"/>
      <c r="D590" s="1058"/>
      <c r="E590" s="1060"/>
      <c r="F590" s="1060"/>
      <c r="G590" s="1060"/>
      <c r="H590" s="1060"/>
      <c r="J590" s="1041"/>
      <c r="K590" s="1041"/>
    </row>
    <row r="591" spans="1:11" x14ac:dyDescent="0.25">
      <c r="A591" s="1041"/>
      <c r="B591" s="1068"/>
      <c r="C591" s="1058"/>
      <c r="D591" s="1058"/>
      <c r="E591" s="1060"/>
      <c r="F591" s="1060"/>
      <c r="G591" s="1060"/>
      <c r="H591" s="1060"/>
      <c r="J591" s="1041"/>
      <c r="K591" s="1041"/>
    </row>
    <row r="592" spans="1:11" x14ac:dyDescent="0.25">
      <c r="A592" s="1041"/>
      <c r="B592" s="1068"/>
      <c r="C592" s="1058"/>
      <c r="D592" s="1058"/>
      <c r="E592" s="1060"/>
      <c r="F592" s="1060"/>
      <c r="G592" s="1060"/>
      <c r="H592" s="1060"/>
      <c r="J592" s="1041"/>
      <c r="K592" s="1041"/>
    </row>
    <row r="593" spans="1:11" x14ac:dyDescent="0.25">
      <c r="A593" s="1041"/>
      <c r="B593" s="1068"/>
      <c r="C593" s="1058"/>
      <c r="D593" s="1058"/>
      <c r="E593" s="1060"/>
      <c r="F593" s="1060"/>
      <c r="G593" s="1060"/>
      <c r="H593" s="1060"/>
      <c r="J593" s="1041"/>
      <c r="K593" s="1041"/>
    </row>
    <row r="594" spans="1:11" x14ac:dyDescent="0.25">
      <c r="A594" s="1041"/>
      <c r="B594" s="1068"/>
      <c r="C594" s="1058"/>
      <c r="D594" s="1058"/>
      <c r="E594" s="1060"/>
      <c r="F594" s="1060"/>
      <c r="G594" s="1060"/>
      <c r="H594" s="1060"/>
      <c r="J594" s="1041"/>
      <c r="K594" s="1041"/>
    </row>
    <row r="595" spans="1:11" x14ac:dyDescent="0.25">
      <c r="A595" s="1041"/>
      <c r="B595" s="1068"/>
      <c r="C595" s="1058"/>
      <c r="D595" s="1058"/>
      <c r="E595" s="1060"/>
      <c r="F595" s="1060"/>
      <c r="G595" s="1060"/>
      <c r="H595" s="1060"/>
      <c r="J595" s="1041"/>
      <c r="K595" s="1041"/>
    </row>
    <row r="596" spans="1:11" x14ac:dyDescent="0.25">
      <c r="A596" s="1041"/>
      <c r="B596" s="1068"/>
      <c r="C596" s="1058"/>
      <c r="D596" s="1058"/>
      <c r="E596" s="1060"/>
      <c r="F596" s="1060"/>
      <c r="G596" s="1060"/>
      <c r="H596" s="1060"/>
      <c r="J596" s="1041"/>
      <c r="K596" s="1041"/>
    </row>
    <row r="597" spans="1:11" x14ac:dyDescent="0.25">
      <c r="A597" s="1041"/>
      <c r="B597" s="1068"/>
      <c r="C597" s="1058"/>
      <c r="D597" s="1058"/>
      <c r="E597" s="1060"/>
      <c r="F597" s="1060"/>
      <c r="G597" s="1060"/>
      <c r="H597" s="1060"/>
      <c r="J597" s="1041"/>
      <c r="K597" s="1041"/>
    </row>
    <row r="598" spans="1:11" x14ac:dyDescent="0.25">
      <c r="A598" s="1041"/>
      <c r="B598" s="1068"/>
      <c r="C598" s="1058"/>
      <c r="D598" s="1058"/>
      <c r="E598" s="1060"/>
      <c r="F598" s="1060"/>
      <c r="G598" s="1060"/>
      <c r="H598" s="1060"/>
      <c r="J598" s="1041"/>
      <c r="K598" s="1041"/>
    </row>
    <row r="599" spans="1:11" x14ac:dyDescent="0.25">
      <c r="A599" s="1041"/>
      <c r="B599" s="1068"/>
      <c r="C599" s="1058"/>
      <c r="D599" s="1058"/>
      <c r="E599" s="1060"/>
      <c r="F599" s="1060"/>
      <c r="G599" s="1060"/>
      <c r="H599" s="1060"/>
      <c r="J599" s="1041"/>
      <c r="K599" s="1041"/>
    </row>
    <row r="600" spans="1:11" x14ac:dyDescent="0.25">
      <c r="A600" s="1041"/>
      <c r="B600" s="1068"/>
      <c r="C600" s="1058"/>
      <c r="D600" s="1058"/>
      <c r="E600" s="1060"/>
      <c r="F600" s="1060"/>
      <c r="G600" s="1060"/>
      <c r="H600" s="1060"/>
      <c r="J600" s="1041"/>
      <c r="K600" s="1041"/>
    </row>
    <row r="601" spans="1:11" x14ac:dyDescent="0.25">
      <c r="A601" s="1041"/>
      <c r="B601" s="1068"/>
      <c r="C601" s="1058"/>
      <c r="D601" s="1058"/>
      <c r="E601" s="1060"/>
      <c r="F601" s="1060"/>
      <c r="G601" s="1060"/>
      <c r="H601" s="1060"/>
      <c r="J601" s="1041"/>
      <c r="K601" s="1041"/>
    </row>
    <row r="602" spans="1:11" x14ac:dyDescent="0.25">
      <c r="A602" s="1041"/>
      <c r="B602" s="1068"/>
      <c r="C602" s="1058"/>
      <c r="D602" s="1058"/>
      <c r="E602" s="1060"/>
      <c r="F602" s="1060"/>
      <c r="G602" s="1060"/>
      <c r="H602" s="1060"/>
      <c r="J602" s="1041"/>
      <c r="K602" s="1041"/>
    </row>
    <row r="603" spans="1:11" x14ac:dyDescent="0.25">
      <c r="A603" s="1041"/>
      <c r="B603" s="1068"/>
      <c r="C603" s="1058"/>
      <c r="D603" s="1058"/>
      <c r="E603" s="1060"/>
      <c r="F603" s="1060"/>
      <c r="G603" s="1060"/>
      <c r="H603" s="1060"/>
      <c r="J603" s="1041"/>
      <c r="K603" s="1041"/>
    </row>
    <row r="604" spans="1:11" x14ac:dyDescent="0.25">
      <c r="A604" s="1041"/>
      <c r="B604" s="1068"/>
      <c r="C604" s="1058"/>
      <c r="D604" s="1058"/>
      <c r="E604" s="1060"/>
      <c r="F604" s="1060"/>
      <c r="G604" s="1060"/>
      <c r="H604" s="1060"/>
      <c r="J604" s="1041"/>
      <c r="K604" s="1041"/>
    </row>
    <row r="605" spans="1:11" x14ac:dyDescent="0.25">
      <c r="A605" s="1041"/>
      <c r="B605" s="1068"/>
      <c r="C605" s="1058"/>
      <c r="D605" s="1058"/>
      <c r="E605" s="1060"/>
      <c r="F605" s="1060"/>
      <c r="G605" s="1060"/>
      <c r="H605" s="1060"/>
      <c r="J605" s="1041"/>
      <c r="K605" s="1041"/>
    </row>
    <row r="606" spans="1:11" x14ac:dyDescent="0.25">
      <c r="A606" s="1041"/>
      <c r="B606" s="1068"/>
      <c r="C606" s="1058"/>
      <c r="D606" s="1058"/>
      <c r="E606" s="1060"/>
      <c r="F606" s="1060"/>
      <c r="G606" s="1060"/>
      <c r="H606" s="1060"/>
      <c r="J606" s="1041"/>
      <c r="K606" s="1041"/>
    </row>
    <row r="607" spans="1:11" x14ac:dyDescent="0.25">
      <c r="A607" s="1041"/>
      <c r="B607" s="1068"/>
      <c r="C607" s="1058"/>
      <c r="D607" s="1058"/>
      <c r="E607" s="1060"/>
      <c r="F607" s="1060"/>
      <c r="G607" s="1060"/>
      <c r="H607" s="1060"/>
      <c r="J607" s="1041"/>
      <c r="K607" s="1041"/>
    </row>
    <row r="608" spans="1:11" x14ac:dyDescent="0.25">
      <c r="A608" s="1041"/>
      <c r="B608" s="1068"/>
      <c r="C608" s="1058"/>
      <c r="D608" s="1058"/>
      <c r="E608" s="1060"/>
      <c r="F608" s="1060"/>
      <c r="G608" s="1060"/>
      <c r="H608" s="1060"/>
      <c r="J608" s="1041"/>
      <c r="K608" s="1041"/>
    </row>
    <row r="609" spans="1:11" x14ac:dyDescent="0.25">
      <c r="A609" s="1041"/>
      <c r="B609" s="1068"/>
      <c r="C609" s="1058"/>
      <c r="D609" s="1058"/>
      <c r="E609" s="1060"/>
      <c r="F609" s="1060"/>
      <c r="G609" s="1060"/>
      <c r="H609" s="1060"/>
      <c r="J609" s="1041"/>
      <c r="K609" s="1041"/>
    </row>
    <row r="610" spans="1:11" x14ac:dyDescent="0.25">
      <c r="A610" s="1041"/>
      <c r="B610" s="1068"/>
      <c r="C610" s="1058"/>
      <c r="D610" s="1058"/>
      <c r="E610" s="1060"/>
      <c r="F610" s="1060"/>
      <c r="G610" s="1060"/>
      <c r="H610" s="1060"/>
      <c r="J610" s="1041"/>
      <c r="K610" s="1041"/>
    </row>
    <row r="611" spans="1:11" x14ac:dyDescent="0.25">
      <c r="A611" s="1041"/>
      <c r="B611" s="1068"/>
      <c r="C611" s="1058"/>
      <c r="D611" s="1058"/>
      <c r="E611" s="1060"/>
      <c r="F611" s="1060"/>
      <c r="G611" s="1060"/>
      <c r="H611" s="1060"/>
      <c r="J611" s="1041"/>
      <c r="K611" s="1041"/>
    </row>
    <row r="612" spans="1:11" x14ac:dyDescent="0.25">
      <c r="A612" s="1041"/>
      <c r="B612" s="1068"/>
      <c r="C612" s="1058"/>
      <c r="D612" s="1058"/>
      <c r="E612" s="1060"/>
      <c r="F612" s="1060"/>
      <c r="G612" s="1060"/>
      <c r="H612" s="1060"/>
      <c r="J612" s="1041"/>
      <c r="K612" s="1041"/>
    </row>
    <row r="613" spans="1:11" x14ac:dyDescent="0.25">
      <c r="A613" s="1041"/>
      <c r="B613" s="1068"/>
      <c r="C613" s="1058"/>
      <c r="D613" s="1058"/>
      <c r="E613" s="1060"/>
      <c r="F613" s="1060"/>
      <c r="G613" s="1060"/>
      <c r="H613" s="1060"/>
      <c r="J613" s="1041"/>
      <c r="K613" s="1041"/>
    </row>
    <row r="614" spans="1:11" x14ac:dyDescent="0.25">
      <c r="A614" s="1041"/>
      <c r="B614" s="1068"/>
      <c r="C614" s="1058"/>
      <c r="D614" s="1058"/>
      <c r="E614" s="1060"/>
      <c r="F614" s="1060"/>
      <c r="G614" s="1060"/>
      <c r="H614" s="1060"/>
      <c r="J614" s="1041"/>
      <c r="K614" s="1041"/>
    </row>
    <row r="615" spans="1:11" x14ac:dyDescent="0.25">
      <c r="A615" s="1041"/>
      <c r="B615" s="1068"/>
      <c r="C615" s="1058"/>
      <c r="D615" s="1058"/>
      <c r="E615" s="1060"/>
      <c r="F615" s="1060"/>
      <c r="G615" s="1060"/>
      <c r="H615" s="1060"/>
      <c r="J615" s="1041"/>
      <c r="K615" s="1041"/>
    </row>
    <row r="616" spans="1:11" x14ac:dyDescent="0.25">
      <c r="A616" s="1041"/>
      <c r="B616" s="1068"/>
      <c r="C616" s="1058"/>
      <c r="D616" s="1058"/>
      <c r="E616" s="1060"/>
      <c r="F616" s="1060"/>
      <c r="G616" s="1060"/>
      <c r="H616" s="1060"/>
      <c r="J616" s="1041"/>
      <c r="K616" s="1041"/>
    </row>
    <row r="617" spans="1:11" x14ac:dyDescent="0.25">
      <c r="A617" s="1041"/>
      <c r="B617" s="1068"/>
      <c r="C617" s="1058"/>
      <c r="D617" s="1058"/>
      <c r="E617" s="1060"/>
      <c r="F617" s="1060"/>
      <c r="G617" s="1060"/>
      <c r="H617" s="1060"/>
      <c r="J617" s="1041"/>
      <c r="K617" s="1041"/>
    </row>
    <row r="618" spans="1:11" x14ac:dyDescent="0.25">
      <c r="A618" s="1041"/>
      <c r="B618" s="1068"/>
      <c r="C618" s="1058"/>
      <c r="D618" s="1058"/>
      <c r="E618" s="1060"/>
      <c r="F618" s="1060"/>
      <c r="G618" s="1060"/>
      <c r="H618" s="1060"/>
      <c r="J618" s="1041"/>
      <c r="K618" s="1041"/>
    </row>
    <row r="619" spans="1:11" x14ac:dyDescent="0.25">
      <c r="A619" s="1041"/>
      <c r="B619" s="1068"/>
      <c r="C619" s="1058"/>
      <c r="D619" s="1058"/>
      <c r="E619" s="1060"/>
      <c r="F619" s="1060"/>
      <c r="G619" s="1060"/>
      <c r="H619" s="1060"/>
      <c r="J619" s="1041"/>
      <c r="K619" s="1041"/>
    </row>
    <row r="620" spans="1:11" x14ac:dyDescent="0.25">
      <c r="A620" s="1041"/>
      <c r="B620" s="1068"/>
      <c r="C620" s="1058"/>
      <c r="D620" s="1058"/>
      <c r="E620" s="1060"/>
      <c r="F620" s="1060"/>
      <c r="G620" s="1060"/>
      <c r="H620" s="1060"/>
      <c r="J620" s="1041"/>
      <c r="K620" s="1041"/>
    </row>
    <row r="621" spans="1:11" x14ac:dyDescent="0.25">
      <c r="A621" s="1041"/>
      <c r="B621" s="1068"/>
      <c r="C621" s="1058"/>
      <c r="D621" s="1058"/>
      <c r="E621" s="1060"/>
      <c r="F621" s="1060"/>
      <c r="G621" s="1060"/>
      <c r="H621" s="1060"/>
      <c r="J621" s="1041"/>
      <c r="K621" s="1041"/>
    </row>
    <row r="622" spans="1:11" x14ac:dyDescent="0.25">
      <c r="A622" s="1041"/>
      <c r="B622" s="1068"/>
      <c r="C622" s="1058"/>
      <c r="D622" s="1058"/>
      <c r="E622" s="1060"/>
      <c r="F622" s="1060"/>
      <c r="G622" s="1060"/>
      <c r="H622" s="1060"/>
      <c r="J622" s="1041"/>
      <c r="K622" s="1041"/>
    </row>
    <row r="623" spans="1:11" x14ac:dyDescent="0.25">
      <c r="A623" s="1041"/>
      <c r="B623" s="1068"/>
      <c r="C623" s="1058"/>
      <c r="D623" s="1058"/>
      <c r="E623" s="1060"/>
      <c r="F623" s="1060"/>
      <c r="G623" s="1060"/>
      <c r="H623" s="1060"/>
      <c r="J623" s="1041"/>
      <c r="K623" s="1041"/>
    </row>
    <row r="624" spans="1:11" x14ac:dyDescent="0.25">
      <c r="A624" s="1041"/>
      <c r="B624" s="1068"/>
      <c r="C624" s="1058"/>
      <c r="D624" s="1058"/>
      <c r="E624" s="1060"/>
      <c r="F624" s="1060"/>
      <c r="G624" s="1060"/>
      <c r="H624" s="1060"/>
      <c r="J624" s="1041"/>
      <c r="K624" s="1041"/>
    </row>
    <row r="625" spans="1:11" x14ac:dyDescent="0.25">
      <c r="A625" s="1041"/>
      <c r="B625" s="1068"/>
      <c r="C625" s="1058"/>
      <c r="D625" s="1058"/>
      <c r="E625" s="1060"/>
      <c r="F625" s="1060"/>
      <c r="G625" s="1060"/>
      <c r="H625" s="1060"/>
      <c r="J625" s="1041"/>
      <c r="K625" s="1041"/>
    </row>
    <row r="626" spans="1:11" x14ac:dyDescent="0.25">
      <c r="A626" s="1041"/>
      <c r="B626" s="1068"/>
      <c r="C626" s="1058"/>
      <c r="D626" s="1058"/>
      <c r="E626" s="1060"/>
      <c r="F626" s="1060"/>
      <c r="G626" s="1060"/>
      <c r="H626" s="1060"/>
      <c r="J626" s="1041"/>
      <c r="K626" s="1041"/>
    </row>
    <row r="627" spans="1:11" x14ac:dyDescent="0.25">
      <c r="A627" s="1041"/>
      <c r="B627" s="1068"/>
      <c r="C627" s="1058"/>
      <c r="D627" s="1058"/>
      <c r="E627" s="1060"/>
      <c r="F627" s="1060"/>
      <c r="G627" s="1060"/>
      <c r="H627" s="1060"/>
      <c r="J627" s="1041"/>
      <c r="K627" s="1041"/>
    </row>
    <row r="628" spans="1:11" x14ac:dyDescent="0.25">
      <c r="A628" s="1041"/>
      <c r="B628" s="1068"/>
      <c r="C628" s="1058"/>
      <c r="D628" s="1058"/>
      <c r="E628" s="1060"/>
      <c r="F628" s="1060"/>
      <c r="G628" s="1060"/>
      <c r="H628" s="1060"/>
      <c r="J628" s="1041"/>
      <c r="K628" s="1041"/>
    </row>
    <row r="629" spans="1:11" x14ac:dyDescent="0.25">
      <c r="A629" s="1041"/>
      <c r="B629" s="1068"/>
      <c r="C629" s="1058"/>
      <c r="D629" s="1058"/>
      <c r="E629" s="1060"/>
      <c r="F629" s="1060"/>
      <c r="G629" s="1060"/>
      <c r="H629" s="1060"/>
      <c r="J629" s="1041"/>
      <c r="K629" s="1041"/>
    </row>
    <row r="630" spans="1:11" x14ac:dyDescent="0.25">
      <c r="A630" s="1041"/>
      <c r="B630" s="1068"/>
      <c r="C630" s="1058"/>
      <c r="D630" s="1058"/>
      <c r="E630" s="1060"/>
      <c r="F630" s="1060"/>
      <c r="G630" s="1060"/>
      <c r="H630" s="1060"/>
      <c r="J630" s="1041"/>
      <c r="K630" s="1041"/>
    </row>
    <row r="631" spans="1:11" x14ac:dyDescent="0.25">
      <c r="A631" s="1041"/>
      <c r="B631" s="1068"/>
      <c r="C631" s="1058"/>
      <c r="D631" s="1058"/>
      <c r="E631" s="1060"/>
      <c r="F631" s="1060"/>
      <c r="G631" s="1060"/>
      <c r="H631" s="1060"/>
      <c r="J631" s="1041"/>
      <c r="K631" s="1041"/>
    </row>
    <row r="632" spans="1:11" x14ac:dyDescent="0.25">
      <c r="A632" s="1041"/>
      <c r="B632" s="1068"/>
      <c r="C632" s="1058"/>
      <c r="D632" s="1058"/>
      <c r="E632" s="1060"/>
      <c r="F632" s="1060"/>
      <c r="G632" s="1060"/>
      <c r="H632" s="1060"/>
      <c r="J632" s="1041"/>
      <c r="K632" s="1041"/>
    </row>
    <row r="633" spans="1:11" x14ac:dyDescent="0.25">
      <c r="A633" s="1041"/>
      <c r="B633" s="1068"/>
      <c r="C633" s="1058"/>
      <c r="D633" s="1058"/>
      <c r="E633" s="1060"/>
      <c r="F633" s="1060"/>
      <c r="G633" s="1060"/>
      <c r="H633" s="1060"/>
      <c r="J633" s="1041"/>
      <c r="K633" s="1041"/>
    </row>
    <row r="634" spans="1:11" x14ac:dyDescent="0.25">
      <c r="A634" s="1041"/>
      <c r="B634" s="1068"/>
      <c r="C634" s="1058"/>
      <c r="D634" s="1058"/>
      <c r="E634" s="1060"/>
      <c r="F634" s="1060"/>
      <c r="G634" s="1060"/>
      <c r="H634" s="1060"/>
      <c r="J634" s="1041"/>
      <c r="K634" s="1041"/>
    </row>
    <row r="635" spans="1:11" x14ac:dyDescent="0.25">
      <c r="A635" s="1041"/>
      <c r="B635" s="1068"/>
      <c r="C635" s="1058"/>
      <c r="D635" s="1058"/>
      <c r="E635" s="1060"/>
      <c r="F635" s="1060"/>
      <c r="G635" s="1060"/>
      <c r="H635" s="1060"/>
      <c r="J635" s="1041"/>
      <c r="K635" s="1041"/>
    </row>
    <row r="636" spans="1:11" x14ac:dyDescent="0.25">
      <c r="A636" s="1041"/>
      <c r="B636" s="1068"/>
      <c r="C636" s="1058"/>
      <c r="D636" s="1058"/>
      <c r="E636" s="1060"/>
      <c r="F636" s="1060"/>
      <c r="G636" s="1060"/>
      <c r="H636" s="1060"/>
      <c r="J636" s="1041"/>
      <c r="K636" s="1041"/>
    </row>
    <row r="637" spans="1:11" x14ac:dyDescent="0.25">
      <c r="A637" s="1041"/>
      <c r="B637" s="1068"/>
      <c r="C637" s="1058"/>
      <c r="D637" s="1058"/>
      <c r="E637" s="1060"/>
      <c r="F637" s="1060"/>
      <c r="G637" s="1060"/>
      <c r="H637" s="1060"/>
      <c r="J637" s="1041"/>
      <c r="K637" s="1041"/>
    </row>
    <row r="638" spans="1:11" x14ac:dyDescent="0.25">
      <c r="A638" s="1041"/>
      <c r="B638" s="1068"/>
      <c r="C638" s="1058"/>
      <c r="D638" s="1058"/>
      <c r="E638" s="1060"/>
      <c r="F638" s="1060"/>
      <c r="G638" s="1060"/>
      <c r="H638" s="1060"/>
      <c r="J638" s="1041"/>
      <c r="K638" s="1041"/>
    </row>
    <row r="639" spans="1:11" x14ac:dyDescent="0.25">
      <c r="A639" s="1041"/>
      <c r="B639" s="1068"/>
      <c r="C639" s="1058"/>
      <c r="D639" s="1058"/>
      <c r="E639" s="1060"/>
      <c r="F639" s="1060"/>
      <c r="G639" s="1060"/>
      <c r="H639" s="1060"/>
      <c r="J639" s="1041"/>
      <c r="K639" s="1041"/>
    </row>
    <row r="640" spans="1:11" x14ac:dyDescent="0.25">
      <c r="A640" s="1041"/>
      <c r="B640" s="1068"/>
      <c r="C640" s="1058"/>
      <c r="D640" s="1058"/>
      <c r="E640" s="1060"/>
      <c r="F640" s="1060"/>
      <c r="G640" s="1060"/>
      <c r="H640" s="1060"/>
      <c r="J640" s="1041"/>
      <c r="K640" s="1041"/>
    </row>
    <row r="641" spans="1:11" x14ac:dyDescent="0.25">
      <c r="A641" s="1041"/>
      <c r="B641" s="1068"/>
      <c r="C641" s="1058"/>
      <c r="D641" s="1058"/>
      <c r="E641" s="1060"/>
      <c r="F641" s="1060"/>
      <c r="G641" s="1060"/>
      <c r="H641" s="1060"/>
      <c r="J641" s="1041"/>
      <c r="K641" s="1041"/>
    </row>
    <row r="642" spans="1:11" x14ac:dyDescent="0.25">
      <c r="A642" s="1041"/>
      <c r="B642" s="1068"/>
      <c r="C642" s="1058"/>
      <c r="D642" s="1058"/>
      <c r="E642" s="1060"/>
      <c r="F642" s="1060"/>
      <c r="G642" s="1060"/>
      <c r="H642" s="1060"/>
      <c r="J642" s="1041"/>
      <c r="K642" s="1041"/>
    </row>
    <row r="643" spans="1:11" x14ac:dyDescent="0.25">
      <c r="A643" s="1041"/>
      <c r="B643" s="1068"/>
      <c r="C643" s="1058"/>
      <c r="D643" s="1058"/>
      <c r="E643" s="1060"/>
      <c r="F643" s="1060"/>
      <c r="G643" s="1060"/>
      <c r="H643" s="1060"/>
      <c r="J643" s="1041"/>
      <c r="K643" s="1041"/>
    </row>
    <row r="644" spans="1:11" x14ac:dyDescent="0.25">
      <c r="A644" s="1041"/>
      <c r="B644" s="1068"/>
      <c r="C644" s="1058"/>
      <c r="D644" s="1058"/>
      <c r="E644" s="1060"/>
      <c r="F644" s="1060"/>
      <c r="G644" s="1060"/>
      <c r="H644" s="1060"/>
      <c r="J644" s="1041"/>
      <c r="K644" s="1041"/>
    </row>
    <row r="645" spans="1:11" x14ac:dyDescent="0.25">
      <c r="A645" s="1041"/>
      <c r="B645" s="1068"/>
      <c r="C645" s="1058"/>
      <c r="D645" s="1058"/>
      <c r="E645" s="1060"/>
      <c r="F645" s="1060"/>
      <c r="G645" s="1060"/>
      <c r="H645" s="1060"/>
      <c r="J645" s="1041"/>
      <c r="K645" s="1041"/>
    </row>
    <row r="646" spans="1:11" x14ac:dyDescent="0.25">
      <c r="A646" s="1041"/>
      <c r="B646" s="1068"/>
      <c r="C646" s="1058"/>
      <c r="D646" s="1058"/>
      <c r="E646" s="1060"/>
      <c r="F646" s="1060"/>
      <c r="G646" s="1060"/>
      <c r="H646" s="1060"/>
      <c r="J646" s="1041"/>
      <c r="K646" s="1041"/>
    </row>
    <row r="647" spans="1:11" x14ac:dyDescent="0.25">
      <c r="A647" s="1041"/>
      <c r="B647" s="1068"/>
      <c r="C647" s="1058"/>
      <c r="D647" s="1058"/>
      <c r="E647" s="1060"/>
      <c r="F647" s="1060"/>
      <c r="G647" s="1060"/>
      <c r="H647" s="1060"/>
      <c r="J647" s="1041"/>
      <c r="K647" s="1041"/>
    </row>
    <row r="648" spans="1:11" x14ac:dyDescent="0.25">
      <c r="A648" s="1041"/>
      <c r="B648" s="1068"/>
      <c r="C648" s="1058"/>
      <c r="D648" s="1058"/>
      <c r="E648" s="1060"/>
      <c r="F648" s="1060"/>
      <c r="G648" s="1060"/>
      <c r="H648" s="1060"/>
      <c r="J648" s="1041"/>
      <c r="K648" s="1041"/>
    </row>
    <row r="649" spans="1:11" x14ac:dyDescent="0.25">
      <c r="A649" s="1041"/>
      <c r="B649" s="1068"/>
      <c r="C649" s="1058"/>
      <c r="D649" s="1058"/>
      <c r="E649" s="1060"/>
      <c r="F649" s="1060"/>
      <c r="G649" s="1060"/>
      <c r="H649" s="1060"/>
      <c r="J649" s="1041"/>
      <c r="K649" s="1041"/>
    </row>
    <row r="650" spans="1:11" x14ac:dyDescent="0.25">
      <c r="A650" s="1041"/>
      <c r="B650" s="1068"/>
      <c r="C650" s="1058"/>
      <c r="D650" s="1058"/>
      <c r="E650" s="1060"/>
      <c r="F650" s="1060"/>
      <c r="G650" s="1060"/>
      <c r="H650" s="1060"/>
      <c r="J650" s="1041"/>
      <c r="K650" s="1041"/>
    </row>
    <row r="651" spans="1:11" x14ac:dyDescent="0.25">
      <c r="A651" s="1041"/>
      <c r="B651" s="1068"/>
      <c r="C651" s="1058"/>
      <c r="D651" s="1058"/>
      <c r="E651" s="1060"/>
      <c r="F651" s="1060"/>
      <c r="G651" s="1060"/>
      <c r="H651" s="1060"/>
      <c r="J651" s="1041"/>
      <c r="K651" s="1041"/>
    </row>
    <row r="652" spans="1:11" x14ac:dyDescent="0.25">
      <c r="A652" s="1041"/>
      <c r="B652" s="1068"/>
      <c r="C652" s="1058"/>
      <c r="D652" s="1058"/>
      <c r="E652" s="1060"/>
      <c r="F652" s="1060"/>
      <c r="G652" s="1060"/>
      <c r="H652" s="1060"/>
      <c r="J652" s="1041"/>
      <c r="K652" s="1041"/>
    </row>
    <row r="653" spans="1:11" x14ac:dyDescent="0.25">
      <c r="A653" s="1041"/>
      <c r="B653" s="1068"/>
      <c r="C653" s="1058"/>
      <c r="D653" s="1058"/>
      <c r="E653" s="1060"/>
      <c r="F653" s="1060"/>
      <c r="G653" s="1060"/>
      <c r="H653" s="1060"/>
      <c r="J653" s="1041"/>
      <c r="K653" s="1041"/>
    </row>
    <row r="654" spans="1:11" x14ac:dyDescent="0.25">
      <c r="A654" s="1041"/>
      <c r="B654" s="1068"/>
      <c r="C654" s="1058"/>
      <c r="D654" s="1058"/>
      <c r="E654" s="1060"/>
      <c r="F654" s="1060"/>
      <c r="G654" s="1060"/>
      <c r="H654" s="1060"/>
      <c r="J654" s="1041"/>
      <c r="K654" s="1041"/>
    </row>
    <row r="655" spans="1:11" x14ac:dyDescent="0.25">
      <c r="A655" s="1041"/>
      <c r="B655" s="1068"/>
      <c r="C655" s="1058"/>
      <c r="D655" s="1058"/>
      <c r="E655" s="1060"/>
      <c r="F655" s="1060"/>
      <c r="G655" s="1060"/>
      <c r="H655" s="1060"/>
      <c r="J655" s="1041"/>
      <c r="K655" s="1041"/>
    </row>
    <row r="656" spans="1:11" x14ac:dyDescent="0.25">
      <c r="A656" s="1041"/>
      <c r="B656" s="1068"/>
      <c r="C656" s="1058"/>
      <c r="D656" s="1058"/>
      <c r="E656" s="1060"/>
      <c r="F656" s="1060"/>
      <c r="G656" s="1060"/>
      <c r="H656" s="1060"/>
      <c r="J656" s="1041"/>
      <c r="K656" s="1041"/>
    </row>
    <row r="657" spans="1:11" x14ac:dyDescent="0.25">
      <c r="A657" s="1041"/>
      <c r="B657" s="1068"/>
      <c r="C657" s="1058"/>
      <c r="D657" s="1058"/>
      <c r="E657" s="1060"/>
      <c r="F657" s="1060"/>
      <c r="G657" s="1060"/>
      <c r="H657" s="1060"/>
      <c r="J657" s="1041"/>
      <c r="K657" s="1041"/>
    </row>
    <row r="658" spans="1:11" x14ac:dyDescent="0.25">
      <c r="A658" s="1041"/>
      <c r="B658" s="1068"/>
      <c r="C658" s="1058"/>
      <c r="D658" s="1058"/>
      <c r="E658" s="1060"/>
      <c r="F658" s="1060"/>
      <c r="G658" s="1060"/>
      <c r="H658" s="1060"/>
      <c r="J658" s="1041"/>
      <c r="K658" s="1041"/>
    </row>
    <row r="659" spans="1:11" x14ac:dyDescent="0.25">
      <c r="A659" s="1041"/>
      <c r="B659" s="1068"/>
      <c r="C659" s="1058"/>
      <c r="D659" s="1058"/>
      <c r="E659" s="1060"/>
      <c r="F659" s="1060"/>
      <c r="G659" s="1060"/>
      <c r="H659" s="1060"/>
      <c r="J659" s="1041"/>
      <c r="K659" s="1041"/>
    </row>
    <row r="660" spans="1:11" x14ac:dyDescent="0.25">
      <c r="A660" s="1041"/>
      <c r="B660" s="1068"/>
      <c r="C660" s="1058"/>
      <c r="D660" s="1058"/>
      <c r="E660" s="1060"/>
      <c r="F660" s="1060"/>
      <c r="G660" s="1060"/>
      <c r="H660" s="1060"/>
      <c r="J660" s="1041"/>
      <c r="K660" s="1041"/>
    </row>
    <row r="661" spans="1:11" x14ac:dyDescent="0.25">
      <c r="A661" s="1041"/>
      <c r="B661" s="1068"/>
      <c r="C661" s="1058"/>
      <c r="D661" s="1058"/>
      <c r="E661" s="1060"/>
      <c r="F661" s="1060"/>
      <c r="G661" s="1060"/>
      <c r="H661" s="1060"/>
      <c r="J661" s="1041"/>
      <c r="K661" s="1041"/>
    </row>
    <row r="662" spans="1:11" x14ac:dyDescent="0.25">
      <c r="A662" s="1041"/>
      <c r="B662" s="1068"/>
      <c r="C662" s="1058"/>
      <c r="D662" s="1058"/>
      <c r="E662" s="1060"/>
      <c r="F662" s="1060"/>
      <c r="G662" s="1060"/>
      <c r="H662" s="1060"/>
      <c r="J662" s="1041"/>
      <c r="K662" s="1041"/>
    </row>
    <row r="663" spans="1:11" x14ac:dyDescent="0.25">
      <c r="A663" s="1041"/>
      <c r="B663" s="1068"/>
      <c r="C663" s="1058"/>
      <c r="D663" s="1058"/>
      <c r="E663" s="1060"/>
      <c r="F663" s="1060"/>
      <c r="G663" s="1060"/>
      <c r="H663" s="1060"/>
      <c r="J663" s="1041"/>
      <c r="K663" s="1041"/>
    </row>
    <row r="664" spans="1:11" x14ac:dyDescent="0.25">
      <c r="A664" s="1041"/>
      <c r="B664" s="1068"/>
      <c r="C664" s="1058"/>
      <c r="D664" s="1058"/>
      <c r="E664" s="1060"/>
      <c r="F664" s="1060"/>
      <c r="G664" s="1060"/>
      <c r="H664" s="1060"/>
      <c r="J664" s="1041"/>
      <c r="K664" s="1041"/>
    </row>
    <row r="665" spans="1:11" x14ac:dyDescent="0.25">
      <c r="A665" s="1041"/>
      <c r="B665" s="1068"/>
      <c r="C665" s="1058"/>
      <c r="D665" s="1058"/>
      <c r="E665" s="1060"/>
      <c r="F665" s="1060"/>
      <c r="G665" s="1060"/>
      <c r="H665" s="1060"/>
      <c r="J665" s="1041"/>
      <c r="K665" s="1041"/>
    </row>
    <row r="666" spans="1:11" x14ac:dyDescent="0.25">
      <c r="A666" s="1041"/>
      <c r="B666" s="1068"/>
      <c r="C666" s="1058"/>
      <c r="D666" s="1058"/>
      <c r="E666" s="1060"/>
      <c r="F666" s="1060"/>
      <c r="G666" s="1060"/>
      <c r="H666" s="1060"/>
      <c r="J666" s="1041"/>
      <c r="K666" s="1041"/>
    </row>
    <row r="667" spans="1:11" x14ac:dyDescent="0.25">
      <c r="A667" s="1041"/>
      <c r="B667" s="1068"/>
      <c r="C667" s="1058"/>
      <c r="D667" s="1058"/>
      <c r="E667" s="1060"/>
      <c r="F667" s="1060"/>
      <c r="G667" s="1060"/>
      <c r="H667" s="1060"/>
      <c r="J667" s="1041"/>
      <c r="K667" s="1041"/>
    </row>
    <row r="668" spans="1:11" x14ac:dyDescent="0.25">
      <c r="A668" s="1041"/>
      <c r="B668" s="1068"/>
      <c r="C668" s="1058"/>
      <c r="D668" s="1058"/>
      <c r="E668" s="1060"/>
      <c r="F668" s="1060"/>
      <c r="G668" s="1060"/>
      <c r="H668" s="1060"/>
      <c r="J668" s="1041"/>
      <c r="K668" s="1041"/>
    </row>
    <row r="669" spans="1:11" x14ac:dyDescent="0.25">
      <c r="A669" s="1041"/>
      <c r="B669" s="1068"/>
      <c r="C669" s="1058"/>
      <c r="D669" s="1058"/>
      <c r="E669" s="1060"/>
      <c r="F669" s="1060"/>
      <c r="G669" s="1060"/>
      <c r="H669" s="1060"/>
      <c r="J669" s="1041"/>
      <c r="K669" s="1041"/>
    </row>
    <row r="670" spans="1:11" x14ac:dyDescent="0.25">
      <c r="A670" s="1041"/>
      <c r="B670" s="1068"/>
      <c r="C670" s="1058"/>
      <c r="D670" s="1058"/>
      <c r="E670" s="1060"/>
      <c r="F670" s="1060"/>
      <c r="G670" s="1060"/>
      <c r="H670" s="1060"/>
      <c r="J670" s="1041"/>
      <c r="K670" s="1041"/>
    </row>
    <row r="671" spans="1:11" x14ac:dyDescent="0.25">
      <c r="A671" s="1041"/>
      <c r="B671" s="1068"/>
      <c r="C671" s="1058"/>
      <c r="D671" s="1058"/>
      <c r="E671" s="1060"/>
      <c r="F671" s="1060"/>
      <c r="G671" s="1060"/>
      <c r="H671" s="1060"/>
      <c r="J671" s="1041"/>
      <c r="K671" s="1041"/>
    </row>
    <row r="672" spans="1:11" x14ac:dyDescent="0.25">
      <c r="A672" s="1041"/>
      <c r="B672" s="1068"/>
      <c r="C672" s="1058"/>
      <c r="D672" s="1058"/>
      <c r="E672" s="1060"/>
      <c r="F672" s="1060"/>
      <c r="G672" s="1060"/>
      <c r="H672" s="1060"/>
      <c r="J672" s="1041"/>
      <c r="K672" s="1041"/>
    </row>
    <row r="673" spans="1:11" x14ac:dyDescent="0.25">
      <c r="A673" s="1041"/>
      <c r="B673" s="1068"/>
      <c r="C673" s="1058"/>
      <c r="D673" s="1058"/>
      <c r="E673" s="1060"/>
      <c r="F673" s="1060"/>
      <c r="G673" s="1060"/>
      <c r="H673" s="1060"/>
      <c r="J673" s="1041"/>
      <c r="K673" s="1041"/>
    </row>
    <row r="674" spans="1:11" x14ac:dyDescent="0.25">
      <c r="A674" s="1041"/>
      <c r="B674" s="1068"/>
      <c r="C674" s="1058"/>
      <c r="D674" s="1058"/>
      <c r="E674" s="1060"/>
      <c r="F674" s="1060"/>
      <c r="G674" s="1060"/>
      <c r="H674" s="1060"/>
      <c r="J674" s="1041"/>
      <c r="K674" s="1041"/>
    </row>
    <row r="675" spans="1:11" x14ac:dyDescent="0.25">
      <c r="A675" s="1041"/>
      <c r="B675" s="1068"/>
      <c r="C675" s="1058"/>
      <c r="D675" s="1058"/>
      <c r="E675" s="1060"/>
      <c r="F675" s="1060"/>
      <c r="G675" s="1060"/>
      <c r="H675" s="1060"/>
      <c r="J675" s="1041"/>
      <c r="K675" s="1041"/>
    </row>
    <row r="676" spans="1:11" x14ac:dyDescent="0.25">
      <c r="A676" s="1041"/>
      <c r="B676" s="1068"/>
      <c r="C676" s="1058"/>
      <c r="D676" s="1058"/>
      <c r="E676" s="1060"/>
      <c r="F676" s="1060"/>
      <c r="G676" s="1060"/>
      <c r="H676" s="1060"/>
      <c r="J676" s="1041"/>
      <c r="K676" s="1041"/>
    </row>
    <row r="677" spans="1:11" x14ac:dyDescent="0.25">
      <c r="A677" s="1041"/>
      <c r="B677" s="1068"/>
      <c r="C677" s="1058"/>
      <c r="D677" s="1058"/>
      <c r="E677" s="1060"/>
      <c r="F677" s="1060"/>
      <c r="G677" s="1060"/>
      <c r="H677" s="1060"/>
      <c r="J677" s="1041"/>
      <c r="K677" s="1041"/>
    </row>
    <row r="678" spans="1:11" x14ac:dyDescent="0.25">
      <c r="A678" s="1041"/>
      <c r="B678" s="1068"/>
      <c r="C678" s="1058"/>
      <c r="D678" s="1058"/>
      <c r="E678" s="1060"/>
      <c r="F678" s="1060"/>
      <c r="G678" s="1060"/>
      <c r="H678" s="1060"/>
      <c r="J678" s="1041"/>
      <c r="K678" s="1041"/>
    </row>
    <row r="679" spans="1:11" x14ac:dyDescent="0.25">
      <c r="A679" s="1041"/>
      <c r="B679" s="1068"/>
      <c r="C679" s="1058"/>
      <c r="D679" s="1058"/>
      <c r="E679" s="1060"/>
      <c r="F679" s="1060"/>
      <c r="G679" s="1060"/>
      <c r="H679" s="1060"/>
      <c r="J679" s="1041"/>
      <c r="K679" s="1041"/>
    </row>
    <row r="680" spans="1:11" x14ac:dyDescent="0.25">
      <c r="A680" s="1041"/>
      <c r="B680" s="1068"/>
      <c r="C680" s="1058"/>
      <c r="D680" s="1058"/>
      <c r="E680" s="1060"/>
      <c r="F680" s="1060"/>
      <c r="G680" s="1060"/>
      <c r="H680" s="1060"/>
      <c r="J680" s="1041"/>
      <c r="K680" s="1041"/>
    </row>
    <row r="681" spans="1:11" x14ac:dyDescent="0.25">
      <c r="A681" s="1041"/>
      <c r="B681" s="1068"/>
      <c r="C681" s="1058"/>
      <c r="D681" s="1058"/>
      <c r="E681" s="1060"/>
      <c r="F681" s="1060"/>
      <c r="G681" s="1060"/>
      <c r="H681" s="1060"/>
      <c r="J681" s="1041"/>
      <c r="K681" s="1041"/>
    </row>
    <row r="682" spans="1:11" x14ac:dyDescent="0.25">
      <c r="A682" s="1041"/>
      <c r="B682" s="1068"/>
      <c r="C682" s="1058"/>
      <c r="D682" s="1058"/>
      <c r="E682" s="1060"/>
      <c r="F682" s="1060"/>
      <c r="G682" s="1060"/>
      <c r="H682" s="1060"/>
      <c r="J682" s="1041"/>
      <c r="K682" s="1041"/>
    </row>
    <row r="683" spans="1:11" x14ac:dyDescent="0.25">
      <c r="A683" s="1041"/>
      <c r="B683" s="1068"/>
      <c r="C683" s="1058"/>
      <c r="D683" s="1058"/>
      <c r="E683" s="1060"/>
      <c r="F683" s="1060"/>
      <c r="G683" s="1060"/>
      <c r="H683" s="1060"/>
      <c r="J683" s="1041"/>
      <c r="K683" s="1041"/>
    </row>
    <row r="684" spans="1:11" x14ac:dyDescent="0.25">
      <c r="A684" s="1041"/>
      <c r="B684" s="1068"/>
      <c r="C684" s="1058"/>
      <c r="D684" s="1058"/>
      <c r="E684" s="1060"/>
      <c r="F684" s="1060"/>
      <c r="G684" s="1060"/>
      <c r="H684" s="1060"/>
      <c r="J684" s="1041"/>
      <c r="K684" s="1041"/>
    </row>
    <row r="685" spans="1:11" x14ac:dyDescent="0.25">
      <c r="A685" s="1041"/>
      <c r="B685" s="1068"/>
      <c r="C685" s="1058"/>
      <c r="D685" s="1058"/>
      <c r="E685" s="1060"/>
      <c r="F685" s="1060"/>
      <c r="G685" s="1060"/>
      <c r="H685" s="1060"/>
      <c r="J685" s="1041"/>
      <c r="K685" s="1041"/>
    </row>
    <row r="686" spans="1:11" x14ac:dyDescent="0.25">
      <c r="A686" s="1041"/>
      <c r="B686" s="1068"/>
      <c r="C686" s="1058"/>
      <c r="D686" s="1058"/>
      <c r="E686" s="1060"/>
      <c r="F686" s="1060"/>
      <c r="G686" s="1060"/>
      <c r="H686" s="1060"/>
      <c r="J686" s="1041"/>
      <c r="K686" s="1041"/>
    </row>
    <row r="687" spans="1:11" x14ac:dyDescent="0.25">
      <c r="A687" s="1041"/>
      <c r="B687" s="1068"/>
      <c r="C687" s="1058"/>
      <c r="D687" s="1058"/>
      <c r="E687" s="1060"/>
      <c r="F687" s="1060"/>
      <c r="G687" s="1060"/>
      <c r="H687" s="1060"/>
      <c r="J687" s="1041"/>
      <c r="K687" s="1041"/>
    </row>
    <row r="688" spans="1:11" x14ac:dyDescent="0.25">
      <c r="A688" s="1041"/>
      <c r="B688" s="1068"/>
      <c r="C688" s="1058"/>
      <c r="D688" s="1058"/>
      <c r="E688" s="1060"/>
      <c r="F688" s="1060"/>
      <c r="G688" s="1060"/>
      <c r="H688" s="1060"/>
      <c r="J688" s="1041"/>
      <c r="K688" s="1041"/>
    </row>
    <row r="689" spans="1:11" x14ac:dyDescent="0.25">
      <c r="A689" s="1041"/>
      <c r="B689" s="1068"/>
      <c r="C689" s="1058"/>
      <c r="D689" s="1058"/>
      <c r="E689" s="1060"/>
      <c r="F689" s="1060"/>
      <c r="G689" s="1060"/>
      <c r="H689" s="1060"/>
      <c r="J689" s="1041"/>
      <c r="K689" s="1041"/>
    </row>
    <row r="690" spans="1:11" x14ac:dyDescent="0.25">
      <c r="A690" s="1041"/>
      <c r="B690" s="1068"/>
      <c r="C690" s="1058"/>
      <c r="D690" s="1058"/>
      <c r="E690" s="1060"/>
      <c r="F690" s="1060"/>
      <c r="G690" s="1060"/>
      <c r="H690" s="1060"/>
      <c r="J690" s="1041"/>
      <c r="K690" s="1041"/>
    </row>
    <row r="691" spans="1:11" x14ac:dyDescent="0.25">
      <c r="A691" s="1041"/>
      <c r="B691" s="1068"/>
      <c r="C691" s="1058"/>
      <c r="D691" s="1058"/>
      <c r="E691" s="1060"/>
      <c r="F691" s="1060"/>
      <c r="G691" s="1060"/>
      <c r="H691" s="1060"/>
      <c r="J691" s="1041"/>
      <c r="K691" s="1041"/>
    </row>
    <row r="692" spans="1:11" x14ac:dyDescent="0.25">
      <c r="A692" s="1041"/>
      <c r="B692" s="1068"/>
      <c r="C692" s="1058"/>
      <c r="D692" s="1058"/>
      <c r="E692" s="1060"/>
      <c r="F692" s="1060"/>
      <c r="G692" s="1060"/>
      <c r="H692" s="1060"/>
      <c r="J692" s="1041"/>
      <c r="K692" s="1041"/>
    </row>
    <row r="693" spans="1:11" x14ac:dyDescent="0.25">
      <c r="A693" s="1041"/>
      <c r="B693" s="1068"/>
      <c r="C693" s="1058"/>
      <c r="D693" s="1058"/>
      <c r="E693" s="1060"/>
      <c r="F693" s="1060"/>
      <c r="G693" s="1060"/>
      <c r="H693" s="1060"/>
      <c r="J693" s="1041"/>
      <c r="K693" s="1041"/>
    </row>
    <row r="694" spans="1:11" x14ac:dyDescent="0.25">
      <c r="A694" s="1041"/>
      <c r="B694" s="1068"/>
      <c r="C694" s="1058"/>
      <c r="D694" s="1058"/>
      <c r="E694" s="1060"/>
      <c r="F694" s="1060"/>
      <c r="G694" s="1060"/>
      <c r="H694" s="1060"/>
      <c r="J694" s="1041"/>
      <c r="K694" s="1041"/>
    </row>
    <row r="695" spans="1:11" x14ac:dyDescent="0.25">
      <c r="A695" s="1041"/>
      <c r="B695" s="1068"/>
      <c r="C695" s="1058"/>
      <c r="D695" s="1058"/>
      <c r="E695" s="1060"/>
      <c r="F695" s="1060"/>
      <c r="G695" s="1060"/>
      <c r="H695" s="1060"/>
      <c r="J695" s="1041"/>
      <c r="K695" s="1041"/>
    </row>
    <row r="696" spans="1:11" x14ac:dyDescent="0.25">
      <c r="A696" s="1041"/>
      <c r="B696" s="1068"/>
      <c r="C696" s="1058"/>
      <c r="D696" s="1058"/>
      <c r="E696" s="1060"/>
      <c r="F696" s="1060"/>
      <c r="G696" s="1060"/>
      <c r="H696" s="1060"/>
      <c r="J696" s="1041"/>
      <c r="K696" s="1041"/>
    </row>
    <row r="697" spans="1:11" x14ac:dyDescent="0.25">
      <c r="A697" s="1041"/>
      <c r="B697" s="1068"/>
      <c r="C697" s="1058"/>
      <c r="D697" s="1058"/>
      <c r="E697" s="1060"/>
      <c r="F697" s="1060"/>
      <c r="G697" s="1060"/>
      <c r="H697" s="1060"/>
      <c r="J697" s="1041"/>
      <c r="K697" s="1041"/>
    </row>
    <row r="698" spans="1:11" x14ac:dyDescent="0.25">
      <c r="A698" s="1041"/>
      <c r="B698" s="1068"/>
      <c r="C698" s="1058"/>
      <c r="D698" s="1058"/>
      <c r="E698" s="1060"/>
      <c r="F698" s="1060"/>
      <c r="G698" s="1060"/>
      <c r="H698" s="1060"/>
      <c r="J698" s="1041"/>
      <c r="K698" s="1041"/>
    </row>
    <row r="699" spans="1:11" x14ac:dyDescent="0.25">
      <c r="A699" s="1041"/>
      <c r="B699" s="1068"/>
      <c r="C699" s="1058"/>
      <c r="D699" s="1058"/>
      <c r="E699" s="1060"/>
      <c r="F699" s="1060"/>
      <c r="G699" s="1060"/>
      <c r="H699" s="1060"/>
      <c r="J699" s="1041"/>
      <c r="K699" s="1041"/>
    </row>
    <row r="700" spans="1:11" x14ac:dyDescent="0.25">
      <c r="A700" s="1041"/>
      <c r="B700" s="1068"/>
      <c r="C700" s="1058"/>
      <c r="D700" s="1058"/>
      <c r="E700" s="1060"/>
      <c r="F700" s="1060"/>
      <c r="G700" s="1060"/>
      <c r="H700" s="1060"/>
      <c r="J700" s="1041"/>
      <c r="K700" s="1041"/>
    </row>
    <row r="701" spans="1:11" x14ac:dyDescent="0.25">
      <c r="A701" s="1041"/>
      <c r="B701" s="1068"/>
      <c r="C701" s="1058"/>
      <c r="D701" s="1058"/>
      <c r="E701" s="1060"/>
      <c r="F701" s="1060"/>
      <c r="G701" s="1060"/>
      <c r="H701" s="1060"/>
      <c r="J701" s="1041"/>
      <c r="K701" s="1041"/>
    </row>
    <row r="702" spans="1:11" x14ac:dyDescent="0.25">
      <c r="A702" s="1041"/>
      <c r="B702" s="1068"/>
      <c r="C702" s="1058"/>
      <c r="D702" s="1058"/>
      <c r="E702" s="1060"/>
      <c r="F702" s="1060"/>
      <c r="G702" s="1060"/>
      <c r="H702" s="1060"/>
      <c r="J702" s="1041"/>
      <c r="K702" s="1041"/>
    </row>
    <row r="703" spans="1:11" x14ac:dyDescent="0.25">
      <c r="A703" s="1041"/>
      <c r="B703" s="1068"/>
      <c r="C703" s="1058"/>
      <c r="D703" s="1058"/>
      <c r="E703" s="1060"/>
      <c r="F703" s="1060"/>
      <c r="G703" s="1060"/>
      <c r="H703" s="1060"/>
      <c r="J703" s="1041"/>
      <c r="K703" s="1041"/>
    </row>
    <row r="704" spans="1:11" x14ac:dyDescent="0.25">
      <c r="A704" s="1041"/>
      <c r="B704" s="1068"/>
      <c r="C704" s="1058"/>
      <c r="D704" s="1058"/>
      <c r="E704" s="1060"/>
      <c r="F704" s="1060"/>
      <c r="G704" s="1060"/>
      <c r="H704" s="1060"/>
      <c r="J704" s="1041"/>
      <c r="K704" s="1041"/>
    </row>
    <row r="705" spans="1:11" x14ac:dyDescent="0.25">
      <c r="A705" s="1041"/>
      <c r="B705" s="1068"/>
      <c r="C705" s="1058"/>
      <c r="D705" s="1058"/>
      <c r="E705" s="1060"/>
      <c r="F705" s="1060"/>
      <c r="G705" s="1060"/>
      <c r="H705" s="1060"/>
      <c r="J705" s="1041"/>
      <c r="K705" s="1041"/>
    </row>
    <row r="706" spans="1:11" x14ac:dyDescent="0.25">
      <c r="A706" s="1041"/>
      <c r="B706" s="1068"/>
      <c r="C706" s="1058"/>
      <c r="D706" s="1058"/>
      <c r="E706" s="1060"/>
      <c r="F706" s="1060"/>
      <c r="G706" s="1060"/>
      <c r="H706" s="1060"/>
      <c r="J706" s="1041"/>
      <c r="K706" s="1041"/>
    </row>
    <row r="707" spans="1:11" x14ac:dyDescent="0.25">
      <c r="A707" s="1041"/>
      <c r="B707" s="1068"/>
      <c r="C707" s="1058"/>
      <c r="D707" s="1058"/>
      <c r="E707" s="1060"/>
      <c r="F707" s="1060"/>
      <c r="G707" s="1060"/>
      <c r="H707" s="1060"/>
      <c r="J707" s="1041"/>
      <c r="K707" s="1041"/>
    </row>
    <row r="708" spans="1:11" x14ac:dyDescent="0.25">
      <c r="A708" s="1041"/>
      <c r="B708" s="1068"/>
      <c r="C708" s="1058"/>
      <c r="D708" s="1058"/>
      <c r="E708" s="1060"/>
      <c r="F708" s="1060"/>
      <c r="G708" s="1060"/>
      <c r="H708" s="1060"/>
      <c r="J708" s="1041"/>
      <c r="K708" s="1041"/>
    </row>
    <row r="709" spans="1:11" x14ac:dyDescent="0.25">
      <c r="A709" s="1041"/>
      <c r="B709" s="1068"/>
      <c r="C709" s="1058"/>
      <c r="D709" s="1058"/>
      <c r="E709" s="1060"/>
      <c r="F709" s="1060"/>
      <c r="G709" s="1060"/>
      <c r="H709" s="1060"/>
      <c r="J709" s="1041"/>
      <c r="K709" s="1041"/>
    </row>
    <row r="710" spans="1:11" x14ac:dyDescent="0.25">
      <c r="A710" s="1041"/>
      <c r="B710" s="1068"/>
      <c r="C710" s="1058"/>
      <c r="D710" s="1058"/>
      <c r="E710" s="1060"/>
      <c r="F710" s="1060"/>
      <c r="G710" s="1060"/>
      <c r="H710" s="1060"/>
      <c r="J710" s="1041"/>
      <c r="K710" s="1041"/>
    </row>
    <row r="711" spans="1:11" x14ac:dyDescent="0.25">
      <c r="A711" s="1041"/>
      <c r="B711" s="1068"/>
      <c r="C711" s="1058"/>
      <c r="D711" s="1058"/>
      <c r="E711" s="1060"/>
      <c r="F711" s="1060"/>
      <c r="G711" s="1060"/>
      <c r="H711" s="1060"/>
      <c r="J711" s="1041"/>
      <c r="K711" s="1041"/>
    </row>
    <row r="712" spans="1:11" x14ac:dyDescent="0.25">
      <c r="A712" s="1041"/>
      <c r="B712" s="1068"/>
      <c r="C712" s="1058"/>
      <c r="D712" s="1058"/>
      <c r="E712" s="1060"/>
      <c r="F712" s="1060"/>
      <c r="G712" s="1060"/>
      <c r="H712" s="1060"/>
      <c r="J712" s="1041"/>
      <c r="K712" s="1041"/>
    </row>
    <row r="713" spans="1:11" x14ac:dyDescent="0.25">
      <c r="A713" s="1041"/>
      <c r="B713" s="1068"/>
      <c r="C713" s="1058"/>
      <c r="D713" s="1058"/>
      <c r="E713" s="1060"/>
      <c r="F713" s="1060"/>
      <c r="G713" s="1060"/>
      <c r="H713" s="1060"/>
      <c r="J713" s="1041"/>
      <c r="K713" s="1041"/>
    </row>
    <row r="714" spans="1:11" x14ac:dyDescent="0.25">
      <c r="A714" s="1041"/>
      <c r="B714" s="1068"/>
      <c r="C714" s="1058"/>
      <c r="D714" s="1058"/>
      <c r="E714" s="1060"/>
      <c r="F714" s="1060"/>
      <c r="G714" s="1060"/>
      <c r="H714" s="1060"/>
      <c r="J714" s="1041"/>
      <c r="K714" s="1041"/>
    </row>
    <row r="715" spans="1:11" x14ac:dyDescent="0.25">
      <c r="A715" s="1041"/>
      <c r="B715" s="1068"/>
      <c r="C715" s="1058"/>
      <c r="D715" s="1058"/>
      <c r="E715" s="1060"/>
      <c r="F715" s="1060"/>
      <c r="G715" s="1060"/>
      <c r="H715" s="1060"/>
      <c r="J715" s="1041"/>
      <c r="K715" s="1041"/>
    </row>
    <row r="716" spans="1:11" x14ac:dyDescent="0.25">
      <c r="A716" s="1041"/>
      <c r="B716" s="1068"/>
      <c r="C716" s="1058"/>
      <c r="D716" s="1058"/>
      <c r="E716" s="1060"/>
      <c r="F716" s="1060"/>
      <c r="G716" s="1060"/>
      <c r="H716" s="1060"/>
      <c r="J716" s="1041"/>
      <c r="K716" s="1041"/>
    </row>
    <row r="717" spans="1:11" x14ac:dyDescent="0.25">
      <c r="A717" s="1041"/>
      <c r="B717" s="1068"/>
      <c r="C717" s="1058"/>
      <c r="D717" s="1058"/>
      <c r="E717" s="1060"/>
      <c r="F717" s="1060"/>
      <c r="G717" s="1060"/>
      <c r="H717" s="1060"/>
      <c r="J717" s="1041"/>
      <c r="K717" s="1041"/>
    </row>
    <row r="718" spans="1:11" x14ac:dyDescent="0.25">
      <c r="A718" s="1041"/>
      <c r="B718" s="1068"/>
      <c r="C718" s="1058"/>
      <c r="D718" s="1058"/>
      <c r="E718" s="1060"/>
      <c r="F718" s="1060"/>
      <c r="G718" s="1060"/>
      <c r="H718" s="1060"/>
      <c r="J718" s="1041"/>
      <c r="K718" s="1041"/>
    </row>
    <row r="719" spans="1:11" x14ac:dyDescent="0.25">
      <c r="A719" s="1041"/>
      <c r="B719" s="1068"/>
      <c r="C719" s="1058"/>
      <c r="D719" s="1058"/>
      <c r="E719" s="1060"/>
      <c r="F719" s="1060"/>
      <c r="G719" s="1060"/>
      <c r="H719" s="1060"/>
      <c r="J719" s="1041"/>
      <c r="K719" s="1041"/>
    </row>
    <row r="720" spans="1:11" x14ac:dyDescent="0.25">
      <c r="A720" s="1041"/>
      <c r="B720" s="1068"/>
      <c r="C720" s="1058"/>
      <c r="D720" s="1058"/>
      <c r="E720" s="1060"/>
      <c r="F720" s="1060"/>
      <c r="G720" s="1060"/>
      <c r="H720" s="1060"/>
      <c r="J720" s="1041"/>
      <c r="K720" s="1041"/>
    </row>
    <row r="721" spans="1:11" x14ac:dyDescent="0.25">
      <c r="A721" s="1041"/>
      <c r="B721" s="1068"/>
      <c r="C721" s="1058"/>
      <c r="D721" s="1058"/>
      <c r="E721" s="1060"/>
      <c r="F721" s="1060"/>
      <c r="G721" s="1060"/>
      <c r="H721" s="1060"/>
      <c r="J721" s="1041"/>
      <c r="K721" s="1041"/>
    </row>
    <row r="722" spans="1:11" x14ac:dyDescent="0.25">
      <c r="A722" s="1041"/>
      <c r="B722" s="1068"/>
      <c r="C722" s="1058"/>
      <c r="D722" s="1058"/>
      <c r="E722" s="1060"/>
      <c r="F722" s="1060"/>
      <c r="G722" s="1060"/>
      <c r="H722" s="1060"/>
      <c r="J722" s="1041"/>
      <c r="K722" s="1041"/>
    </row>
    <row r="723" spans="1:11" x14ac:dyDescent="0.25">
      <c r="A723" s="1041"/>
      <c r="B723" s="1068"/>
      <c r="C723" s="1058"/>
      <c r="D723" s="1058"/>
      <c r="E723" s="1060"/>
      <c r="F723" s="1060"/>
      <c r="G723" s="1060"/>
      <c r="H723" s="1060"/>
      <c r="J723" s="1041"/>
      <c r="K723" s="1041"/>
    </row>
    <row r="724" spans="1:11" x14ac:dyDescent="0.25">
      <c r="A724" s="1041"/>
      <c r="B724" s="1068"/>
      <c r="C724" s="1058"/>
      <c r="D724" s="1058"/>
      <c r="E724" s="1060"/>
      <c r="F724" s="1060"/>
      <c r="G724" s="1060"/>
      <c r="H724" s="1060"/>
      <c r="J724" s="1041"/>
      <c r="K724" s="1041"/>
    </row>
    <row r="725" spans="1:11" x14ac:dyDescent="0.25">
      <c r="A725" s="1041"/>
      <c r="B725" s="1068"/>
      <c r="C725" s="1058"/>
      <c r="D725" s="1058"/>
      <c r="E725" s="1060"/>
      <c r="F725" s="1060"/>
      <c r="G725" s="1060"/>
      <c r="H725" s="1060"/>
      <c r="J725" s="1041"/>
      <c r="K725" s="1041"/>
    </row>
    <row r="726" spans="1:11" x14ac:dyDescent="0.25">
      <c r="A726" s="1041"/>
      <c r="B726" s="1068"/>
      <c r="C726" s="1058"/>
      <c r="D726" s="1058"/>
      <c r="E726" s="1060"/>
      <c r="F726" s="1060"/>
      <c r="G726" s="1060"/>
      <c r="H726" s="1060"/>
      <c r="J726" s="1041"/>
      <c r="K726" s="1041"/>
    </row>
    <row r="727" spans="1:11" x14ac:dyDescent="0.25">
      <c r="A727" s="1041"/>
      <c r="B727" s="1068"/>
      <c r="C727" s="1058"/>
      <c r="D727" s="1058"/>
      <c r="E727" s="1060"/>
      <c r="F727" s="1060"/>
      <c r="G727" s="1060"/>
      <c r="H727" s="1060"/>
      <c r="J727" s="1041"/>
      <c r="K727" s="1041"/>
    </row>
    <row r="728" spans="1:11" x14ac:dyDescent="0.25">
      <c r="A728" s="1041"/>
      <c r="B728" s="1068"/>
      <c r="C728" s="1058"/>
      <c r="D728" s="1058"/>
      <c r="E728" s="1060"/>
      <c r="F728" s="1060"/>
      <c r="G728" s="1060"/>
      <c r="H728" s="1060"/>
      <c r="J728" s="1041"/>
      <c r="K728" s="1041"/>
    </row>
    <row r="729" spans="1:11" x14ac:dyDescent="0.25">
      <c r="A729" s="1041"/>
      <c r="B729" s="1068"/>
      <c r="C729" s="1058"/>
      <c r="D729" s="1058"/>
      <c r="E729" s="1060"/>
      <c r="F729" s="1060"/>
      <c r="G729" s="1060"/>
      <c r="H729" s="1060"/>
      <c r="J729" s="1041"/>
      <c r="K729" s="1041"/>
    </row>
    <row r="730" spans="1:11" x14ac:dyDescent="0.25">
      <c r="A730" s="1041"/>
      <c r="B730" s="1068"/>
      <c r="C730" s="1058"/>
      <c r="D730" s="1058"/>
      <c r="E730" s="1060"/>
      <c r="F730" s="1060"/>
      <c r="G730" s="1060"/>
      <c r="H730" s="1060"/>
      <c r="J730" s="1041"/>
      <c r="K730" s="1041"/>
    </row>
    <row r="731" spans="1:11" x14ac:dyDescent="0.25">
      <c r="A731" s="1041"/>
      <c r="B731" s="1068"/>
      <c r="C731" s="1058"/>
      <c r="D731" s="1058"/>
      <c r="E731" s="1060"/>
      <c r="F731" s="1060"/>
      <c r="G731" s="1060"/>
      <c r="H731" s="1060"/>
      <c r="J731" s="1041"/>
      <c r="K731" s="1041"/>
    </row>
    <row r="732" spans="1:11" x14ac:dyDescent="0.25">
      <c r="A732" s="1041"/>
      <c r="B732" s="1068"/>
      <c r="C732" s="1058"/>
      <c r="D732" s="1058"/>
      <c r="E732" s="1060"/>
      <c r="F732" s="1060"/>
      <c r="G732" s="1060"/>
      <c r="H732" s="1060"/>
      <c r="J732" s="1041"/>
      <c r="K732" s="1041"/>
    </row>
    <row r="733" spans="1:11" x14ac:dyDescent="0.25">
      <c r="A733" s="1041"/>
      <c r="B733" s="1068"/>
      <c r="C733" s="1058"/>
      <c r="D733" s="1058"/>
      <c r="E733" s="1060"/>
      <c r="F733" s="1060"/>
      <c r="G733" s="1060"/>
      <c r="H733" s="1060"/>
      <c r="J733" s="1041"/>
      <c r="K733" s="1041"/>
    </row>
    <row r="734" spans="1:11" x14ac:dyDescent="0.25">
      <c r="A734" s="1041"/>
      <c r="B734" s="1068"/>
      <c r="C734" s="1058"/>
      <c r="D734" s="1058"/>
      <c r="E734" s="1060"/>
      <c r="F734" s="1060"/>
      <c r="G734" s="1060"/>
      <c r="H734" s="1060"/>
      <c r="J734" s="1041"/>
      <c r="K734" s="1041"/>
    </row>
    <row r="735" spans="1:11" x14ac:dyDescent="0.25">
      <c r="A735" s="1041"/>
      <c r="B735" s="1068"/>
      <c r="C735" s="1058"/>
      <c r="D735" s="1058"/>
      <c r="E735" s="1060"/>
      <c r="F735" s="1060"/>
      <c r="G735" s="1060"/>
      <c r="H735" s="1060"/>
      <c r="J735" s="1041"/>
      <c r="K735" s="1041"/>
    </row>
    <row r="736" spans="1:11" x14ac:dyDescent="0.25">
      <c r="A736" s="1041"/>
      <c r="B736" s="1068"/>
      <c r="C736" s="1058"/>
      <c r="D736" s="1058"/>
      <c r="E736" s="1060"/>
      <c r="F736" s="1060"/>
      <c r="G736" s="1060"/>
      <c r="H736" s="1060"/>
      <c r="J736" s="1041"/>
      <c r="K736" s="1041"/>
    </row>
    <row r="737" spans="1:11" x14ac:dyDescent="0.25">
      <c r="A737" s="1041"/>
      <c r="B737" s="1068"/>
      <c r="C737" s="1058"/>
      <c r="D737" s="1058"/>
      <c r="E737" s="1060"/>
      <c r="F737" s="1060"/>
      <c r="G737" s="1060"/>
      <c r="H737" s="1060"/>
      <c r="J737" s="1041"/>
      <c r="K737" s="1041"/>
    </row>
    <row r="738" spans="1:11" x14ac:dyDescent="0.25">
      <c r="A738" s="1041"/>
      <c r="B738" s="1068"/>
      <c r="C738" s="1058"/>
      <c r="D738" s="1058"/>
      <c r="E738" s="1060"/>
      <c r="F738" s="1060"/>
      <c r="G738" s="1060"/>
      <c r="H738" s="1060"/>
      <c r="J738" s="1041"/>
      <c r="K738" s="1041"/>
    </row>
    <row r="739" spans="1:11" x14ac:dyDescent="0.25">
      <c r="A739" s="1041"/>
      <c r="B739" s="1068"/>
      <c r="C739" s="1058"/>
      <c r="D739" s="1058"/>
      <c r="E739" s="1060"/>
      <c r="F739" s="1060"/>
      <c r="G739" s="1060"/>
      <c r="H739" s="1060"/>
      <c r="J739" s="1041"/>
      <c r="K739" s="1041"/>
    </row>
    <row r="740" spans="1:11" x14ac:dyDescent="0.25">
      <c r="A740" s="1041"/>
      <c r="B740" s="1068"/>
      <c r="C740" s="1058"/>
      <c r="D740" s="1058"/>
      <c r="E740" s="1060"/>
      <c r="F740" s="1060"/>
      <c r="G740" s="1060"/>
      <c r="H740" s="1060"/>
      <c r="J740" s="1041"/>
      <c r="K740" s="1041"/>
    </row>
    <row r="741" spans="1:11" x14ac:dyDescent="0.25">
      <c r="A741" s="1041"/>
      <c r="B741" s="1068"/>
      <c r="C741" s="1058"/>
      <c r="D741" s="1058"/>
      <c r="E741" s="1060"/>
      <c r="F741" s="1060"/>
      <c r="G741" s="1060"/>
      <c r="H741" s="1060"/>
      <c r="J741" s="1041"/>
      <c r="K741" s="1041"/>
    </row>
    <row r="742" spans="1:11" x14ac:dyDescent="0.25">
      <c r="A742" s="1041"/>
      <c r="B742" s="1068"/>
      <c r="C742" s="1058"/>
      <c r="D742" s="1058"/>
      <c r="E742" s="1060"/>
      <c r="F742" s="1060"/>
      <c r="G742" s="1060"/>
      <c r="H742" s="1060"/>
      <c r="J742" s="1041"/>
      <c r="K742" s="1041"/>
    </row>
    <row r="743" spans="1:11" x14ac:dyDescent="0.25">
      <c r="A743" s="1041"/>
      <c r="B743" s="1068"/>
      <c r="C743" s="1058"/>
      <c r="D743" s="1058"/>
      <c r="E743" s="1060"/>
      <c r="F743" s="1060"/>
      <c r="G743" s="1060"/>
      <c r="H743" s="1060"/>
      <c r="J743" s="1041"/>
      <c r="K743" s="1041"/>
    </row>
    <row r="744" spans="1:11" x14ac:dyDescent="0.25">
      <c r="A744" s="1041"/>
      <c r="B744" s="1068"/>
      <c r="C744" s="1058"/>
      <c r="D744" s="1058"/>
      <c r="E744" s="1060"/>
      <c r="F744" s="1060"/>
      <c r="G744" s="1060"/>
      <c r="H744" s="1060"/>
      <c r="J744" s="1041"/>
      <c r="K744" s="1041"/>
    </row>
    <row r="745" spans="1:11" x14ac:dyDescent="0.25">
      <c r="A745" s="1041"/>
      <c r="B745" s="1068"/>
      <c r="C745" s="1058"/>
      <c r="D745" s="1058"/>
      <c r="E745" s="1060"/>
      <c r="F745" s="1060"/>
      <c r="G745" s="1060"/>
      <c r="H745" s="1060"/>
      <c r="J745" s="1041"/>
      <c r="K745" s="1041"/>
    </row>
    <row r="746" spans="1:11" x14ac:dyDescent="0.25">
      <c r="A746" s="1041"/>
      <c r="B746" s="1068"/>
      <c r="C746" s="1058"/>
      <c r="D746" s="1058"/>
      <c r="E746" s="1060"/>
      <c r="F746" s="1060"/>
      <c r="G746" s="1060"/>
      <c r="H746" s="1060"/>
      <c r="J746" s="1041"/>
      <c r="K746" s="1041"/>
    </row>
    <row r="747" spans="1:11" x14ac:dyDescent="0.25">
      <c r="A747" s="1041"/>
      <c r="B747" s="1068"/>
      <c r="C747" s="1058"/>
      <c r="D747" s="1058"/>
      <c r="E747" s="1060"/>
      <c r="F747" s="1060"/>
      <c r="G747" s="1060"/>
      <c r="H747" s="1060"/>
      <c r="J747" s="1041"/>
      <c r="K747" s="1041"/>
    </row>
    <row r="748" spans="1:11" x14ac:dyDescent="0.25">
      <c r="A748" s="1041"/>
      <c r="B748" s="1068"/>
      <c r="C748" s="1058"/>
      <c r="D748" s="1058"/>
      <c r="E748" s="1060"/>
      <c r="F748" s="1060"/>
      <c r="G748" s="1060"/>
      <c r="H748" s="1060"/>
      <c r="J748" s="1041"/>
      <c r="K748" s="1041"/>
    </row>
    <row r="749" spans="1:11" x14ac:dyDescent="0.25">
      <c r="A749" s="1041"/>
      <c r="B749" s="1068"/>
      <c r="C749" s="1058"/>
      <c r="D749" s="1058"/>
      <c r="E749" s="1060"/>
      <c r="F749" s="1060"/>
      <c r="G749" s="1060"/>
      <c r="H749" s="1060"/>
      <c r="J749" s="1041"/>
      <c r="K749" s="1041"/>
    </row>
    <row r="750" spans="1:11" x14ac:dyDescent="0.25">
      <c r="A750" s="1041"/>
      <c r="B750" s="1068"/>
      <c r="C750" s="1058"/>
      <c r="D750" s="1058"/>
      <c r="E750" s="1060"/>
      <c r="F750" s="1060"/>
      <c r="G750" s="1060"/>
      <c r="H750" s="1060"/>
      <c r="J750" s="1041"/>
      <c r="K750" s="1041"/>
    </row>
    <row r="751" spans="1:11" x14ac:dyDescent="0.25">
      <c r="A751" s="1041"/>
      <c r="B751" s="1068"/>
      <c r="C751" s="1058"/>
      <c r="D751" s="1058"/>
      <c r="E751" s="1060"/>
      <c r="F751" s="1060"/>
      <c r="G751" s="1060"/>
      <c r="H751" s="1060"/>
      <c r="J751" s="1041"/>
      <c r="K751" s="1041"/>
    </row>
    <row r="752" spans="1:11" x14ac:dyDescent="0.25">
      <c r="A752" s="1041"/>
      <c r="B752" s="1068"/>
      <c r="C752" s="1058"/>
      <c r="D752" s="1058"/>
      <c r="E752" s="1060"/>
      <c r="F752" s="1060"/>
      <c r="G752" s="1060"/>
      <c r="H752" s="1060"/>
      <c r="J752" s="1041"/>
      <c r="K752" s="1041"/>
    </row>
    <row r="753" spans="1:11" x14ac:dyDescent="0.25">
      <c r="A753" s="1041"/>
      <c r="B753" s="1068"/>
      <c r="C753" s="1058"/>
      <c r="D753" s="1058"/>
      <c r="E753" s="1060"/>
      <c r="F753" s="1060"/>
      <c r="G753" s="1060"/>
      <c r="H753" s="1060"/>
      <c r="J753" s="1041"/>
      <c r="K753" s="1041"/>
    </row>
    <row r="754" spans="1:11" x14ac:dyDescent="0.25">
      <c r="A754" s="1041"/>
      <c r="B754" s="1068"/>
      <c r="C754" s="1058"/>
      <c r="D754" s="1058"/>
      <c r="E754" s="1060"/>
      <c r="F754" s="1060"/>
      <c r="G754" s="1060"/>
      <c r="H754" s="1060"/>
      <c r="J754" s="1041"/>
      <c r="K754" s="1041"/>
    </row>
    <row r="755" spans="1:11" x14ac:dyDescent="0.25">
      <c r="A755" s="1041"/>
      <c r="B755" s="1068"/>
      <c r="C755" s="1058"/>
      <c r="D755" s="1058"/>
      <c r="E755" s="1060"/>
      <c r="F755" s="1060"/>
      <c r="G755" s="1060"/>
      <c r="H755" s="1060"/>
      <c r="J755" s="1041"/>
      <c r="K755" s="1041"/>
    </row>
    <row r="756" spans="1:11" x14ac:dyDescent="0.25">
      <c r="A756" s="1041"/>
      <c r="B756" s="1068"/>
      <c r="C756" s="1058"/>
      <c r="D756" s="1058"/>
      <c r="E756" s="1060"/>
      <c r="F756" s="1060"/>
      <c r="G756" s="1060"/>
      <c r="H756" s="1060"/>
      <c r="J756" s="1041"/>
      <c r="K756" s="1041"/>
    </row>
    <row r="757" spans="1:11" x14ac:dyDescent="0.25">
      <c r="A757" s="1041"/>
      <c r="B757" s="1068"/>
      <c r="C757" s="1058"/>
      <c r="D757" s="1058"/>
      <c r="E757" s="1060"/>
      <c r="F757" s="1060"/>
      <c r="G757" s="1060"/>
      <c r="H757" s="1060"/>
      <c r="J757" s="1041"/>
      <c r="K757" s="1041"/>
    </row>
    <row r="758" spans="1:11" x14ac:dyDescent="0.25">
      <c r="A758" s="1041"/>
      <c r="B758" s="1068"/>
      <c r="C758" s="1058"/>
      <c r="D758" s="1058"/>
      <c r="E758" s="1060"/>
      <c r="F758" s="1060"/>
      <c r="G758" s="1060"/>
      <c r="H758" s="1060"/>
      <c r="J758" s="1041"/>
      <c r="K758" s="1041"/>
    </row>
    <row r="759" spans="1:11" x14ac:dyDescent="0.25">
      <c r="A759" s="1041"/>
      <c r="B759" s="1068"/>
      <c r="C759" s="1058"/>
      <c r="D759" s="1058"/>
      <c r="E759" s="1060"/>
      <c r="F759" s="1060"/>
      <c r="G759" s="1060"/>
      <c r="H759" s="1060"/>
      <c r="J759" s="1041"/>
      <c r="K759" s="1041"/>
    </row>
    <row r="760" spans="1:11" x14ac:dyDescent="0.25">
      <c r="A760" s="1041"/>
      <c r="B760" s="1068"/>
      <c r="C760" s="1058"/>
      <c r="D760" s="1058"/>
      <c r="E760" s="1060"/>
      <c r="F760" s="1060"/>
      <c r="G760" s="1060"/>
      <c r="H760" s="1060"/>
      <c r="J760" s="1041"/>
      <c r="K760" s="1041"/>
    </row>
    <row r="761" spans="1:11" x14ac:dyDescent="0.25">
      <c r="A761" s="1041"/>
      <c r="B761" s="1068"/>
      <c r="C761" s="1058"/>
      <c r="D761" s="1058"/>
      <c r="E761" s="1060"/>
      <c r="F761" s="1060"/>
      <c r="G761" s="1060"/>
      <c r="H761" s="1060"/>
      <c r="J761" s="1041"/>
      <c r="K761" s="1041"/>
    </row>
    <row r="762" spans="1:11" x14ac:dyDescent="0.25">
      <c r="A762" s="1041"/>
      <c r="B762" s="1068"/>
      <c r="C762" s="1058"/>
      <c r="D762" s="1058"/>
      <c r="E762" s="1060"/>
      <c r="F762" s="1060"/>
      <c r="G762" s="1060"/>
      <c r="H762" s="1060"/>
      <c r="J762" s="1041"/>
      <c r="K762" s="1041"/>
    </row>
    <row r="763" spans="1:11" x14ac:dyDescent="0.25">
      <c r="A763" s="1041"/>
      <c r="B763" s="1068"/>
      <c r="C763" s="1058"/>
      <c r="D763" s="1058"/>
      <c r="E763" s="1060"/>
      <c r="F763" s="1060"/>
      <c r="G763" s="1060"/>
      <c r="H763" s="1060"/>
      <c r="J763" s="1041"/>
      <c r="K763" s="1041"/>
    </row>
    <row r="764" spans="1:11" x14ac:dyDescent="0.25">
      <c r="A764" s="1041"/>
      <c r="B764" s="1068"/>
      <c r="C764" s="1058"/>
      <c r="D764" s="1058"/>
      <c r="E764" s="1060"/>
      <c r="F764" s="1060"/>
      <c r="G764" s="1060"/>
      <c r="H764" s="1060"/>
      <c r="J764" s="1041"/>
      <c r="K764" s="1041"/>
    </row>
    <row r="765" spans="1:11" x14ac:dyDescent="0.25">
      <c r="A765" s="1041"/>
      <c r="B765" s="1068"/>
      <c r="C765" s="1058"/>
      <c r="D765" s="1058"/>
      <c r="E765" s="1060"/>
      <c r="F765" s="1060"/>
      <c r="G765" s="1060"/>
      <c r="H765" s="1060"/>
      <c r="J765" s="1041"/>
      <c r="K765" s="1041"/>
    </row>
    <row r="766" spans="1:11" x14ac:dyDescent="0.25">
      <c r="A766" s="1041"/>
      <c r="B766" s="1068"/>
      <c r="C766" s="1058"/>
      <c r="D766" s="1058"/>
      <c r="E766" s="1060"/>
      <c r="F766" s="1060"/>
      <c r="G766" s="1060"/>
      <c r="H766" s="1060"/>
      <c r="J766" s="1041"/>
      <c r="K766" s="1041"/>
    </row>
    <row r="767" spans="1:11" x14ac:dyDescent="0.25">
      <c r="A767" s="1041"/>
      <c r="B767" s="1068"/>
      <c r="C767" s="1058"/>
      <c r="D767" s="1058"/>
      <c r="E767" s="1060"/>
      <c r="F767" s="1060"/>
      <c r="G767" s="1060"/>
      <c r="H767" s="1060"/>
      <c r="J767" s="1041"/>
      <c r="K767" s="1041"/>
    </row>
    <row r="768" spans="1:11" x14ac:dyDescent="0.25">
      <c r="A768" s="1041"/>
      <c r="B768" s="1068"/>
      <c r="C768" s="1058"/>
      <c r="D768" s="1058"/>
      <c r="E768" s="1060"/>
      <c r="F768" s="1060"/>
      <c r="G768" s="1060"/>
      <c r="H768" s="1060"/>
      <c r="J768" s="1041"/>
      <c r="K768" s="1041"/>
    </row>
    <row r="769" spans="1:11" x14ac:dyDescent="0.25">
      <c r="A769" s="1041"/>
      <c r="B769" s="1068"/>
      <c r="C769" s="1058"/>
      <c r="D769" s="1058"/>
      <c r="E769" s="1060"/>
      <c r="F769" s="1060"/>
      <c r="G769" s="1060"/>
      <c r="H769" s="1060"/>
      <c r="J769" s="1041"/>
      <c r="K769" s="1041"/>
    </row>
    <row r="770" spans="1:11" x14ac:dyDescent="0.25">
      <c r="A770" s="1041"/>
      <c r="B770" s="1068"/>
      <c r="C770" s="1058"/>
      <c r="D770" s="1058"/>
      <c r="E770" s="1060"/>
      <c r="F770" s="1060"/>
      <c r="G770" s="1060"/>
      <c r="H770" s="1060"/>
      <c r="J770" s="1041"/>
      <c r="K770" s="1041"/>
    </row>
    <row r="771" spans="1:11" x14ac:dyDescent="0.25">
      <c r="A771" s="1041"/>
      <c r="B771" s="1068"/>
      <c r="C771" s="1058"/>
      <c r="D771" s="1058"/>
      <c r="E771" s="1060"/>
      <c r="F771" s="1060"/>
      <c r="G771" s="1060"/>
      <c r="H771" s="1060"/>
      <c r="J771" s="1041"/>
      <c r="K771" s="1041"/>
    </row>
    <row r="772" spans="1:11" x14ac:dyDescent="0.25">
      <c r="A772" s="1041"/>
      <c r="B772" s="1068"/>
      <c r="C772" s="1058"/>
      <c r="D772" s="1058"/>
      <c r="E772" s="1060"/>
      <c r="F772" s="1060"/>
      <c r="G772" s="1060"/>
      <c r="H772" s="1060"/>
      <c r="J772" s="1041"/>
      <c r="K772" s="1041"/>
    </row>
    <row r="773" spans="1:11" x14ac:dyDescent="0.25">
      <c r="A773" s="1041"/>
      <c r="B773" s="1068"/>
      <c r="C773" s="1058"/>
      <c r="D773" s="1058"/>
      <c r="E773" s="1060"/>
      <c r="F773" s="1060"/>
      <c r="G773" s="1060"/>
      <c r="H773" s="1060"/>
      <c r="J773" s="1041"/>
      <c r="K773" s="1041"/>
    </row>
    <row r="774" spans="1:11" x14ac:dyDescent="0.25">
      <c r="A774" s="1041"/>
      <c r="B774" s="1068"/>
      <c r="C774" s="1058"/>
      <c r="D774" s="1058"/>
      <c r="E774" s="1060"/>
      <c r="F774" s="1060"/>
      <c r="G774" s="1060"/>
      <c r="H774" s="1060"/>
      <c r="J774" s="1041"/>
      <c r="K774" s="1041"/>
    </row>
    <row r="775" spans="1:11" x14ac:dyDescent="0.25">
      <c r="A775" s="1041"/>
      <c r="B775" s="1068"/>
      <c r="C775" s="1058"/>
      <c r="D775" s="1058"/>
      <c r="E775" s="1060"/>
      <c r="F775" s="1060"/>
      <c r="G775" s="1060"/>
      <c r="H775" s="1060"/>
      <c r="J775" s="1041"/>
      <c r="K775" s="1041"/>
    </row>
    <row r="776" spans="1:11" x14ac:dyDescent="0.25">
      <c r="A776" s="1041"/>
      <c r="B776" s="1068"/>
      <c r="C776" s="1058"/>
      <c r="D776" s="1058"/>
      <c r="E776" s="1060"/>
      <c r="F776" s="1060"/>
      <c r="G776" s="1060"/>
      <c r="H776" s="1060"/>
      <c r="J776" s="1041"/>
      <c r="K776" s="1041"/>
    </row>
    <row r="777" spans="1:11" x14ac:dyDescent="0.25">
      <c r="A777" s="1041"/>
      <c r="B777" s="1068"/>
      <c r="C777" s="1058"/>
      <c r="D777" s="1058"/>
      <c r="E777" s="1060"/>
      <c r="F777" s="1060"/>
      <c r="G777" s="1060"/>
      <c r="H777" s="1060"/>
      <c r="J777" s="1041"/>
      <c r="K777" s="1041"/>
    </row>
    <row r="778" spans="1:11" x14ac:dyDescent="0.25">
      <c r="A778" s="1041"/>
      <c r="B778" s="1068"/>
      <c r="C778" s="1058"/>
      <c r="D778" s="1058"/>
      <c r="E778" s="1060"/>
      <c r="F778" s="1060"/>
      <c r="G778" s="1060"/>
      <c r="H778" s="1060"/>
      <c r="J778" s="1041"/>
      <c r="K778" s="1041"/>
    </row>
    <row r="779" spans="1:11" x14ac:dyDescent="0.25">
      <c r="A779" s="1041"/>
      <c r="B779" s="1068"/>
      <c r="C779" s="1058"/>
      <c r="D779" s="1058"/>
      <c r="E779" s="1060"/>
      <c r="F779" s="1060"/>
      <c r="G779" s="1060"/>
      <c r="H779" s="1060"/>
      <c r="J779" s="1041"/>
      <c r="K779" s="1041"/>
    </row>
    <row r="780" spans="1:11" x14ac:dyDescent="0.25">
      <c r="A780" s="1041"/>
      <c r="B780" s="1068"/>
      <c r="C780" s="1058"/>
      <c r="D780" s="1058"/>
      <c r="E780" s="1060"/>
      <c r="F780" s="1060"/>
      <c r="G780" s="1060"/>
      <c r="H780" s="1060"/>
      <c r="J780" s="1041"/>
      <c r="K780" s="1041"/>
    </row>
    <row r="781" spans="1:11" x14ac:dyDescent="0.25">
      <c r="A781" s="1041"/>
      <c r="B781" s="1068"/>
      <c r="C781" s="1058"/>
      <c r="D781" s="1058"/>
      <c r="E781" s="1060"/>
      <c r="F781" s="1060"/>
      <c r="G781" s="1060"/>
      <c r="H781" s="1060"/>
      <c r="J781" s="1041"/>
      <c r="K781" s="1041"/>
    </row>
    <row r="782" spans="1:11" x14ac:dyDescent="0.25">
      <c r="A782" s="1041"/>
      <c r="B782" s="1068"/>
      <c r="C782" s="1058"/>
      <c r="D782" s="1058"/>
      <c r="E782" s="1060"/>
      <c r="F782" s="1060"/>
      <c r="G782" s="1060"/>
      <c r="H782" s="1060"/>
      <c r="J782" s="1041"/>
      <c r="K782" s="1041"/>
    </row>
    <row r="783" spans="1:11" x14ac:dyDescent="0.25">
      <c r="A783" s="1041"/>
      <c r="B783" s="1068"/>
      <c r="C783" s="1058"/>
      <c r="D783" s="1058"/>
      <c r="E783" s="1060"/>
      <c r="F783" s="1060"/>
      <c r="G783" s="1060"/>
      <c r="H783" s="1060"/>
      <c r="J783" s="1041"/>
      <c r="K783" s="1041"/>
    </row>
    <row r="784" spans="1:11" x14ac:dyDescent="0.25">
      <c r="A784" s="1041"/>
      <c r="B784" s="1068"/>
      <c r="C784" s="1058"/>
      <c r="D784" s="1058"/>
      <c r="E784" s="1060"/>
      <c r="F784" s="1060"/>
      <c r="G784" s="1060"/>
      <c r="H784" s="1060"/>
      <c r="J784" s="1041"/>
      <c r="K784" s="1041"/>
    </row>
    <row r="785" spans="1:11" x14ac:dyDescent="0.25">
      <c r="A785" s="1041"/>
      <c r="B785" s="1068"/>
      <c r="C785" s="1058"/>
      <c r="D785" s="1058"/>
      <c r="E785" s="1060"/>
      <c r="F785" s="1060"/>
      <c r="G785" s="1060"/>
      <c r="H785" s="1060"/>
      <c r="J785" s="1041"/>
      <c r="K785" s="1041"/>
    </row>
    <row r="786" spans="1:11" x14ac:dyDescent="0.25">
      <c r="A786" s="1041"/>
      <c r="B786" s="1068"/>
      <c r="C786" s="1058"/>
      <c r="D786" s="1058"/>
      <c r="E786" s="1060"/>
      <c r="F786" s="1060"/>
      <c r="G786" s="1060"/>
      <c r="H786" s="1060"/>
      <c r="J786" s="1041"/>
      <c r="K786" s="1041"/>
    </row>
    <row r="787" spans="1:11" x14ac:dyDescent="0.25">
      <c r="A787" s="1041"/>
      <c r="B787" s="1068"/>
      <c r="C787" s="1058"/>
      <c r="D787" s="1058"/>
      <c r="E787" s="1060"/>
      <c r="F787" s="1060"/>
      <c r="G787" s="1060"/>
      <c r="H787" s="1060"/>
      <c r="J787" s="1041"/>
      <c r="K787" s="1041"/>
    </row>
    <row r="788" spans="1:11" x14ac:dyDescent="0.25">
      <c r="A788" s="1041"/>
      <c r="B788" s="1068"/>
      <c r="C788" s="1058"/>
      <c r="D788" s="1058"/>
      <c r="E788" s="1060"/>
      <c r="F788" s="1060"/>
      <c r="G788" s="1060"/>
      <c r="H788" s="1060"/>
      <c r="J788" s="1041"/>
      <c r="K788" s="1041"/>
    </row>
    <row r="789" spans="1:11" x14ac:dyDescent="0.25">
      <c r="A789" s="1041"/>
      <c r="B789" s="1068"/>
      <c r="C789" s="1058"/>
      <c r="D789" s="1058"/>
      <c r="E789" s="1060"/>
      <c r="F789" s="1060"/>
      <c r="G789" s="1060"/>
      <c r="H789" s="1060"/>
      <c r="J789" s="1041"/>
      <c r="K789" s="1041"/>
    </row>
    <row r="790" spans="1:11" x14ac:dyDescent="0.25">
      <c r="A790" s="1041"/>
      <c r="B790" s="1068"/>
      <c r="C790" s="1058"/>
      <c r="D790" s="1058"/>
      <c r="E790" s="1060"/>
      <c r="F790" s="1060"/>
      <c r="G790" s="1060"/>
      <c r="H790" s="1060"/>
      <c r="J790" s="1041"/>
      <c r="K790" s="1041"/>
    </row>
    <row r="791" spans="1:11" x14ac:dyDescent="0.25">
      <c r="A791" s="1041"/>
      <c r="B791" s="1068"/>
      <c r="C791" s="1058"/>
      <c r="D791" s="1058"/>
      <c r="E791" s="1060"/>
      <c r="F791" s="1060"/>
      <c r="G791" s="1060"/>
      <c r="H791" s="1060"/>
      <c r="J791" s="1041"/>
      <c r="K791" s="1041"/>
    </row>
    <row r="792" spans="1:11" x14ac:dyDescent="0.25">
      <c r="A792" s="1041"/>
      <c r="B792" s="1068"/>
      <c r="C792" s="1058"/>
      <c r="D792" s="1058"/>
      <c r="E792" s="1060"/>
      <c r="F792" s="1060"/>
      <c r="G792" s="1060"/>
      <c r="H792" s="1060"/>
      <c r="J792" s="1041"/>
      <c r="K792" s="1041"/>
    </row>
    <row r="793" spans="1:11" x14ac:dyDescent="0.25">
      <c r="A793" s="1041"/>
      <c r="B793" s="1068"/>
      <c r="C793" s="1058"/>
      <c r="D793" s="1058"/>
      <c r="E793" s="1060"/>
      <c r="F793" s="1060"/>
      <c r="G793" s="1060"/>
      <c r="H793" s="1060"/>
      <c r="J793" s="1041"/>
      <c r="K793" s="1041"/>
    </row>
    <row r="794" spans="1:11" x14ac:dyDescent="0.25">
      <c r="A794" s="1041"/>
      <c r="B794" s="1068"/>
      <c r="C794" s="1058"/>
      <c r="D794" s="1058"/>
      <c r="E794" s="1060"/>
      <c r="F794" s="1060"/>
      <c r="G794" s="1060"/>
      <c r="H794" s="1060"/>
      <c r="J794" s="1041"/>
      <c r="K794" s="1041"/>
    </row>
    <row r="795" spans="1:11" x14ac:dyDescent="0.25">
      <c r="A795" s="1041"/>
      <c r="B795" s="1068"/>
      <c r="C795" s="1058"/>
      <c r="D795" s="1058"/>
      <c r="E795" s="1060"/>
      <c r="F795" s="1060"/>
      <c r="G795" s="1060"/>
      <c r="H795" s="1060"/>
      <c r="J795" s="1041"/>
      <c r="K795" s="1041"/>
    </row>
    <row r="796" spans="1:11" x14ac:dyDescent="0.25">
      <c r="A796" s="1041"/>
      <c r="B796" s="1068"/>
      <c r="C796" s="1058"/>
      <c r="D796" s="1058"/>
      <c r="E796" s="1060"/>
      <c r="F796" s="1060"/>
      <c r="G796" s="1060"/>
      <c r="H796" s="1060"/>
      <c r="J796" s="1041"/>
      <c r="K796" s="1041"/>
    </row>
    <row r="797" spans="1:11" x14ac:dyDescent="0.25">
      <c r="A797" s="1041"/>
      <c r="B797" s="1068"/>
      <c r="C797" s="1058"/>
      <c r="D797" s="1058"/>
      <c r="E797" s="1060"/>
      <c r="F797" s="1060"/>
      <c r="G797" s="1060"/>
      <c r="H797" s="1060"/>
      <c r="J797" s="1041"/>
      <c r="K797" s="1041"/>
    </row>
    <row r="798" spans="1:11" x14ac:dyDescent="0.25">
      <c r="A798" s="1041"/>
      <c r="B798" s="1068"/>
      <c r="C798" s="1058"/>
      <c r="D798" s="1058"/>
      <c r="E798" s="1060"/>
      <c r="F798" s="1060"/>
      <c r="G798" s="1060"/>
      <c r="H798" s="1060"/>
      <c r="J798" s="1041"/>
      <c r="K798" s="1041"/>
    </row>
    <row r="799" spans="1:11" x14ac:dyDescent="0.25">
      <c r="A799" s="1041"/>
      <c r="B799" s="1068"/>
      <c r="C799" s="1058"/>
      <c r="D799" s="1058"/>
      <c r="E799" s="1060"/>
      <c r="F799" s="1060"/>
      <c r="G799" s="1060"/>
      <c r="H799" s="1060"/>
      <c r="J799" s="1041"/>
      <c r="K799" s="1041"/>
    </row>
    <row r="800" spans="1:11" x14ac:dyDescent="0.25">
      <c r="A800" s="1041"/>
      <c r="B800" s="1068"/>
      <c r="C800" s="1058"/>
      <c r="D800" s="1058"/>
      <c r="E800" s="1060"/>
      <c r="F800" s="1060"/>
      <c r="G800" s="1060"/>
      <c r="H800" s="1060"/>
      <c r="J800" s="1041"/>
      <c r="K800" s="1041"/>
    </row>
    <row r="801" spans="1:11" x14ac:dyDescent="0.25">
      <c r="A801" s="1041"/>
      <c r="B801" s="1068"/>
      <c r="C801" s="1058"/>
      <c r="D801" s="1058"/>
      <c r="E801" s="1060"/>
      <c r="F801" s="1060"/>
      <c r="G801" s="1060"/>
      <c r="H801" s="1060"/>
      <c r="J801" s="1041"/>
      <c r="K801" s="1041"/>
    </row>
    <row r="802" spans="1:11" x14ac:dyDescent="0.25">
      <c r="A802" s="1041"/>
      <c r="B802" s="1068"/>
      <c r="C802" s="1058"/>
      <c r="D802" s="1058"/>
      <c r="E802" s="1060"/>
      <c r="F802" s="1060"/>
      <c r="G802" s="1060"/>
      <c r="H802" s="1060"/>
      <c r="J802" s="1041"/>
      <c r="K802" s="1041"/>
    </row>
    <row r="803" spans="1:11" x14ac:dyDescent="0.25">
      <c r="A803" s="1041"/>
      <c r="B803" s="1068"/>
      <c r="C803" s="1058"/>
      <c r="D803" s="1058"/>
      <c r="E803" s="1060"/>
      <c r="F803" s="1060"/>
      <c r="G803" s="1060"/>
      <c r="H803" s="1060"/>
      <c r="J803" s="1041"/>
      <c r="K803" s="1041"/>
    </row>
    <row r="804" spans="1:11" x14ac:dyDescent="0.25">
      <c r="A804" s="1041"/>
      <c r="B804" s="1068"/>
      <c r="C804" s="1058"/>
      <c r="D804" s="1058"/>
      <c r="E804" s="1060"/>
      <c r="F804" s="1060"/>
      <c r="G804" s="1060"/>
      <c r="H804" s="1060"/>
      <c r="J804" s="1041"/>
      <c r="K804" s="1041"/>
    </row>
    <row r="805" spans="1:11" x14ac:dyDescent="0.25">
      <c r="A805" s="1041"/>
      <c r="B805" s="1068"/>
      <c r="C805" s="1058"/>
      <c r="D805" s="1058"/>
      <c r="E805" s="1060"/>
      <c r="F805" s="1060"/>
      <c r="G805" s="1060"/>
      <c r="H805" s="1060"/>
      <c r="J805" s="1041"/>
      <c r="K805" s="1041"/>
    </row>
    <row r="806" spans="1:11" x14ac:dyDescent="0.25">
      <c r="A806" s="1041"/>
      <c r="B806" s="1068"/>
      <c r="C806" s="1058"/>
      <c r="D806" s="1058"/>
      <c r="E806" s="1060"/>
      <c r="F806" s="1060"/>
      <c r="G806" s="1060"/>
      <c r="H806" s="1060"/>
      <c r="J806" s="1041"/>
      <c r="K806" s="1041"/>
    </row>
    <row r="807" spans="1:11" x14ac:dyDescent="0.25">
      <c r="A807" s="1041"/>
      <c r="B807" s="1068"/>
      <c r="C807" s="1058"/>
      <c r="D807" s="1058"/>
      <c r="E807" s="1060"/>
      <c r="F807" s="1060"/>
      <c r="G807" s="1060"/>
      <c r="H807" s="1060"/>
      <c r="J807" s="1041"/>
      <c r="K807" s="1041"/>
    </row>
    <row r="808" spans="1:11" x14ac:dyDescent="0.25">
      <c r="A808" s="1041"/>
      <c r="B808" s="1068"/>
      <c r="C808" s="1058"/>
      <c r="D808" s="1058"/>
      <c r="E808" s="1060"/>
      <c r="F808" s="1060"/>
      <c r="G808" s="1060"/>
      <c r="H808" s="1060"/>
      <c r="J808" s="1041"/>
      <c r="K808" s="1041"/>
    </row>
    <row r="809" spans="1:11" x14ac:dyDescent="0.25">
      <c r="A809" s="1041"/>
      <c r="B809" s="1068"/>
      <c r="C809" s="1058"/>
      <c r="D809" s="1058"/>
      <c r="E809" s="1060"/>
      <c r="F809" s="1060"/>
      <c r="G809" s="1060"/>
      <c r="H809" s="1060"/>
      <c r="J809" s="1041"/>
      <c r="K809" s="1041"/>
    </row>
    <row r="810" spans="1:11" x14ac:dyDescent="0.25">
      <c r="A810" s="1041"/>
      <c r="B810" s="1068"/>
      <c r="C810" s="1058"/>
      <c r="D810" s="1058"/>
      <c r="E810" s="1060"/>
      <c r="F810" s="1060"/>
      <c r="G810" s="1060"/>
      <c r="H810" s="1060"/>
      <c r="J810" s="1041"/>
      <c r="K810" s="1041"/>
    </row>
    <row r="811" spans="1:11" x14ac:dyDescent="0.25">
      <c r="A811" s="1041"/>
      <c r="B811" s="1068"/>
      <c r="C811" s="1058"/>
      <c r="D811" s="1058"/>
      <c r="E811" s="1060"/>
      <c r="F811" s="1060"/>
      <c r="G811" s="1060"/>
      <c r="H811" s="1060"/>
      <c r="J811" s="1041"/>
      <c r="K811" s="1041"/>
    </row>
    <row r="812" spans="1:11" x14ac:dyDescent="0.25">
      <c r="A812" s="1041"/>
      <c r="B812" s="1068"/>
      <c r="C812" s="1058"/>
      <c r="D812" s="1058"/>
      <c r="E812" s="1060"/>
      <c r="F812" s="1060"/>
      <c r="G812" s="1060"/>
      <c r="H812" s="1060"/>
      <c r="J812" s="1041"/>
      <c r="K812" s="1041"/>
    </row>
    <row r="813" spans="1:11" x14ac:dyDescent="0.25">
      <c r="A813" s="1041"/>
      <c r="B813" s="1068"/>
      <c r="C813" s="1058"/>
      <c r="D813" s="1058"/>
      <c r="E813" s="1060"/>
      <c r="F813" s="1060"/>
      <c r="G813" s="1060"/>
      <c r="H813" s="1060"/>
      <c r="J813" s="1041"/>
      <c r="K813" s="1041"/>
    </row>
    <row r="814" spans="1:11" x14ac:dyDescent="0.25">
      <c r="A814" s="1041"/>
      <c r="B814" s="1068"/>
      <c r="C814" s="1058"/>
      <c r="D814" s="1058"/>
      <c r="E814" s="1060"/>
      <c r="F814" s="1060"/>
      <c r="G814" s="1060"/>
      <c r="H814" s="1060"/>
      <c r="J814" s="1041"/>
      <c r="K814" s="1041"/>
    </row>
    <row r="815" spans="1:11" x14ac:dyDescent="0.25">
      <c r="A815" s="1041"/>
      <c r="B815" s="1068"/>
      <c r="C815" s="1058"/>
      <c r="D815" s="1058"/>
      <c r="E815" s="1060"/>
      <c r="F815" s="1060"/>
      <c r="G815" s="1060"/>
      <c r="H815" s="1060"/>
      <c r="J815" s="1041"/>
      <c r="K815" s="1041"/>
    </row>
    <row r="816" spans="1:11" x14ac:dyDescent="0.25">
      <c r="A816" s="1041"/>
      <c r="B816" s="1068"/>
      <c r="C816" s="1058"/>
      <c r="D816" s="1058"/>
      <c r="E816" s="1060"/>
      <c r="F816" s="1060"/>
      <c r="G816" s="1060"/>
      <c r="H816" s="1060"/>
      <c r="J816" s="1041"/>
      <c r="K816" s="1041"/>
    </row>
    <row r="817" spans="1:11" x14ac:dyDescent="0.25">
      <c r="A817" s="1041"/>
      <c r="B817" s="1068"/>
      <c r="C817" s="1058"/>
      <c r="D817" s="1058"/>
      <c r="E817" s="1060"/>
      <c r="F817" s="1060"/>
      <c r="G817" s="1060"/>
      <c r="H817" s="1060"/>
      <c r="J817" s="1041"/>
      <c r="K817" s="1041"/>
    </row>
    <row r="818" spans="1:11" x14ac:dyDescent="0.25">
      <c r="A818" s="1041"/>
      <c r="B818" s="1068"/>
      <c r="C818" s="1058"/>
      <c r="D818" s="1058"/>
      <c r="E818" s="1060"/>
      <c r="F818" s="1060"/>
      <c r="G818" s="1060"/>
      <c r="H818" s="1060"/>
      <c r="J818" s="1041"/>
      <c r="K818" s="1041"/>
    </row>
    <row r="819" spans="1:11" x14ac:dyDescent="0.25">
      <c r="A819" s="1041"/>
      <c r="B819" s="1068"/>
      <c r="C819" s="1058"/>
      <c r="D819" s="1058"/>
      <c r="E819" s="1060"/>
      <c r="F819" s="1060"/>
      <c r="G819" s="1060"/>
      <c r="H819" s="1060"/>
      <c r="J819" s="1041"/>
      <c r="K819" s="1041"/>
    </row>
    <row r="820" spans="1:11" x14ac:dyDescent="0.25">
      <c r="A820" s="1041"/>
      <c r="B820" s="1068"/>
      <c r="C820" s="1058"/>
      <c r="D820" s="1058"/>
      <c r="E820" s="1060"/>
      <c r="F820" s="1060"/>
      <c r="G820" s="1060"/>
      <c r="H820" s="1060"/>
      <c r="J820" s="1041"/>
      <c r="K820" s="1041"/>
    </row>
    <row r="821" spans="1:11" x14ac:dyDescent="0.25">
      <c r="A821" s="1041"/>
      <c r="B821" s="1068"/>
      <c r="C821" s="1058"/>
      <c r="D821" s="1058"/>
      <c r="E821" s="1060"/>
      <c r="F821" s="1060"/>
      <c r="G821" s="1060"/>
      <c r="H821" s="1060"/>
      <c r="J821" s="1041"/>
      <c r="K821" s="1041"/>
    </row>
    <row r="822" spans="1:11" x14ac:dyDescent="0.25">
      <c r="A822" s="1041"/>
      <c r="B822" s="1068"/>
      <c r="C822" s="1058"/>
      <c r="D822" s="1058"/>
      <c r="E822" s="1060"/>
      <c r="F822" s="1060"/>
      <c r="G822" s="1060"/>
      <c r="H822" s="1060"/>
      <c r="J822" s="1041"/>
      <c r="K822" s="1041"/>
    </row>
    <row r="823" spans="1:11" x14ac:dyDescent="0.25">
      <c r="A823" s="1041"/>
      <c r="B823" s="1068"/>
      <c r="C823" s="1058"/>
      <c r="D823" s="1058"/>
      <c r="E823" s="1060"/>
      <c r="F823" s="1060"/>
      <c r="G823" s="1060"/>
      <c r="H823" s="1060"/>
      <c r="J823" s="1041"/>
      <c r="K823" s="1041"/>
    </row>
    <row r="824" spans="1:11" x14ac:dyDescent="0.25">
      <c r="A824" s="1041"/>
      <c r="B824" s="1068"/>
      <c r="C824" s="1058"/>
      <c r="D824" s="1058"/>
      <c r="E824" s="1060"/>
      <c r="F824" s="1060"/>
      <c r="G824" s="1060"/>
      <c r="H824" s="1060"/>
      <c r="J824" s="1041"/>
      <c r="K824" s="1041"/>
    </row>
    <row r="825" spans="1:11" x14ac:dyDescent="0.25">
      <c r="A825" s="1041"/>
      <c r="B825" s="1068"/>
      <c r="C825" s="1058"/>
      <c r="D825" s="1058"/>
      <c r="E825" s="1060"/>
      <c r="F825" s="1060"/>
      <c r="G825" s="1060"/>
      <c r="H825" s="1060"/>
      <c r="J825" s="1041"/>
      <c r="K825" s="1041"/>
    </row>
    <row r="826" spans="1:11" x14ac:dyDescent="0.25">
      <c r="A826" s="1041"/>
      <c r="B826" s="1068"/>
      <c r="C826" s="1058"/>
      <c r="D826" s="1058"/>
      <c r="E826" s="1060"/>
      <c r="F826" s="1060"/>
      <c r="G826" s="1060"/>
      <c r="H826" s="1060"/>
      <c r="J826" s="1041"/>
      <c r="K826" s="1041"/>
    </row>
    <row r="827" spans="1:11" x14ac:dyDescent="0.25">
      <c r="A827" s="1041"/>
      <c r="B827" s="1068"/>
      <c r="C827" s="1058"/>
      <c r="D827" s="1058"/>
      <c r="E827" s="1060"/>
      <c r="F827" s="1060"/>
      <c r="G827" s="1060"/>
      <c r="H827" s="1060"/>
      <c r="J827" s="1041"/>
      <c r="K827" s="1041"/>
    </row>
    <row r="828" spans="1:11" x14ac:dyDescent="0.25">
      <c r="A828" s="1041"/>
      <c r="B828" s="1068"/>
      <c r="C828" s="1058"/>
      <c r="D828" s="1058"/>
      <c r="E828" s="1060"/>
      <c r="F828" s="1060"/>
      <c r="G828" s="1060"/>
      <c r="H828" s="1060"/>
      <c r="J828" s="1041"/>
      <c r="K828" s="1041"/>
    </row>
    <row r="829" spans="1:11" x14ac:dyDescent="0.25">
      <c r="A829" s="1041"/>
      <c r="B829" s="1068"/>
      <c r="C829" s="1058"/>
      <c r="D829" s="1058"/>
      <c r="E829" s="1060"/>
      <c r="F829" s="1060"/>
      <c r="G829" s="1060"/>
      <c r="H829" s="1060"/>
      <c r="J829" s="1041"/>
      <c r="K829" s="1041"/>
    </row>
    <row r="830" spans="1:11" x14ac:dyDescent="0.25">
      <c r="A830" s="1041"/>
      <c r="B830" s="1068"/>
      <c r="C830" s="1058"/>
      <c r="D830" s="1058"/>
      <c r="E830" s="1060"/>
      <c r="F830" s="1060"/>
      <c r="G830" s="1060"/>
      <c r="H830" s="1060"/>
      <c r="J830" s="1041"/>
      <c r="K830" s="1041"/>
    </row>
    <row r="831" spans="1:11" x14ac:dyDescent="0.25">
      <c r="A831" s="1041"/>
      <c r="B831" s="1068"/>
      <c r="C831" s="1058"/>
      <c r="D831" s="1058"/>
      <c r="E831" s="1060"/>
      <c r="F831" s="1060"/>
      <c r="G831" s="1060"/>
      <c r="H831" s="1060"/>
      <c r="J831" s="1041"/>
      <c r="K831" s="1041"/>
    </row>
    <row r="832" spans="1:11" x14ac:dyDescent="0.25">
      <c r="A832" s="1041"/>
      <c r="B832" s="1068"/>
      <c r="C832" s="1058"/>
      <c r="D832" s="1058"/>
      <c r="E832" s="1060"/>
      <c r="F832" s="1060"/>
      <c r="G832" s="1060"/>
      <c r="H832" s="1060"/>
      <c r="J832" s="1041"/>
      <c r="K832" s="1041"/>
    </row>
    <row r="833" spans="1:11" x14ac:dyDescent="0.25">
      <c r="A833" s="1041"/>
      <c r="B833" s="1068"/>
      <c r="C833" s="1058"/>
      <c r="D833" s="1058"/>
      <c r="E833" s="1060"/>
      <c r="F833" s="1060"/>
      <c r="G833" s="1060"/>
      <c r="H833" s="1060"/>
      <c r="J833" s="1041"/>
      <c r="K833" s="1041"/>
    </row>
    <row r="834" spans="1:11" x14ac:dyDescent="0.25">
      <c r="A834" s="1041"/>
      <c r="B834" s="1068"/>
      <c r="C834" s="1058"/>
      <c r="D834" s="1058"/>
      <c r="E834" s="1060"/>
      <c r="F834" s="1060"/>
      <c r="G834" s="1060"/>
      <c r="H834" s="1060"/>
      <c r="J834" s="1041"/>
      <c r="K834" s="1041"/>
    </row>
    <row r="835" spans="1:11" x14ac:dyDescent="0.25">
      <c r="A835" s="1041"/>
      <c r="B835" s="1068"/>
      <c r="C835" s="1058"/>
      <c r="D835" s="1058"/>
      <c r="E835" s="1060"/>
      <c r="F835" s="1060"/>
      <c r="G835" s="1060"/>
      <c r="H835" s="1060"/>
      <c r="J835" s="1041"/>
      <c r="K835" s="1041"/>
    </row>
    <row r="836" spans="1:11" x14ac:dyDescent="0.25">
      <c r="A836" s="1041"/>
      <c r="B836" s="1068"/>
      <c r="C836" s="1058"/>
      <c r="D836" s="1058"/>
      <c r="E836" s="1060"/>
      <c r="F836" s="1060"/>
      <c r="G836" s="1060"/>
      <c r="H836" s="1060"/>
      <c r="J836" s="1041"/>
      <c r="K836" s="1041"/>
    </row>
    <row r="837" spans="1:11" x14ac:dyDescent="0.25">
      <c r="A837" s="1041"/>
      <c r="B837" s="1068"/>
      <c r="C837" s="1058"/>
      <c r="D837" s="1058"/>
      <c r="E837" s="1060"/>
      <c r="F837" s="1060"/>
      <c r="G837" s="1060"/>
      <c r="H837" s="1060"/>
      <c r="J837" s="1041"/>
      <c r="K837" s="1041"/>
    </row>
    <row r="838" spans="1:11" x14ac:dyDescent="0.25">
      <c r="A838" s="1041"/>
      <c r="B838" s="1068"/>
      <c r="C838" s="1058"/>
      <c r="D838" s="1058"/>
      <c r="E838" s="1060"/>
      <c r="F838" s="1060"/>
      <c r="G838" s="1060"/>
      <c r="H838" s="1060"/>
      <c r="J838" s="1041"/>
      <c r="K838" s="1041"/>
    </row>
    <row r="839" spans="1:11" x14ac:dyDescent="0.25">
      <c r="A839" s="1041"/>
      <c r="B839" s="1068"/>
      <c r="C839" s="1058"/>
      <c r="D839" s="1058"/>
      <c r="E839" s="1060"/>
      <c r="F839" s="1060"/>
      <c r="G839" s="1060"/>
      <c r="H839" s="1060"/>
      <c r="J839" s="1041"/>
      <c r="K839" s="1041"/>
    </row>
    <row r="840" spans="1:11" x14ac:dyDescent="0.25">
      <c r="A840" s="1041"/>
      <c r="B840" s="1068"/>
      <c r="C840" s="1058"/>
      <c r="D840" s="1058"/>
      <c r="E840" s="1060"/>
      <c r="F840" s="1060"/>
      <c r="G840" s="1060"/>
      <c r="H840" s="1060"/>
      <c r="J840" s="1041"/>
      <c r="K840" s="1041"/>
    </row>
    <row r="841" spans="1:11" x14ac:dyDescent="0.25">
      <c r="A841" s="1041"/>
      <c r="B841" s="1068"/>
      <c r="C841" s="1058"/>
      <c r="D841" s="1058"/>
      <c r="E841" s="1060"/>
      <c r="F841" s="1060"/>
      <c r="G841" s="1060"/>
      <c r="H841" s="1060"/>
      <c r="J841" s="1041"/>
      <c r="K841" s="1041"/>
    </row>
    <row r="842" spans="1:11" x14ac:dyDescent="0.25">
      <c r="A842" s="1041"/>
      <c r="B842" s="1068"/>
      <c r="C842" s="1058"/>
      <c r="D842" s="1058"/>
      <c r="E842" s="1060"/>
      <c r="F842" s="1060"/>
      <c r="G842" s="1060"/>
      <c r="H842" s="1060"/>
      <c r="J842" s="1041"/>
      <c r="K842" s="1041"/>
    </row>
    <row r="843" spans="1:11" x14ac:dyDescent="0.25">
      <c r="A843" s="1041"/>
      <c r="B843" s="1068"/>
      <c r="C843" s="1058"/>
      <c r="D843" s="1058"/>
      <c r="E843" s="1060"/>
      <c r="F843" s="1060"/>
      <c r="G843" s="1060"/>
      <c r="H843" s="1060"/>
      <c r="J843" s="1041"/>
      <c r="K843" s="1041"/>
    </row>
    <row r="844" spans="1:11" x14ac:dyDescent="0.25">
      <c r="A844" s="1041"/>
      <c r="B844" s="1068"/>
      <c r="C844" s="1058"/>
      <c r="D844" s="1058"/>
      <c r="E844" s="1060"/>
      <c r="F844" s="1060"/>
      <c r="G844" s="1060"/>
      <c r="H844" s="1060"/>
      <c r="J844" s="1041"/>
      <c r="K844" s="1041"/>
    </row>
    <row r="845" spans="1:11" x14ac:dyDescent="0.25">
      <c r="A845" s="1041"/>
      <c r="B845" s="1068"/>
      <c r="C845" s="1058"/>
      <c r="D845" s="1058"/>
      <c r="E845" s="1060"/>
      <c r="F845" s="1060"/>
      <c r="G845" s="1060"/>
      <c r="H845" s="1060"/>
      <c r="J845" s="1041"/>
      <c r="K845" s="1041"/>
    </row>
    <row r="846" spans="1:11" x14ac:dyDescent="0.25">
      <c r="A846" s="1041"/>
      <c r="B846" s="1068"/>
      <c r="C846" s="1058"/>
      <c r="D846" s="1058"/>
      <c r="E846" s="1060"/>
      <c r="F846" s="1060"/>
      <c r="G846" s="1060"/>
      <c r="H846" s="1060"/>
      <c r="J846" s="1041"/>
      <c r="K846" s="1041"/>
    </row>
    <row r="847" spans="1:11" x14ac:dyDescent="0.25">
      <c r="A847" s="1041"/>
      <c r="B847" s="1068"/>
      <c r="C847" s="1058"/>
      <c r="D847" s="1058"/>
      <c r="E847" s="1060"/>
      <c r="F847" s="1060"/>
      <c r="G847" s="1060"/>
      <c r="H847" s="1060"/>
      <c r="J847" s="1041"/>
      <c r="K847" s="1041"/>
    </row>
    <row r="848" spans="1:11" x14ac:dyDescent="0.25">
      <c r="A848" s="1041"/>
      <c r="B848" s="1068"/>
      <c r="C848" s="1058"/>
      <c r="D848" s="1058"/>
      <c r="E848" s="1060"/>
      <c r="F848" s="1060"/>
      <c r="G848" s="1060"/>
      <c r="H848" s="1060"/>
      <c r="J848" s="1041"/>
      <c r="K848" s="1041"/>
    </row>
    <row r="849" spans="1:11" x14ac:dyDescent="0.25">
      <c r="A849" s="1041"/>
      <c r="B849" s="1068"/>
      <c r="C849" s="1058"/>
      <c r="D849" s="1058"/>
      <c r="E849" s="1060"/>
      <c r="F849" s="1060"/>
      <c r="G849" s="1060"/>
      <c r="H849" s="1060"/>
      <c r="J849" s="1041"/>
      <c r="K849" s="1041"/>
    </row>
    <row r="850" spans="1:11" x14ac:dyDescent="0.25">
      <c r="A850" s="1041"/>
      <c r="B850" s="1068"/>
      <c r="C850" s="1058"/>
      <c r="D850" s="1058"/>
      <c r="E850" s="1060"/>
      <c r="F850" s="1060"/>
      <c r="G850" s="1060"/>
      <c r="H850" s="1060"/>
      <c r="J850" s="1041"/>
      <c r="K850" s="1041"/>
    </row>
    <row r="851" spans="1:11" x14ac:dyDescent="0.25">
      <c r="A851" s="1041"/>
      <c r="B851" s="1068"/>
      <c r="C851" s="1058"/>
      <c r="D851" s="1058"/>
      <c r="E851" s="1060"/>
      <c r="F851" s="1060"/>
      <c r="G851" s="1060"/>
      <c r="H851" s="1060"/>
      <c r="J851" s="1041"/>
      <c r="K851" s="1041"/>
    </row>
    <row r="852" spans="1:11" x14ac:dyDescent="0.25">
      <c r="A852" s="1041"/>
      <c r="B852" s="1068"/>
      <c r="C852" s="1058"/>
      <c r="D852" s="1058"/>
      <c r="E852" s="1060"/>
      <c r="F852" s="1060"/>
      <c r="G852" s="1060"/>
      <c r="H852" s="1060"/>
      <c r="J852" s="1041"/>
      <c r="K852" s="1041"/>
    </row>
    <row r="853" spans="1:11" x14ac:dyDescent="0.25">
      <c r="A853" s="1041"/>
      <c r="B853" s="1068"/>
      <c r="C853" s="1058"/>
      <c r="D853" s="1058"/>
      <c r="E853" s="1060"/>
      <c r="F853" s="1060"/>
      <c r="G853" s="1060"/>
      <c r="H853" s="1060"/>
      <c r="J853" s="1041"/>
      <c r="K853" s="1041"/>
    </row>
    <row r="854" spans="1:11" x14ac:dyDescent="0.25">
      <c r="A854" s="1041"/>
      <c r="B854" s="1068"/>
      <c r="C854" s="1058"/>
      <c r="D854" s="1058"/>
      <c r="E854" s="1060"/>
      <c r="F854" s="1060"/>
      <c r="G854" s="1060"/>
      <c r="H854" s="1060"/>
      <c r="J854" s="1041"/>
      <c r="K854" s="1041"/>
    </row>
    <row r="855" spans="1:11" x14ac:dyDescent="0.25">
      <c r="A855" s="1041"/>
      <c r="B855" s="1068"/>
      <c r="C855" s="1058"/>
      <c r="D855" s="1058"/>
      <c r="E855" s="1060"/>
      <c r="F855" s="1060"/>
      <c r="G855" s="1060"/>
      <c r="H855" s="1060"/>
      <c r="J855" s="1041"/>
      <c r="K855" s="1041"/>
    </row>
    <row r="856" spans="1:11" x14ac:dyDescent="0.25">
      <c r="A856" s="1041"/>
      <c r="B856" s="1068"/>
      <c r="C856" s="1058"/>
      <c r="D856" s="1058"/>
      <c r="E856" s="1060"/>
      <c r="F856" s="1060"/>
      <c r="G856" s="1060"/>
      <c r="H856" s="1060"/>
      <c r="J856" s="1041"/>
      <c r="K856" s="1041"/>
    </row>
    <row r="857" spans="1:11" x14ac:dyDescent="0.25">
      <c r="A857" s="1041"/>
      <c r="B857" s="1068"/>
      <c r="C857" s="1058"/>
      <c r="D857" s="1058"/>
      <c r="E857" s="1060"/>
      <c r="F857" s="1060"/>
      <c r="G857" s="1060"/>
      <c r="H857" s="1060"/>
      <c r="J857" s="1041"/>
      <c r="K857" s="1041"/>
    </row>
    <row r="858" spans="1:11" x14ac:dyDescent="0.25">
      <c r="A858" s="1041"/>
      <c r="B858" s="1068"/>
      <c r="C858" s="1058"/>
      <c r="D858" s="1058"/>
      <c r="E858" s="1060"/>
      <c r="F858" s="1060"/>
      <c r="G858" s="1060"/>
      <c r="H858" s="1060"/>
      <c r="J858" s="1041"/>
      <c r="K858" s="1041"/>
    </row>
    <row r="859" spans="1:11" x14ac:dyDescent="0.25">
      <c r="A859" s="1041"/>
      <c r="B859" s="1068"/>
      <c r="C859" s="1058"/>
      <c r="D859" s="1058"/>
      <c r="E859" s="1060"/>
      <c r="F859" s="1060"/>
      <c r="G859" s="1060"/>
      <c r="H859" s="1060"/>
      <c r="J859" s="1041"/>
      <c r="K859" s="1041"/>
    </row>
    <row r="860" spans="1:11" x14ac:dyDescent="0.25">
      <c r="A860" s="1041"/>
      <c r="B860" s="1068"/>
      <c r="C860" s="1058"/>
      <c r="D860" s="1058"/>
      <c r="E860" s="1060"/>
      <c r="F860" s="1060"/>
      <c r="G860" s="1060"/>
      <c r="H860" s="1060"/>
      <c r="J860" s="1041"/>
      <c r="K860" s="1041"/>
    </row>
    <row r="861" spans="1:11" x14ac:dyDescent="0.25">
      <c r="A861" s="1041"/>
      <c r="B861" s="1068"/>
      <c r="C861" s="1058"/>
      <c r="D861" s="1058"/>
      <c r="E861" s="1060"/>
      <c r="F861" s="1060"/>
      <c r="G861" s="1060"/>
      <c r="H861" s="1060"/>
      <c r="J861" s="1041"/>
      <c r="K861" s="1041"/>
    </row>
    <row r="862" spans="1:11" x14ac:dyDescent="0.25">
      <c r="A862" s="1041"/>
      <c r="B862" s="1068"/>
      <c r="C862" s="1058"/>
      <c r="D862" s="1058"/>
      <c r="E862" s="1060"/>
      <c r="F862" s="1060"/>
      <c r="G862" s="1060"/>
      <c r="H862" s="1060"/>
      <c r="J862" s="1041"/>
      <c r="K862" s="1041"/>
    </row>
    <row r="863" spans="1:11" x14ac:dyDescent="0.25">
      <c r="A863" s="1041"/>
      <c r="B863" s="1068"/>
      <c r="C863" s="1058"/>
      <c r="D863" s="1058"/>
      <c r="E863" s="1060"/>
      <c r="F863" s="1060"/>
      <c r="G863" s="1060"/>
      <c r="H863" s="1060"/>
      <c r="J863" s="1041"/>
      <c r="K863" s="1041"/>
    </row>
    <row r="864" spans="1:11" x14ac:dyDescent="0.25">
      <c r="A864" s="1041"/>
      <c r="B864" s="1068"/>
      <c r="C864" s="1058"/>
      <c r="D864" s="1058"/>
      <c r="E864" s="1060"/>
      <c r="F864" s="1060"/>
      <c r="G864" s="1060"/>
      <c r="H864" s="1060"/>
      <c r="J864" s="1041"/>
      <c r="K864" s="1041"/>
    </row>
    <row r="865" spans="1:11" x14ac:dyDescent="0.25">
      <c r="A865" s="1041"/>
      <c r="B865" s="1068"/>
      <c r="C865" s="1058"/>
      <c r="D865" s="1058"/>
      <c r="E865" s="1060"/>
      <c r="F865" s="1060"/>
      <c r="G865" s="1060"/>
      <c r="H865" s="1060"/>
      <c r="J865" s="1041"/>
      <c r="K865" s="1041"/>
    </row>
    <row r="866" spans="1:11" x14ac:dyDescent="0.25">
      <c r="A866" s="1041"/>
      <c r="B866" s="1068"/>
      <c r="C866" s="1058"/>
      <c r="D866" s="1058"/>
      <c r="E866" s="1060"/>
      <c r="F866" s="1060"/>
      <c r="G866" s="1060"/>
      <c r="H866" s="1060"/>
      <c r="J866" s="1041"/>
      <c r="K866" s="1041"/>
    </row>
    <row r="867" spans="1:11" x14ac:dyDescent="0.25">
      <c r="A867" s="1041"/>
      <c r="B867" s="1068"/>
      <c r="C867" s="1058"/>
      <c r="D867" s="1058"/>
      <c r="E867" s="1060"/>
      <c r="F867" s="1060"/>
      <c r="G867" s="1060"/>
      <c r="H867" s="1060"/>
      <c r="J867" s="1041"/>
      <c r="K867" s="1041"/>
    </row>
    <row r="868" spans="1:11" x14ac:dyDescent="0.25">
      <c r="A868" s="1041"/>
      <c r="B868" s="1068"/>
      <c r="C868" s="1058"/>
      <c r="D868" s="1058"/>
      <c r="E868" s="1060"/>
      <c r="F868" s="1060"/>
      <c r="G868" s="1060"/>
      <c r="H868" s="1060"/>
      <c r="J868" s="1041"/>
      <c r="K868" s="1041"/>
    </row>
    <row r="869" spans="1:11" x14ac:dyDescent="0.25">
      <c r="A869" s="1041"/>
      <c r="B869" s="1068"/>
      <c r="C869" s="1058"/>
      <c r="D869" s="1058"/>
      <c r="E869" s="1060"/>
      <c r="F869" s="1060"/>
      <c r="G869" s="1060"/>
      <c r="H869" s="1060"/>
      <c r="J869" s="1041"/>
      <c r="K869" s="1041"/>
    </row>
    <row r="870" spans="1:11" x14ac:dyDescent="0.25">
      <c r="A870" s="1041"/>
      <c r="B870" s="1068"/>
      <c r="C870" s="1058"/>
      <c r="D870" s="1058"/>
      <c r="E870" s="1060"/>
      <c r="F870" s="1060"/>
      <c r="G870" s="1060"/>
      <c r="H870" s="1060"/>
      <c r="J870" s="1041"/>
      <c r="K870" s="1041"/>
    </row>
    <row r="871" spans="1:11" x14ac:dyDescent="0.25">
      <c r="A871" s="1041"/>
      <c r="B871" s="1068"/>
      <c r="C871" s="1058"/>
      <c r="D871" s="1058"/>
      <c r="E871" s="1060"/>
      <c r="F871" s="1060"/>
      <c r="G871" s="1060"/>
      <c r="H871" s="1060"/>
      <c r="J871" s="1041"/>
      <c r="K871" s="1041"/>
    </row>
    <row r="872" spans="1:11" x14ac:dyDescent="0.25">
      <c r="A872" s="1041"/>
      <c r="B872" s="1068"/>
      <c r="C872" s="1058"/>
      <c r="D872" s="1058"/>
      <c r="E872" s="1060"/>
      <c r="F872" s="1060"/>
      <c r="G872" s="1060"/>
      <c r="H872" s="1060"/>
      <c r="J872" s="1041"/>
      <c r="K872" s="1041"/>
    </row>
    <row r="873" spans="1:11" x14ac:dyDescent="0.25">
      <c r="A873" s="1041"/>
      <c r="B873" s="1068"/>
      <c r="C873" s="1058"/>
      <c r="D873" s="1058"/>
      <c r="E873" s="1060"/>
      <c r="F873" s="1060"/>
      <c r="G873" s="1060"/>
      <c r="H873" s="1060"/>
      <c r="J873" s="1041"/>
      <c r="K873" s="1041"/>
    </row>
    <row r="874" spans="1:11" x14ac:dyDescent="0.25">
      <c r="A874" s="1041"/>
      <c r="B874" s="1068"/>
      <c r="C874" s="1058"/>
      <c r="D874" s="1058"/>
      <c r="E874" s="1060"/>
      <c r="F874" s="1060"/>
      <c r="G874" s="1060"/>
      <c r="H874" s="1060"/>
      <c r="J874" s="1041"/>
      <c r="K874" s="1041"/>
    </row>
    <row r="875" spans="1:11" x14ac:dyDescent="0.25">
      <c r="A875" s="1041"/>
      <c r="B875" s="1068"/>
      <c r="C875" s="1058"/>
      <c r="D875" s="1058"/>
      <c r="E875" s="1060"/>
      <c r="F875" s="1060"/>
      <c r="G875" s="1060"/>
      <c r="H875" s="1060"/>
      <c r="J875" s="1041"/>
      <c r="K875" s="1041"/>
    </row>
    <row r="876" spans="1:11" x14ac:dyDescent="0.25">
      <c r="A876" s="1041"/>
      <c r="B876" s="1068"/>
      <c r="C876" s="1058"/>
      <c r="D876" s="1058"/>
      <c r="E876" s="1060"/>
      <c r="F876" s="1060"/>
      <c r="G876" s="1060"/>
      <c r="H876" s="1060"/>
      <c r="J876" s="1041"/>
      <c r="K876" s="1041"/>
    </row>
    <row r="877" spans="1:11" x14ac:dyDescent="0.25">
      <c r="A877" s="1041"/>
      <c r="B877" s="1068"/>
      <c r="C877" s="1058"/>
      <c r="D877" s="1058"/>
      <c r="E877" s="1060"/>
      <c r="F877" s="1060"/>
      <c r="G877" s="1060"/>
      <c r="H877" s="1060"/>
      <c r="J877" s="1041"/>
      <c r="K877" s="1041"/>
    </row>
    <row r="878" spans="1:11" x14ac:dyDescent="0.25">
      <c r="A878" s="1041"/>
      <c r="B878" s="1068"/>
      <c r="C878" s="1058"/>
      <c r="D878" s="1058"/>
      <c r="E878" s="1060"/>
      <c r="F878" s="1060"/>
      <c r="G878" s="1060"/>
      <c r="H878" s="1060"/>
      <c r="J878" s="1041"/>
      <c r="K878" s="1041"/>
    </row>
    <row r="879" spans="1:11" x14ac:dyDescent="0.25">
      <c r="A879" s="1041"/>
      <c r="B879" s="1068"/>
      <c r="C879" s="1058"/>
      <c r="D879" s="1058"/>
      <c r="E879" s="1060"/>
      <c r="F879" s="1060"/>
      <c r="G879" s="1060"/>
      <c r="H879" s="1060"/>
      <c r="J879" s="1041"/>
      <c r="K879" s="1041"/>
    </row>
    <row r="880" spans="1:11" x14ac:dyDescent="0.25">
      <c r="A880" s="1041"/>
      <c r="B880" s="1068"/>
      <c r="C880" s="1058"/>
      <c r="D880" s="1058"/>
      <c r="E880" s="1060"/>
      <c r="F880" s="1060"/>
      <c r="G880" s="1060"/>
      <c r="H880" s="1060"/>
      <c r="J880" s="1041"/>
      <c r="K880" s="1041"/>
    </row>
    <row r="881" spans="1:11" x14ac:dyDescent="0.25">
      <c r="A881" s="1041"/>
      <c r="B881" s="1068"/>
      <c r="C881" s="1058"/>
      <c r="D881" s="1058"/>
      <c r="E881" s="1060"/>
      <c r="F881" s="1060"/>
      <c r="G881" s="1060"/>
      <c r="H881" s="1060"/>
      <c r="J881" s="1041"/>
      <c r="K881" s="1041"/>
    </row>
    <row r="882" spans="1:11" x14ac:dyDescent="0.25">
      <c r="A882" s="1041"/>
      <c r="B882" s="1068"/>
      <c r="C882" s="1058"/>
      <c r="D882" s="1058"/>
      <c r="E882" s="1060"/>
      <c r="F882" s="1060"/>
      <c r="G882" s="1060"/>
      <c r="H882" s="1060"/>
      <c r="J882" s="1041"/>
      <c r="K882" s="1041"/>
    </row>
    <row r="883" spans="1:11" x14ac:dyDescent="0.25">
      <c r="A883" s="1041"/>
      <c r="B883" s="1068"/>
      <c r="C883" s="1058"/>
      <c r="D883" s="1058"/>
      <c r="E883" s="1060"/>
      <c r="F883" s="1060"/>
      <c r="G883" s="1060"/>
      <c r="H883" s="1060"/>
      <c r="J883" s="1041"/>
      <c r="K883" s="1041"/>
    </row>
    <row r="884" spans="1:11" x14ac:dyDescent="0.25">
      <c r="A884" s="1041"/>
      <c r="B884" s="1068"/>
      <c r="C884" s="1058"/>
      <c r="D884" s="1058"/>
      <c r="E884" s="1060"/>
      <c r="F884" s="1060"/>
      <c r="G884" s="1060"/>
      <c r="H884" s="1060"/>
      <c r="J884" s="1041"/>
      <c r="K884" s="1041"/>
    </row>
    <row r="885" spans="1:11" x14ac:dyDescent="0.25">
      <c r="A885" s="1041"/>
      <c r="B885" s="1068"/>
      <c r="C885" s="1058"/>
      <c r="D885" s="1058"/>
      <c r="E885" s="1060"/>
      <c r="F885" s="1060"/>
      <c r="G885" s="1060"/>
      <c r="H885" s="1060"/>
      <c r="J885" s="1041"/>
      <c r="K885" s="1041"/>
    </row>
    <row r="886" spans="1:11" x14ac:dyDescent="0.25">
      <c r="A886" s="1041"/>
      <c r="B886" s="1068"/>
      <c r="C886" s="1058"/>
      <c r="D886" s="1058"/>
      <c r="E886" s="1060"/>
      <c r="F886" s="1060"/>
      <c r="G886" s="1060"/>
      <c r="H886" s="1060"/>
      <c r="J886" s="1041"/>
      <c r="K886" s="1041"/>
    </row>
    <row r="887" spans="1:11" x14ac:dyDescent="0.25">
      <c r="A887" s="1041"/>
      <c r="B887" s="1068"/>
      <c r="C887" s="1058"/>
      <c r="D887" s="1058"/>
      <c r="E887" s="1060"/>
      <c r="F887" s="1060"/>
      <c r="G887" s="1060"/>
      <c r="H887" s="1060"/>
      <c r="J887" s="1041"/>
      <c r="K887" s="1041"/>
    </row>
    <row r="888" spans="1:11" x14ac:dyDescent="0.25">
      <c r="A888" s="1041"/>
      <c r="B888" s="1068"/>
      <c r="C888" s="1058"/>
      <c r="D888" s="1058"/>
      <c r="E888" s="1060"/>
      <c r="F888" s="1060"/>
      <c r="G888" s="1060"/>
      <c r="H888" s="1060"/>
      <c r="J888" s="1041"/>
      <c r="K888" s="1041"/>
    </row>
    <row r="889" spans="1:11" x14ac:dyDescent="0.25">
      <c r="A889" s="1041"/>
      <c r="B889" s="1068"/>
      <c r="C889" s="1058"/>
      <c r="D889" s="1058"/>
      <c r="E889" s="1060"/>
      <c r="F889" s="1060"/>
      <c r="G889" s="1060"/>
      <c r="H889" s="1060"/>
      <c r="J889" s="1041"/>
      <c r="K889" s="1041"/>
    </row>
    <row r="890" spans="1:11" x14ac:dyDescent="0.25">
      <c r="A890" s="1041"/>
      <c r="B890" s="1068"/>
      <c r="C890" s="1058"/>
      <c r="D890" s="1058"/>
      <c r="E890" s="1060"/>
      <c r="F890" s="1060"/>
      <c r="G890" s="1060"/>
      <c r="H890" s="1060"/>
      <c r="J890" s="1041"/>
      <c r="K890" s="1041"/>
    </row>
    <row r="891" spans="1:11" x14ac:dyDescent="0.25">
      <c r="A891" s="1041"/>
      <c r="B891" s="1068"/>
      <c r="C891" s="1058"/>
      <c r="D891" s="1058"/>
      <c r="E891" s="1060"/>
      <c r="F891" s="1060"/>
      <c r="G891" s="1060"/>
      <c r="H891" s="1060"/>
      <c r="J891" s="1041"/>
      <c r="K891" s="1041"/>
    </row>
    <row r="892" spans="1:11" x14ac:dyDescent="0.25">
      <c r="A892" s="1041"/>
      <c r="B892" s="1068"/>
      <c r="C892" s="1058"/>
      <c r="D892" s="1058"/>
      <c r="E892" s="1060"/>
      <c r="F892" s="1060"/>
      <c r="G892" s="1060"/>
      <c r="H892" s="1060"/>
      <c r="J892" s="1041"/>
      <c r="K892" s="1041"/>
    </row>
    <row r="893" spans="1:11" x14ac:dyDescent="0.25">
      <c r="A893" s="1041"/>
      <c r="B893" s="1068"/>
      <c r="C893" s="1058"/>
      <c r="D893" s="1058"/>
      <c r="E893" s="1060"/>
      <c r="F893" s="1060"/>
      <c r="G893" s="1060"/>
      <c r="H893" s="1060"/>
      <c r="J893" s="1041"/>
      <c r="K893" s="1041"/>
    </row>
    <row r="894" spans="1:11" x14ac:dyDescent="0.25">
      <c r="A894" s="1041"/>
      <c r="B894" s="1068"/>
      <c r="C894" s="1058"/>
      <c r="D894" s="1058"/>
      <c r="E894" s="1060"/>
      <c r="F894" s="1060"/>
      <c r="G894" s="1060"/>
      <c r="H894" s="1060"/>
      <c r="J894" s="1041"/>
      <c r="K894" s="1041"/>
    </row>
    <row r="895" spans="1:11" x14ac:dyDescent="0.25">
      <c r="A895" s="1041"/>
      <c r="B895" s="1068"/>
      <c r="C895" s="1058"/>
      <c r="D895" s="1058"/>
      <c r="E895" s="1060"/>
      <c r="F895" s="1060"/>
      <c r="G895" s="1060"/>
      <c r="H895" s="1060"/>
      <c r="J895" s="1041"/>
      <c r="K895" s="1041"/>
    </row>
    <row r="896" spans="1:11" x14ac:dyDescent="0.25">
      <c r="A896" s="1041"/>
      <c r="B896" s="1068"/>
      <c r="C896" s="1058"/>
      <c r="D896" s="1058"/>
      <c r="E896" s="1060"/>
      <c r="F896" s="1060"/>
      <c r="G896" s="1060"/>
      <c r="H896" s="1060"/>
      <c r="J896" s="1041"/>
      <c r="K896" s="1041"/>
    </row>
    <row r="897" spans="1:11" x14ac:dyDescent="0.25">
      <c r="A897" s="1041"/>
      <c r="B897" s="1068"/>
      <c r="C897" s="1058"/>
      <c r="D897" s="1058"/>
      <c r="E897" s="1060"/>
      <c r="F897" s="1060"/>
      <c r="G897" s="1060"/>
      <c r="H897" s="1060"/>
      <c r="J897" s="1041"/>
      <c r="K897" s="1041"/>
    </row>
    <row r="898" spans="1:11" x14ac:dyDescent="0.25">
      <c r="A898" s="1041"/>
      <c r="B898" s="1068"/>
      <c r="C898" s="1058"/>
      <c r="D898" s="1058"/>
      <c r="E898" s="1060"/>
      <c r="F898" s="1060"/>
      <c r="G898" s="1060"/>
      <c r="H898" s="1060"/>
      <c r="J898" s="1041"/>
      <c r="K898" s="1041"/>
    </row>
    <row r="899" spans="1:11" x14ac:dyDescent="0.25">
      <c r="A899" s="1041"/>
      <c r="B899" s="1068"/>
      <c r="C899" s="1058"/>
      <c r="D899" s="1058"/>
      <c r="E899" s="1060"/>
      <c r="F899" s="1060"/>
      <c r="G899" s="1060"/>
      <c r="H899" s="1060"/>
      <c r="J899" s="1041"/>
      <c r="K899" s="1041"/>
    </row>
    <row r="900" spans="1:11" x14ac:dyDescent="0.25">
      <c r="A900" s="1041"/>
      <c r="B900" s="1068"/>
      <c r="C900" s="1058"/>
      <c r="D900" s="1058"/>
      <c r="E900" s="1060"/>
      <c r="F900" s="1060"/>
      <c r="G900" s="1060"/>
      <c r="H900" s="1060"/>
      <c r="J900" s="1041"/>
      <c r="K900" s="1041"/>
    </row>
    <row r="901" spans="1:11" x14ac:dyDescent="0.25">
      <c r="A901" s="1041"/>
      <c r="B901" s="1068"/>
      <c r="C901" s="1058"/>
      <c r="D901" s="1058"/>
      <c r="E901" s="1060"/>
      <c r="F901" s="1060"/>
      <c r="G901" s="1060"/>
      <c r="H901" s="1060"/>
      <c r="J901" s="1041"/>
      <c r="K901" s="1041"/>
    </row>
    <row r="902" spans="1:11" x14ac:dyDescent="0.25">
      <c r="A902" s="1041"/>
      <c r="B902" s="1068"/>
      <c r="C902" s="1058"/>
      <c r="D902" s="1058"/>
      <c r="E902" s="1060"/>
      <c r="F902" s="1060"/>
      <c r="G902" s="1060"/>
      <c r="H902" s="1060"/>
      <c r="J902" s="1041"/>
      <c r="K902" s="1041"/>
    </row>
    <row r="903" spans="1:11" x14ac:dyDescent="0.25">
      <c r="A903" s="1041"/>
      <c r="B903" s="1068"/>
      <c r="C903" s="1058"/>
      <c r="D903" s="1058"/>
      <c r="E903" s="1060"/>
      <c r="F903" s="1060"/>
      <c r="G903" s="1060"/>
      <c r="H903" s="1060"/>
      <c r="J903" s="1041"/>
      <c r="K903" s="1041"/>
    </row>
    <row r="904" spans="1:11" x14ac:dyDescent="0.25">
      <c r="A904" s="1041"/>
      <c r="B904" s="1068"/>
      <c r="C904" s="1058"/>
      <c r="D904" s="1058"/>
      <c r="E904" s="1060"/>
      <c r="F904" s="1060"/>
      <c r="G904" s="1060"/>
      <c r="H904" s="1060"/>
      <c r="J904" s="1041"/>
      <c r="K904" s="1041"/>
    </row>
    <row r="905" spans="1:11" x14ac:dyDescent="0.25">
      <c r="A905" s="1041"/>
      <c r="B905" s="1068"/>
      <c r="C905" s="1058"/>
      <c r="D905" s="1058"/>
      <c r="E905" s="1060"/>
      <c r="F905" s="1060"/>
      <c r="G905" s="1060"/>
      <c r="H905" s="1060"/>
      <c r="J905" s="1041"/>
      <c r="K905" s="1041"/>
    </row>
    <row r="906" spans="1:11" x14ac:dyDescent="0.25">
      <c r="A906" s="1041"/>
      <c r="B906" s="1068"/>
      <c r="C906" s="1058"/>
      <c r="D906" s="1058"/>
      <c r="E906" s="1060"/>
      <c r="F906" s="1060"/>
      <c r="G906" s="1060"/>
      <c r="H906" s="1060"/>
      <c r="J906" s="1041"/>
      <c r="K906" s="1041"/>
    </row>
    <row r="907" spans="1:11" x14ac:dyDescent="0.25">
      <c r="A907" s="1041"/>
      <c r="B907" s="1068"/>
      <c r="C907" s="1058"/>
      <c r="D907" s="1058"/>
      <c r="E907" s="1060"/>
      <c r="F907" s="1060"/>
      <c r="G907" s="1060"/>
      <c r="H907" s="1060"/>
      <c r="J907" s="1041"/>
      <c r="K907" s="1041"/>
    </row>
    <row r="908" spans="1:11" x14ac:dyDescent="0.25">
      <c r="A908" s="1041"/>
      <c r="B908" s="1068"/>
      <c r="C908" s="1058"/>
      <c r="D908" s="1058"/>
      <c r="E908" s="1060"/>
      <c r="F908" s="1060"/>
      <c r="G908" s="1060"/>
      <c r="H908" s="1060"/>
      <c r="J908" s="1041"/>
      <c r="K908" s="1041"/>
    </row>
    <row r="909" spans="1:11" x14ac:dyDescent="0.25">
      <c r="A909" s="1041"/>
      <c r="B909" s="1068"/>
      <c r="C909" s="1058"/>
      <c r="D909" s="1058"/>
      <c r="E909" s="1060"/>
      <c r="F909" s="1060"/>
      <c r="G909" s="1060"/>
      <c r="H909" s="1060"/>
      <c r="J909" s="1041"/>
      <c r="K909" s="1041"/>
    </row>
    <row r="910" spans="1:11" x14ac:dyDescent="0.25">
      <c r="A910" s="1041"/>
      <c r="B910" s="1068"/>
      <c r="C910" s="1058"/>
      <c r="D910" s="1058"/>
      <c r="E910" s="1060"/>
      <c r="F910" s="1060"/>
      <c r="G910" s="1060"/>
      <c r="H910" s="1060"/>
      <c r="J910" s="1041"/>
      <c r="K910" s="1041"/>
    </row>
    <row r="911" spans="1:11" x14ac:dyDescent="0.25">
      <c r="A911" s="1041"/>
      <c r="B911" s="1068"/>
      <c r="C911" s="1058"/>
      <c r="D911" s="1058"/>
      <c r="E911" s="1060"/>
      <c r="F911" s="1060"/>
      <c r="G911" s="1060"/>
      <c r="H911" s="1060"/>
      <c r="J911" s="1041"/>
      <c r="K911" s="1041"/>
    </row>
    <row r="912" spans="1:11" x14ac:dyDescent="0.25">
      <c r="A912" s="1041"/>
      <c r="B912" s="1068"/>
      <c r="C912" s="1058"/>
      <c r="D912" s="1058"/>
      <c r="E912" s="1060"/>
      <c r="F912" s="1060"/>
      <c r="G912" s="1060"/>
      <c r="H912" s="1060"/>
      <c r="J912" s="1041"/>
      <c r="K912" s="1041"/>
    </row>
    <row r="913" spans="1:11" x14ac:dyDescent="0.25">
      <c r="A913" s="1041"/>
      <c r="B913" s="1068"/>
      <c r="C913" s="1058"/>
      <c r="D913" s="1058"/>
      <c r="E913" s="1060"/>
      <c r="F913" s="1060"/>
      <c r="G913" s="1060"/>
      <c r="H913" s="1060"/>
      <c r="J913" s="1041"/>
      <c r="K913" s="1041"/>
    </row>
    <row r="914" spans="1:11" x14ac:dyDescent="0.25">
      <c r="A914" s="1041"/>
      <c r="B914" s="1068"/>
      <c r="C914" s="1058"/>
      <c r="D914" s="1058"/>
      <c r="E914" s="1060"/>
      <c r="F914" s="1060"/>
      <c r="G914" s="1060"/>
      <c r="H914" s="1060"/>
      <c r="J914" s="1041"/>
      <c r="K914" s="1041"/>
    </row>
    <row r="915" spans="1:11" x14ac:dyDescent="0.25">
      <c r="A915" s="1041"/>
      <c r="B915" s="1068"/>
      <c r="C915" s="1058"/>
      <c r="D915" s="1058"/>
      <c r="E915" s="1060"/>
      <c r="F915" s="1060"/>
      <c r="G915" s="1060"/>
      <c r="H915" s="1060"/>
      <c r="J915" s="1041"/>
      <c r="K915" s="1041"/>
    </row>
    <row r="916" spans="1:11" x14ac:dyDescent="0.25">
      <c r="A916" s="1041"/>
      <c r="B916" s="1068"/>
      <c r="C916" s="1058"/>
      <c r="D916" s="1058"/>
      <c r="E916" s="1060"/>
      <c r="F916" s="1060"/>
      <c r="G916" s="1060"/>
      <c r="H916" s="1060"/>
      <c r="J916" s="1041"/>
      <c r="K916" s="1041"/>
    </row>
    <row r="917" spans="1:11" x14ac:dyDescent="0.25">
      <c r="A917" s="1041"/>
      <c r="B917" s="1068"/>
      <c r="C917" s="1058"/>
      <c r="D917" s="1058"/>
      <c r="E917" s="1060"/>
      <c r="F917" s="1060"/>
      <c r="G917" s="1060"/>
      <c r="H917" s="1060"/>
      <c r="J917" s="1041"/>
      <c r="K917" s="1041"/>
    </row>
    <row r="918" spans="1:11" x14ac:dyDescent="0.25">
      <c r="A918" s="1041"/>
      <c r="B918" s="1068"/>
      <c r="C918" s="1058"/>
      <c r="D918" s="1058"/>
      <c r="E918" s="1060"/>
      <c r="F918" s="1060"/>
      <c r="G918" s="1060"/>
      <c r="H918" s="1060"/>
      <c r="J918" s="1041"/>
      <c r="K918" s="1041"/>
    </row>
    <row r="919" spans="1:11" x14ac:dyDescent="0.25">
      <c r="A919" s="1041"/>
      <c r="B919" s="1068"/>
      <c r="C919" s="1058"/>
      <c r="D919" s="1058"/>
      <c r="E919" s="1060"/>
      <c r="F919" s="1060"/>
      <c r="G919" s="1060"/>
      <c r="H919" s="1060"/>
      <c r="J919" s="1041"/>
      <c r="K919" s="1041"/>
    </row>
    <row r="920" spans="1:11" x14ac:dyDescent="0.25">
      <c r="A920" s="1041"/>
      <c r="B920" s="1068"/>
      <c r="C920" s="1058"/>
      <c r="D920" s="1058"/>
      <c r="E920" s="1060"/>
      <c r="F920" s="1060"/>
      <c r="G920" s="1060"/>
      <c r="H920" s="1060"/>
      <c r="J920" s="1041"/>
      <c r="K920" s="1041"/>
    </row>
    <row r="921" spans="1:11" x14ac:dyDescent="0.25">
      <c r="A921" s="1041"/>
      <c r="B921" s="1068"/>
      <c r="C921" s="1058"/>
      <c r="D921" s="1058"/>
      <c r="E921" s="1060"/>
      <c r="F921" s="1060"/>
      <c r="G921" s="1060"/>
      <c r="H921" s="1060"/>
      <c r="J921" s="1041"/>
      <c r="K921" s="1041"/>
    </row>
    <row r="922" spans="1:11" x14ac:dyDescent="0.25">
      <c r="A922" s="1041"/>
      <c r="B922" s="1068"/>
      <c r="C922" s="1058"/>
      <c r="D922" s="1058"/>
      <c r="E922" s="1060"/>
      <c r="F922" s="1060"/>
      <c r="G922" s="1060"/>
      <c r="H922" s="1060"/>
      <c r="J922" s="1041"/>
      <c r="K922" s="1041"/>
    </row>
    <row r="923" spans="1:11" x14ac:dyDescent="0.25">
      <c r="A923" s="1041"/>
      <c r="B923" s="1068"/>
      <c r="C923" s="1058"/>
      <c r="D923" s="1058"/>
      <c r="E923" s="1060"/>
      <c r="F923" s="1060"/>
      <c r="G923" s="1060"/>
      <c r="H923" s="1060"/>
      <c r="J923" s="1041"/>
      <c r="K923" s="1041"/>
    </row>
    <row r="924" spans="1:11" x14ac:dyDescent="0.25">
      <c r="A924" s="1041"/>
      <c r="B924" s="1068"/>
      <c r="C924" s="1058"/>
      <c r="D924" s="1058"/>
      <c r="E924" s="1060"/>
      <c r="F924" s="1060"/>
      <c r="G924" s="1060"/>
      <c r="H924" s="1060"/>
      <c r="J924" s="1041"/>
      <c r="K924" s="1041"/>
    </row>
    <row r="925" spans="1:11" x14ac:dyDescent="0.25">
      <c r="A925" s="1041"/>
      <c r="B925" s="1068"/>
      <c r="C925" s="1058"/>
      <c r="D925" s="1058"/>
      <c r="E925" s="1060"/>
      <c r="F925" s="1060"/>
      <c r="G925" s="1060"/>
      <c r="H925" s="1060"/>
      <c r="J925" s="1041"/>
      <c r="K925" s="1041"/>
    </row>
    <row r="926" spans="1:11" x14ac:dyDescent="0.25">
      <c r="A926" s="1041"/>
      <c r="B926" s="1068"/>
      <c r="C926" s="1058"/>
      <c r="D926" s="1058"/>
      <c r="E926" s="1060"/>
      <c r="F926" s="1060"/>
      <c r="G926" s="1060"/>
      <c r="H926" s="1060"/>
      <c r="J926" s="1041"/>
      <c r="K926" s="1041"/>
    </row>
    <row r="927" spans="1:11" x14ac:dyDescent="0.25">
      <c r="A927" s="1041"/>
      <c r="B927" s="1068"/>
      <c r="C927" s="1058"/>
      <c r="D927" s="1058"/>
      <c r="E927" s="1060"/>
      <c r="F927" s="1060"/>
      <c r="G927" s="1060"/>
      <c r="H927" s="1060"/>
      <c r="J927" s="1041"/>
      <c r="K927" s="1041"/>
    </row>
    <row r="928" spans="1:11" x14ac:dyDescent="0.25">
      <c r="A928" s="1041"/>
      <c r="B928" s="1068"/>
      <c r="C928" s="1058"/>
      <c r="D928" s="1058"/>
      <c r="E928" s="1060"/>
      <c r="F928" s="1060"/>
      <c r="G928" s="1060"/>
      <c r="H928" s="1060"/>
      <c r="J928" s="1041"/>
      <c r="K928" s="1041"/>
    </row>
    <row r="929" spans="1:11" x14ac:dyDescent="0.25">
      <c r="A929" s="1041"/>
      <c r="B929" s="1068"/>
      <c r="C929" s="1058"/>
      <c r="D929" s="1058"/>
      <c r="E929" s="1060"/>
      <c r="F929" s="1060"/>
      <c r="G929" s="1060"/>
      <c r="H929" s="1060"/>
      <c r="J929" s="1041"/>
      <c r="K929" s="1041"/>
    </row>
    <row r="930" spans="1:11" x14ac:dyDescent="0.25">
      <c r="A930" s="1041"/>
      <c r="B930" s="1068"/>
      <c r="C930" s="1058"/>
      <c r="D930" s="1058"/>
      <c r="E930" s="1060"/>
      <c r="F930" s="1060"/>
      <c r="G930" s="1060"/>
      <c r="H930" s="1060"/>
      <c r="J930" s="1041"/>
      <c r="K930" s="1041"/>
    </row>
    <row r="931" spans="1:11" x14ac:dyDescent="0.25">
      <c r="A931" s="1041"/>
      <c r="B931" s="1068"/>
      <c r="C931" s="1058"/>
      <c r="D931" s="1058"/>
      <c r="E931" s="1060"/>
      <c r="F931" s="1060"/>
      <c r="G931" s="1060"/>
      <c r="H931" s="1060"/>
      <c r="J931" s="1041"/>
      <c r="K931" s="1041"/>
    </row>
    <row r="932" spans="1:11" x14ac:dyDescent="0.25">
      <c r="A932" s="1041"/>
      <c r="B932" s="1068"/>
      <c r="C932" s="1058"/>
      <c r="D932" s="1058"/>
      <c r="E932" s="1060"/>
      <c r="F932" s="1060"/>
      <c r="G932" s="1060"/>
      <c r="H932" s="1060"/>
      <c r="J932" s="1041"/>
      <c r="K932" s="1041"/>
    </row>
    <row r="933" spans="1:11" x14ac:dyDescent="0.25">
      <c r="A933" s="1041"/>
      <c r="B933" s="1068"/>
      <c r="C933" s="1058"/>
      <c r="D933" s="1058"/>
      <c r="E933" s="1060"/>
      <c r="F933" s="1060"/>
      <c r="G933" s="1060"/>
      <c r="H933" s="1060"/>
      <c r="J933" s="1041"/>
      <c r="K933" s="1041"/>
    </row>
    <row r="934" spans="1:11" x14ac:dyDescent="0.25">
      <c r="A934" s="1041"/>
      <c r="B934" s="1068"/>
      <c r="C934" s="1058"/>
      <c r="D934" s="1058"/>
      <c r="E934" s="1060"/>
      <c r="F934" s="1060"/>
      <c r="G934" s="1060"/>
      <c r="H934" s="1060"/>
      <c r="J934" s="1041"/>
      <c r="K934" s="1041"/>
    </row>
    <row r="935" spans="1:11" x14ac:dyDescent="0.25">
      <c r="A935" s="1041"/>
      <c r="B935" s="1068"/>
      <c r="C935" s="1058"/>
      <c r="D935" s="1058"/>
      <c r="E935" s="1060"/>
      <c r="F935" s="1060"/>
      <c r="G935" s="1060"/>
      <c r="H935" s="1060"/>
      <c r="J935" s="1041"/>
      <c r="K935" s="1041"/>
    </row>
    <row r="936" spans="1:11" x14ac:dyDescent="0.25">
      <c r="A936" s="1041"/>
      <c r="B936" s="1068"/>
      <c r="C936" s="1058"/>
      <c r="D936" s="1058"/>
      <c r="E936" s="1060"/>
      <c r="F936" s="1060"/>
      <c r="G936" s="1060"/>
      <c r="H936" s="1060"/>
      <c r="J936" s="1041"/>
      <c r="K936" s="1041"/>
    </row>
    <row r="937" spans="1:11" x14ac:dyDescent="0.25">
      <c r="A937" s="1041"/>
      <c r="B937" s="1068"/>
      <c r="C937" s="1058"/>
      <c r="D937" s="1058"/>
      <c r="E937" s="1060"/>
      <c r="F937" s="1060"/>
      <c r="G937" s="1060"/>
      <c r="H937" s="1060"/>
      <c r="J937" s="1041"/>
      <c r="K937" s="1041"/>
    </row>
    <row r="938" spans="1:11" x14ac:dyDescent="0.25">
      <c r="A938" s="1041"/>
      <c r="B938" s="1068"/>
      <c r="C938" s="1058"/>
      <c r="D938" s="1058"/>
      <c r="E938" s="1060"/>
      <c r="F938" s="1060"/>
      <c r="G938" s="1060"/>
      <c r="H938" s="1060"/>
      <c r="J938" s="1041"/>
      <c r="K938" s="1041"/>
    </row>
    <row r="939" spans="1:11" x14ac:dyDescent="0.25">
      <c r="A939" s="1041"/>
      <c r="B939" s="1068"/>
      <c r="C939" s="1058"/>
      <c r="D939" s="1058"/>
      <c r="E939" s="1060"/>
      <c r="F939" s="1060"/>
      <c r="G939" s="1060"/>
      <c r="H939" s="1060"/>
      <c r="J939" s="1041"/>
      <c r="K939" s="1041"/>
    </row>
    <row r="940" spans="1:11" x14ac:dyDescent="0.25">
      <c r="A940" s="1041"/>
      <c r="B940" s="1068"/>
      <c r="C940" s="1058"/>
      <c r="D940" s="1058"/>
      <c r="E940" s="1060"/>
      <c r="F940" s="1060"/>
      <c r="G940" s="1060"/>
      <c r="H940" s="1060"/>
      <c r="J940" s="1041"/>
      <c r="K940" s="1041"/>
    </row>
    <row r="941" spans="1:11" x14ac:dyDescent="0.25">
      <c r="A941" s="1041"/>
      <c r="B941" s="1068"/>
      <c r="C941" s="1058"/>
      <c r="D941" s="1058"/>
      <c r="E941" s="1060"/>
      <c r="F941" s="1060"/>
      <c r="G941" s="1060"/>
      <c r="H941" s="1060"/>
      <c r="J941" s="1041"/>
      <c r="K941" s="1041"/>
    </row>
    <row r="942" spans="1:11" x14ac:dyDescent="0.25">
      <c r="A942" s="1041"/>
      <c r="B942" s="1068"/>
      <c r="C942" s="1058"/>
      <c r="D942" s="1058"/>
      <c r="E942" s="1060"/>
      <c r="F942" s="1060"/>
      <c r="G942" s="1060"/>
      <c r="H942" s="1060"/>
      <c r="J942" s="1041"/>
      <c r="K942" s="1041"/>
    </row>
    <row r="943" spans="1:11" x14ac:dyDescent="0.25">
      <c r="A943" s="1041"/>
      <c r="B943" s="1068"/>
      <c r="C943" s="1058"/>
      <c r="D943" s="1058"/>
      <c r="E943" s="1060"/>
      <c r="F943" s="1060"/>
      <c r="G943" s="1060"/>
      <c r="H943" s="1060"/>
      <c r="J943" s="1041"/>
      <c r="K943" s="1041"/>
    </row>
    <row r="944" spans="1:11" x14ac:dyDescent="0.25">
      <c r="A944" s="1041"/>
      <c r="B944" s="1068"/>
      <c r="C944" s="1058"/>
      <c r="D944" s="1058"/>
      <c r="E944" s="1060"/>
      <c r="F944" s="1060"/>
      <c r="G944" s="1060"/>
      <c r="H944" s="1060"/>
      <c r="J944" s="1041"/>
      <c r="K944" s="1041"/>
    </row>
    <row r="945" spans="1:11" x14ac:dyDescent="0.25">
      <c r="A945" s="1041"/>
      <c r="B945" s="1068"/>
      <c r="C945" s="1058"/>
      <c r="D945" s="1058"/>
      <c r="E945" s="1060"/>
      <c r="F945" s="1060"/>
      <c r="G945" s="1060"/>
      <c r="H945" s="1060"/>
      <c r="J945" s="1041"/>
      <c r="K945" s="1041"/>
    </row>
    <row r="946" spans="1:11" x14ac:dyDescent="0.25">
      <c r="A946" s="1041"/>
      <c r="B946" s="1068"/>
      <c r="C946" s="1058"/>
      <c r="D946" s="1058"/>
      <c r="E946" s="1060"/>
      <c r="F946" s="1060"/>
      <c r="G946" s="1060"/>
      <c r="H946" s="1060"/>
      <c r="J946" s="1041"/>
      <c r="K946" s="1041"/>
    </row>
    <row r="947" spans="1:11" x14ac:dyDescent="0.25">
      <c r="A947" s="1041"/>
      <c r="B947" s="1068"/>
      <c r="C947" s="1058"/>
      <c r="D947" s="1058"/>
      <c r="E947" s="1060"/>
      <c r="F947" s="1060"/>
      <c r="G947" s="1060"/>
      <c r="H947" s="1060"/>
      <c r="J947" s="1041"/>
      <c r="K947" s="1041"/>
    </row>
    <row r="948" spans="1:11" x14ac:dyDescent="0.25">
      <c r="A948" s="1041"/>
      <c r="B948" s="1068"/>
      <c r="C948" s="1058"/>
      <c r="D948" s="1058"/>
      <c r="E948" s="1060"/>
      <c r="F948" s="1060"/>
      <c r="G948" s="1060"/>
      <c r="H948" s="1060"/>
      <c r="J948" s="1041"/>
      <c r="K948" s="1041"/>
    </row>
    <row r="949" spans="1:11" x14ac:dyDescent="0.25">
      <c r="A949" s="1041"/>
      <c r="B949" s="1068"/>
      <c r="C949" s="1058"/>
      <c r="D949" s="1058"/>
      <c r="E949" s="1060"/>
      <c r="F949" s="1060"/>
      <c r="G949" s="1060"/>
      <c r="H949" s="1060"/>
      <c r="J949" s="1041"/>
      <c r="K949" s="1041"/>
    </row>
    <row r="950" spans="1:11" x14ac:dyDescent="0.25">
      <c r="A950" s="1041"/>
      <c r="B950" s="1068"/>
      <c r="C950" s="1058"/>
      <c r="D950" s="1058"/>
      <c r="E950" s="1060"/>
      <c r="F950" s="1060"/>
      <c r="G950" s="1060"/>
      <c r="H950" s="1060"/>
      <c r="J950" s="1041"/>
      <c r="K950" s="1041"/>
    </row>
    <row r="951" spans="1:11" x14ac:dyDescent="0.25">
      <c r="A951" s="1041"/>
      <c r="B951" s="1068"/>
      <c r="C951" s="1058"/>
      <c r="D951" s="1058"/>
      <c r="E951" s="1060"/>
      <c r="F951" s="1060"/>
      <c r="G951" s="1060"/>
      <c r="H951" s="1060"/>
      <c r="J951" s="1041"/>
      <c r="K951" s="1041"/>
    </row>
    <row r="952" spans="1:11" x14ac:dyDescent="0.25">
      <c r="A952" s="1041"/>
      <c r="B952" s="1068"/>
      <c r="C952" s="1058"/>
      <c r="D952" s="1058"/>
      <c r="E952" s="1060"/>
      <c r="F952" s="1060"/>
      <c r="G952" s="1060"/>
      <c r="H952" s="1060"/>
      <c r="J952" s="1041"/>
      <c r="K952" s="1041"/>
    </row>
    <row r="953" spans="1:11" x14ac:dyDescent="0.25">
      <c r="A953" s="1041"/>
      <c r="B953" s="1068"/>
      <c r="C953" s="1058"/>
      <c r="D953" s="1058"/>
      <c r="E953" s="1060"/>
      <c r="F953" s="1060"/>
      <c r="G953" s="1060"/>
      <c r="H953" s="1060"/>
      <c r="J953" s="1041"/>
      <c r="K953" s="1041"/>
    </row>
    <row r="954" spans="1:11" x14ac:dyDescent="0.25">
      <c r="A954" s="1041"/>
      <c r="B954" s="1068"/>
      <c r="C954" s="1058"/>
      <c r="D954" s="1058"/>
      <c r="E954" s="1060"/>
      <c r="F954" s="1060"/>
      <c r="G954" s="1060"/>
      <c r="H954" s="1060"/>
      <c r="J954" s="1041"/>
      <c r="K954" s="1041"/>
    </row>
    <row r="955" spans="1:11" x14ac:dyDescent="0.25">
      <c r="A955" s="1041"/>
      <c r="B955" s="1068"/>
      <c r="C955" s="1058"/>
      <c r="D955" s="1058"/>
      <c r="E955" s="1060"/>
      <c r="F955" s="1060"/>
      <c r="G955" s="1060"/>
      <c r="H955" s="1060"/>
      <c r="J955" s="1041"/>
      <c r="K955" s="1041"/>
    </row>
    <row r="956" spans="1:11" x14ac:dyDescent="0.25">
      <c r="A956" s="1041"/>
      <c r="B956" s="1068"/>
      <c r="C956" s="1058"/>
      <c r="D956" s="1058"/>
      <c r="E956" s="1060"/>
      <c r="F956" s="1060"/>
      <c r="G956" s="1060"/>
      <c r="H956" s="1060"/>
      <c r="J956" s="1041"/>
      <c r="K956" s="1041"/>
    </row>
    <row r="957" spans="1:11" x14ac:dyDescent="0.25">
      <c r="A957" s="1041"/>
      <c r="B957" s="1068"/>
      <c r="C957" s="1058"/>
      <c r="D957" s="1058"/>
      <c r="E957" s="1060"/>
      <c r="F957" s="1060"/>
      <c r="G957" s="1060"/>
      <c r="H957" s="1060"/>
      <c r="J957" s="1041"/>
      <c r="K957" s="1041"/>
    </row>
    <row r="958" spans="1:11" x14ac:dyDescent="0.25">
      <c r="A958" s="1041"/>
      <c r="B958" s="1068"/>
      <c r="C958" s="1058"/>
      <c r="D958" s="1058"/>
      <c r="E958" s="1060"/>
      <c r="F958" s="1060"/>
      <c r="G958" s="1060"/>
      <c r="H958" s="1060"/>
      <c r="J958" s="1041"/>
      <c r="K958" s="1041"/>
    </row>
    <row r="959" spans="1:11" x14ac:dyDescent="0.25">
      <c r="A959" s="1041"/>
      <c r="B959" s="1068"/>
      <c r="C959" s="1058"/>
      <c r="D959" s="1058"/>
      <c r="E959" s="1060"/>
      <c r="F959" s="1060"/>
      <c r="G959" s="1060"/>
      <c r="H959" s="1060"/>
      <c r="J959" s="1041"/>
      <c r="K959" s="1041"/>
    </row>
    <row r="960" spans="1:11" x14ac:dyDescent="0.25">
      <c r="A960" s="1041"/>
      <c r="B960" s="1068"/>
      <c r="C960" s="1058"/>
      <c r="D960" s="1058"/>
      <c r="E960" s="1060"/>
      <c r="F960" s="1060"/>
      <c r="G960" s="1060"/>
      <c r="H960" s="1060"/>
      <c r="J960" s="1041"/>
      <c r="K960" s="1041"/>
    </row>
    <row r="961" spans="1:11" x14ac:dyDescent="0.25">
      <c r="A961" s="1041"/>
      <c r="B961" s="1068"/>
      <c r="C961" s="1058"/>
      <c r="D961" s="1058"/>
      <c r="E961" s="1060"/>
      <c r="F961" s="1060"/>
      <c r="G961" s="1060"/>
      <c r="H961" s="1060"/>
      <c r="J961" s="1041"/>
      <c r="K961" s="1041"/>
    </row>
    <row r="962" spans="1:11" x14ac:dyDescent="0.25">
      <c r="A962" s="1041"/>
      <c r="B962" s="1068"/>
      <c r="C962" s="1058"/>
      <c r="D962" s="1058"/>
      <c r="E962" s="1060"/>
      <c r="F962" s="1060"/>
      <c r="G962" s="1060"/>
      <c r="H962" s="1060"/>
      <c r="J962" s="1041"/>
      <c r="K962" s="1041"/>
    </row>
    <row r="963" spans="1:11" x14ac:dyDescent="0.25">
      <c r="A963" s="1041"/>
      <c r="B963" s="1068"/>
      <c r="C963" s="1058"/>
      <c r="D963" s="1058"/>
      <c r="E963" s="1060"/>
      <c r="F963" s="1060"/>
      <c r="G963" s="1060"/>
      <c r="H963" s="1060"/>
      <c r="J963" s="1041"/>
      <c r="K963" s="1041"/>
    </row>
    <row r="964" spans="1:11" x14ac:dyDescent="0.25">
      <c r="A964" s="1041"/>
      <c r="B964" s="1068"/>
      <c r="C964" s="1058"/>
      <c r="D964" s="1058"/>
      <c r="E964" s="1060"/>
      <c r="F964" s="1060"/>
      <c r="G964" s="1060"/>
      <c r="H964" s="1060"/>
      <c r="J964" s="1041"/>
      <c r="K964" s="1041"/>
    </row>
    <row r="965" spans="1:11" x14ac:dyDescent="0.25">
      <c r="A965" s="1041"/>
      <c r="B965" s="1068"/>
      <c r="C965" s="1058"/>
      <c r="D965" s="1058"/>
      <c r="E965" s="1060"/>
      <c r="F965" s="1060"/>
      <c r="G965" s="1060"/>
      <c r="H965" s="1060"/>
      <c r="J965" s="1041"/>
      <c r="K965" s="1041"/>
    </row>
    <row r="966" spans="1:11" x14ac:dyDescent="0.25">
      <c r="A966" s="1041"/>
      <c r="B966" s="1068"/>
      <c r="C966" s="1058"/>
      <c r="D966" s="1058"/>
      <c r="E966" s="1060"/>
      <c r="F966" s="1060"/>
      <c r="G966" s="1060"/>
      <c r="H966" s="1060"/>
      <c r="J966" s="1041"/>
      <c r="K966" s="1041"/>
    </row>
    <row r="967" spans="1:11" x14ac:dyDescent="0.25">
      <c r="A967" s="1041"/>
      <c r="B967" s="1068"/>
      <c r="C967" s="1058"/>
      <c r="D967" s="1058"/>
      <c r="E967" s="1060"/>
      <c r="F967" s="1060"/>
      <c r="G967" s="1060"/>
      <c r="H967" s="1060"/>
      <c r="J967" s="1041"/>
      <c r="K967" s="1041"/>
    </row>
    <row r="968" spans="1:11" x14ac:dyDescent="0.25">
      <c r="A968" s="1041"/>
      <c r="B968" s="1068"/>
      <c r="C968" s="1058"/>
      <c r="D968" s="1058"/>
      <c r="E968" s="1060"/>
      <c r="F968" s="1060"/>
      <c r="G968" s="1060"/>
      <c r="H968" s="1060"/>
      <c r="J968" s="1041"/>
      <c r="K968" s="1041"/>
    </row>
    <row r="969" spans="1:11" x14ac:dyDescent="0.25">
      <c r="A969" s="1041"/>
      <c r="B969" s="1068"/>
      <c r="C969" s="1058"/>
      <c r="D969" s="1058"/>
      <c r="E969" s="1060"/>
      <c r="F969" s="1060"/>
      <c r="G969" s="1060"/>
      <c r="H969" s="1060"/>
      <c r="J969" s="1041"/>
      <c r="K969" s="1041"/>
    </row>
    <row r="970" spans="1:11" x14ac:dyDescent="0.25">
      <c r="A970" s="1041"/>
      <c r="B970" s="1068"/>
      <c r="C970" s="1058"/>
      <c r="D970" s="1058"/>
      <c r="E970" s="1060"/>
      <c r="F970" s="1060"/>
      <c r="G970" s="1060"/>
      <c r="H970" s="1060"/>
      <c r="J970" s="1041"/>
      <c r="K970" s="1041"/>
    </row>
    <row r="971" spans="1:11" x14ac:dyDescent="0.25">
      <c r="A971" s="1041"/>
      <c r="B971" s="1068"/>
      <c r="C971" s="1058"/>
      <c r="D971" s="1058"/>
      <c r="E971" s="1060"/>
      <c r="F971" s="1060"/>
      <c r="G971" s="1060"/>
      <c r="H971" s="1060"/>
      <c r="J971" s="1041"/>
      <c r="K971" s="1041"/>
    </row>
    <row r="972" spans="1:11" x14ac:dyDescent="0.25">
      <c r="A972" s="1041"/>
      <c r="B972" s="1068"/>
      <c r="C972" s="1058"/>
      <c r="D972" s="1058"/>
      <c r="E972" s="1060"/>
      <c r="F972" s="1060"/>
      <c r="G972" s="1060"/>
      <c r="H972" s="1060"/>
      <c r="J972" s="1041"/>
      <c r="K972" s="1041"/>
    </row>
    <row r="973" spans="1:11" x14ac:dyDescent="0.25">
      <c r="A973" s="1041"/>
      <c r="B973" s="1068"/>
      <c r="C973" s="1058"/>
      <c r="D973" s="1058"/>
      <c r="E973" s="1060"/>
      <c r="F973" s="1060"/>
      <c r="G973" s="1060"/>
      <c r="H973" s="1060"/>
      <c r="J973" s="1041"/>
      <c r="K973" s="1041"/>
    </row>
    <row r="974" spans="1:11" x14ac:dyDescent="0.25">
      <c r="A974" s="1041"/>
      <c r="B974" s="1068"/>
      <c r="C974" s="1058"/>
      <c r="D974" s="1058"/>
      <c r="E974" s="1060"/>
      <c r="F974" s="1060"/>
      <c r="G974" s="1060"/>
      <c r="H974" s="1060"/>
      <c r="J974" s="1041"/>
      <c r="K974" s="1041"/>
    </row>
    <row r="975" spans="1:11" x14ac:dyDescent="0.25">
      <c r="A975" s="1041"/>
      <c r="B975" s="1068"/>
      <c r="C975" s="1058"/>
      <c r="D975" s="1058"/>
      <c r="E975" s="1060"/>
      <c r="F975" s="1060"/>
      <c r="G975" s="1060"/>
      <c r="H975" s="1060"/>
      <c r="J975" s="1041"/>
      <c r="K975" s="1041"/>
    </row>
    <row r="976" spans="1:11" x14ac:dyDescent="0.25">
      <c r="A976" s="1041"/>
      <c r="B976" s="1068"/>
      <c r="C976" s="1058"/>
      <c r="D976" s="1058"/>
      <c r="E976" s="1060"/>
      <c r="F976" s="1060"/>
      <c r="G976" s="1060"/>
      <c r="H976" s="1060"/>
      <c r="J976" s="1041"/>
      <c r="K976" s="1041"/>
    </row>
    <row r="977" spans="1:11" x14ac:dyDescent="0.25">
      <c r="A977" s="1041"/>
      <c r="B977" s="1068"/>
      <c r="C977" s="1058"/>
      <c r="D977" s="1058"/>
      <c r="E977" s="1060"/>
      <c r="F977" s="1060"/>
      <c r="G977" s="1060"/>
      <c r="H977" s="1060"/>
      <c r="J977" s="1041"/>
      <c r="K977" s="1041"/>
    </row>
    <row r="978" spans="1:11" x14ac:dyDescent="0.25">
      <c r="A978" s="1041"/>
      <c r="B978" s="1068"/>
      <c r="C978" s="1058"/>
      <c r="D978" s="1058"/>
      <c r="E978" s="1060"/>
      <c r="F978" s="1060"/>
      <c r="G978" s="1060"/>
      <c r="H978" s="1060"/>
      <c r="J978" s="1041"/>
      <c r="K978" s="1041"/>
    </row>
    <row r="979" spans="1:11" x14ac:dyDescent="0.25">
      <c r="A979" s="1041"/>
      <c r="B979" s="1068"/>
      <c r="C979" s="1058"/>
      <c r="D979" s="1058"/>
      <c r="E979" s="1060"/>
      <c r="F979" s="1060"/>
      <c r="G979" s="1060"/>
      <c r="H979" s="1060"/>
      <c r="J979" s="1041"/>
      <c r="K979" s="1041"/>
    </row>
    <row r="980" spans="1:11" x14ac:dyDescent="0.25">
      <c r="A980" s="1041"/>
      <c r="B980" s="1068"/>
      <c r="C980" s="1058"/>
      <c r="D980" s="1058"/>
      <c r="E980" s="1060"/>
      <c r="F980" s="1060"/>
      <c r="G980" s="1060"/>
      <c r="H980" s="1060"/>
      <c r="J980" s="1041"/>
      <c r="K980" s="1041"/>
    </row>
    <row r="981" spans="1:11" x14ac:dyDescent="0.25">
      <c r="A981" s="1041"/>
      <c r="B981" s="1068"/>
      <c r="C981" s="1058"/>
      <c r="D981" s="1058"/>
      <c r="E981" s="1060"/>
      <c r="F981" s="1060"/>
      <c r="G981" s="1060"/>
      <c r="H981" s="1060"/>
      <c r="J981" s="1041"/>
      <c r="K981" s="1041"/>
    </row>
    <row r="982" spans="1:11" x14ac:dyDescent="0.25">
      <c r="A982" s="1041"/>
      <c r="B982" s="1068"/>
      <c r="C982" s="1058"/>
      <c r="D982" s="1058"/>
      <c r="E982" s="1060"/>
      <c r="F982" s="1060"/>
      <c r="G982" s="1060"/>
      <c r="H982" s="1060"/>
      <c r="J982" s="1041"/>
      <c r="K982" s="1041"/>
    </row>
    <row r="983" spans="1:11" x14ac:dyDescent="0.25">
      <c r="A983" s="1041"/>
      <c r="B983" s="1068"/>
      <c r="C983" s="1058"/>
      <c r="D983" s="1058"/>
      <c r="E983" s="1060"/>
      <c r="F983" s="1060"/>
      <c r="G983" s="1060"/>
      <c r="H983" s="1060"/>
      <c r="J983" s="1041"/>
      <c r="K983" s="1041"/>
    </row>
    <row r="984" spans="1:11" x14ac:dyDescent="0.25">
      <c r="A984" s="1041"/>
      <c r="B984" s="1068"/>
      <c r="C984" s="1058"/>
      <c r="D984" s="1058"/>
      <c r="E984" s="1060"/>
      <c r="F984" s="1060"/>
      <c r="G984" s="1060"/>
      <c r="H984" s="1060"/>
      <c r="J984" s="1041"/>
      <c r="K984" s="1041"/>
    </row>
    <row r="985" spans="1:11" x14ac:dyDescent="0.25">
      <c r="A985" s="1041"/>
      <c r="B985" s="1068"/>
      <c r="C985" s="1058"/>
      <c r="D985" s="1058"/>
      <c r="E985" s="1060"/>
      <c r="F985" s="1060"/>
      <c r="G985" s="1060"/>
      <c r="H985" s="1060"/>
      <c r="J985" s="1041"/>
      <c r="K985" s="1041"/>
    </row>
    <row r="986" spans="1:11" x14ac:dyDescent="0.25">
      <c r="A986" s="1041"/>
      <c r="B986" s="1068"/>
      <c r="C986" s="1058"/>
      <c r="D986" s="1058"/>
      <c r="E986" s="1060"/>
      <c r="F986" s="1060"/>
      <c r="G986" s="1060"/>
      <c r="H986" s="1060"/>
      <c r="J986" s="1041"/>
      <c r="K986" s="1041"/>
    </row>
    <row r="987" spans="1:11" x14ac:dyDescent="0.25">
      <c r="A987" s="1041"/>
      <c r="B987" s="1068"/>
      <c r="C987" s="1058"/>
      <c r="D987" s="1058"/>
      <c r="E987" s="1060"/>
      <c r="F987" s="1060"/>
      <c r="G987" s="1060"/>
      <c r="H987" s="1060"/>
      <c r="J987" s="1041"/>
      <c r="K987" s="1041"/>
    </row>
    <row r="988" spans="1:11" x14ac:dyDescent="0.25">
      <c r="A988" s="1041"/>
      <c r="B988" s="1068"/>
      <c r="C988" s="1058"/>
      <c r="D988" s="1058"/>
      <c r="E988" s="1060"/>
      <c r="F988" s="1060"/>
      <c r="G988" s="1060"/>
      <c r="H988" s="1060"/>
      <c r="J988" s="1041"/>
      <c r="K988" s="1041"/>
    </row>
    <row r="989" spans="1:11" x14ac:dyDescent="0.25">
      <c r="A989" s="1041"/>
      <c r="B989" s="1068"/>
      <c r="C989" s="1058"/>
      <c r="D989" s="1058"/>
      <c r="E989" s="1060"/>
      <c r="F989" s="1060"/>
      <c r="G989" s="1060"/>
      <c r="H989" s="1060"/>
      <c r="J989" s="1041"/>
      <c r="K989" s="1041"/>
    </row>
    <row r="990" spans="1:11" x14ac:dyDescent="0.25">
      <c r="A990" s="1041"/>
      <c r="B990" s="1068"/>
      <c r="C990" s="1058"/>
      <c r="D990" s="1058"/>
      <c r="E990" s="1060"/>
      <c r="F990" s="1060"/>
      <c r="G990" s="1060"/>
      <c r="H990" s="1060"/>
      <c r="J990" s="1041"/>
      <c r="K990" s="1041"/>
    </row>
    <row r="991" spans="1:11" x14ac:dyDescent="0.25">
      <c r="A991" s="1041"/>
      <c r="B991" s="1068"/>
      <c r="C991" s="1058"/>
      <c r="D991" s="1058"/>
      <c r="E991" s="1060"/>
      <c r="F991" s="1060"/>
      <c r="G991" s="1060"/>
      <c r="H991" s="1060"/>
      <c r="J991" s="1041"/>
      <c r="K991" s="1041"/>
    </row>
    <row r="992" spans="1:11" x14ac:dyDescent="0.25">
      <c r="A992" s="1041"/>
      <c r="B992" s="1068"/>
      <c r="C992" s="1058"/>
      <c r="D992" s="1058"/>
      <c r="E992" s="1060"/>
      <c r="F992" s="1060"/>
      <c r="G992" s="1060"/>
      <c r="H992" s="1060"/>
      <c r="J992" s="1041"/>
      <c r="K992" s="1041"/>
    </row>
    <row r="993" spans="1:11" x14ac:dyDescent="0.25">
      <c r="A993" s="1041"/>
      <c r="B993" s="1068"/>
      <c r="C993" s="1058"/>
      <c r="D993" s="1058"/>
      <c r="E993" s="1060"/>
      <c r="F993" s="1060"/>
      <c r="G993" s="1060"/>
      <c r="H993" s="1060"/>
      <c r="J993" s="1041"/>
      <c r="K993" s="1041"/>
    </row>
    <row r="994" spans="1:11" x14ac:dyDescent="0.25">
      <c r="A994" s="1041"/>
      <c r="B994" s="1068"/>
      <c r="C994" s="1058"/>
      <c r="D994" s="1058"/>
      <c r="E994" s="1060"/>
      <c r="F994" s="1060"/>
      <c r="G994" s="1060"/>
      <c r="H994" s="1060"/>
      <c r="J994" s="1041"/>
      <c r="K994" s="1041"/>
    </row>
    <row r="995" spans="1:11" x14ac:dyDescent="0.25">
      <c r="A995" s="1041"/>
      <c r="B995" s="1068"/>
      <c r="C995" s="1058"/>
      <c r="D995" s="1058"/>
      <c r="E995" s="1060"/>
      <c r="F995" s="1060"/>
      <c r="G995" s="1060"/>
      <c r="H995" s="1060"/>
      <c r="J995" s="1041"/>
      <c r="K995" s="1041"/>
    </row>
    <row r="996" spans="1:11" x14ac:dyDescent="0.25">
      <c r="A996" s="1041"/>
      <c r="B996" s="1068"/>
      <c r="C996" s="1058"/>
      <c r="D996" s="1058"/>
      <c r="E996" s="1060"/>
      <c r="F996" s="1060"/>
      <c r="G996" s="1060"/>
      <c r="H996" s="1060"/>
      <c r="J996" s="1041"/>
      <c r="K996" s="1041"/>
    </row>
    <row r="997" spans="1:11" x14ac:dyDescent="0.25">
      <c r="A997" s="1041"/>
      <c r="B997" s="1068"/>
      <c r="C997" s="1058"/>
      <c r="D997" s="1058"/>
      <c r="E997" s="1060"/>
      <c r="F997" s="1060"/>
      <c r="G997" s="1060"/>
      <c r="H997" s="1060"/>
      <c r="J997" s="1041"/>
      <c r="K997" s="1041"/>
    </row>
    <row r="998" spans="1:11" x14ac:dyDescent="0.25">
      <c r="A998" s="1041"/>
      <c r="B998" s="1068"/>
      <c r="C998" s="1058"/>
      <c r="D998" s="1058"/>
      <c r="E998" s="1060"/>
      <c r="F998" s="1060"/>
      <c r="G998" s="1060"/>
      <c r="H998" s="1060"/>
      <c r="J998" s="1041"/>
      <c r="K998" s="1041"/>
    </row>
    <row r="999" spans="1:11" x14ac:dyDescent="0.25">
      <c r="A999" s="1041"/>
      <c r="B999" s="1068"/>
      <c r="C999" s="1058"/>
      <c r="D999" s="1058"/>
      <c r="E999" s="1060"/>
      <c r="F999" s="1060"/>
      <c r="G999" s="1060"/>
      <c r="H999" s="1060"/>
      <c r="J999" s="1041"/>
      <c r="K999" s="1041"/>
    </row>
    <row r="1000" spans="1:11" x14ac:dyDescent="0.25">
      <c r="A1000" s="1041"/>
      <c r="B1000" s="1068"/>
      <c r="C1000" s="1058"/>
      <c r="D1000" s="1058"/>
      <c r="E1000" s="1060"/>
      <c r="F1000" s="1060"/>
      <c r="G1000" s="1060"/>
      <c r="H1000" s="1060"/>
      <c r="J1000" s="1041"/>
      <c r="K1000" s="1041"/>
    </row>
    <row r="1001" spans="1:11" x14ac:dyDescent="0.25">
      <c r="A1001" s="1041"/>
      <c r="B1001" s="1068"/>
      <c r="C1001" s="1058"/>
      <c r="D1001" s="1058"/>
      <c r="E1001" s="1060"/>
      <c r="F1001" s="1060"/>
      <c r="G1001" s="1060"/>
      <c r="H1001" s="1060"/>
      <c r="J1001" s="1041"/>
      <c r="K1001" s="1041"/>
    </row>
    <row r="1002" spans="1:11" x14ac:dyDescent="0.25">
      <c r="A1002" s="1041"/>
      <c r="B1002" s="1068"/>
      <c r="C1002" s="1058"/>
      <c r="D1002" s="1058"/>
      <c r="E1002" s="1060"/>
      <c r="F1002" s="1060"/>
      <c r="G1002" s="1060"/>
      <c r="H1002" s="1060"/>
      <c r="J1002" s="1041"/>
      <c r="K1002" s="1041"/>
    </row>
    <row r="1003" spans="1:11" x14ac:dyDescent="0.25">
      <c r="A1003" s="1041"/>
      <c r="B1003" s="1068"/>
      <c r="C1003" s="1058"/>
      <c r="D1003" s="1058"/>
      <c r="E1003" s="1060"/>
      <c r="F1003" s="1060"/>
      <c r="G1003" s="1060"/>
      <c r="H1003" s="1060"/>
      <c r="J1003" s="1041"/>
      <c r="K1003" s="1041"/>
    </row>
    <row r="1004" spans="1:11" x14ac:dyDescent="0.25">
      <c r="A1004" s="1041"/>
      <c r="B1004" s="1068"/>
      <c r="C1004" s="1058"/>
      <c r="D1004" s="1058"/>
      <c r="E1004" s="1060"/>
      <c r="F1004" s="1060"/>
      <c r="G1004" s="1060"/>
      <c r="H1004" s="1060"/>
      <c r="J1004" s="1041"/>
      <c r="K1004" s="1041"/>
    </row>
    <row r="1005" spans="1:11" x14ac:dyDescent="0.25">
      <c r="A1005" s="1041"/>
      <c r="B1005" s="1068"/>
      <c r="C1005" s="1058"/>
      <c r="D1005" s="1058"/>
      <c r="E1005" s="1060"/>
      <c r="F1005" s="1060"/>
      <c r="G1005" s="1060"/>
      <c r="H1005" s="1060"/>
      <c r="J1005" s="1041"/>
      <c r="K1005" s="1041"/>
    </row>
    <row r="1006" spans="1:11" x14ac:dyDescent="0.25">
      <c r="A1006" s="1041"/>
      <c r="B1006" s="1068"/>
      <c r="C1006" s="1058"/>
      <c r="D1006" s="1058"/>
      <c r="E1006" s="1060"/>
      <c r="F1006" s="1060"/>
      <c r="G1006" s="1060"/>
      <c r="H1006" s="1060"/>
      <c r="J1006" s="1041"/>
      <c r="K1006" s="1041"/>
    </row>
    <row r="1007" spans="1:11" x14ac:dyDescent="0.25">
      <c r="A1007" s="1041"/>
      <c r="B1007" s="1068"/>
      <c r="C1007" s="1058"/>
      <c r="D1007" s="1058"/>
      <c r="E1007" s="1060"/>
      <c r="F1007" s="1060"/>
      <c r="G1007" s="1060"/>
      <c r="H1007" s="1060"/>
      <c r="J1007" s="1041"/>
      <c r="K1007" s="1041"/>
    </row>
    <row r="1008" spans="1:11" x14ac:dyDescent="0.25">
      <c r="A1008" s="1041"/>
      <c r="B1008" s="1068"/>
      <c r="C1008" s="1058"/>
      <c r="D1008" s="1058"/>
      <c r="E1008" s="1060"/>
      <c r="F1008" s="1060"/>
      <c r="G1008" s="1060"/>
      <c r="H1008" s="1060"/>
      <c r="J1008" s="1041"/>
      <c r="K1008" s="1041"/>
    </row>
    <row r="1009" spans="1:11" x14ac:dyDescent="0.25">
      <c r="A1009" s="1041"/>
      <c r="B1009" s="1068"/>
      <c r="C1009" s="1058"/>
      <c r="D1009" s="1058"/>
      <c r="E1009" s="1060"/>
      <c r="F1009" s="1060"/>
      <c r="G1009" s="1060"/>
      <c r="H1009" s="1060"/>
      <c r="J1009" s="1041"/>
      <c r="K1009" s="1041"/>
    </row>
    <row r="1010" spans="1:11" x14ac:dyDescent="0.25">
      <c r="A1010" s="1041"/>
      <c r="B1010" s="1068"/>
      <c r="C1010" s="1058"/>
      <c r="D1010" s="1058"/>
      <c r="E1010" s="1060"/>
      <c r="F1010" s="1060"/>
      <c r="G1010" s="1060"/>
      <c r="H1010" s="1060"/>
      <c r="J1010" s="1041"/>
      <c r="K1010" s="1041"/>
    </row>
    <row r="1011" spans="1:11" x14ac:dyDescent="0.25">
      <c r="A1011" s="1041"/>
      <c r="B1011" s="1068"/>
      <c r="C1011" s="1058"/>
      <c r="D1011" s="1058"/>
      <c r="E1011" s="1060"/>
      <c r="F1011" s="1060"/>
      <c r="G1011" s="1060"/>
      <c r="H1011" s="1060"/>
      <c r="J1011" s="1041"/>
      <c r="K1011" s="1041"/>
    </row>
    <row r="1012" spans="1:11" x14ac:dyDescent="0.25">
      <c r="A1012" s="1041"/>
      <c r="B1012" s="1068"/>
      <c r="C1012" s="1058"/>
      <c r="D1012" s="1058"/>
      <c r="E1012" s="1060"/>
      <c r="F1012" s="1060"/>
      <c r="G1012" s="1060"/>
      <c r="H1012" s="1060"/>
      <c r="J1012" s="1041"/>
      <c r="K1012" s="1041"/>
    </row>
    <row r="1013" spans="1:11" x14ac:dyDescent="0.25">
      <c r="A1013" s="1041"/>
      <c r="B1013" s="1068"/>
      <c r="C1013" s="1058"/>
      <c r="D1013" s="1058"/>
      <c r="E1013" s="1060"/>
      <c r="F1013" s="1060"/>
      <c r="G1013" s="1060"/>
      <c r="H1013" s="1060"/>
      <c r="J1013" s="1041"/>
      <c r="K1013" s="1041"/>
    </row>
    <row r="1014" spans="1:11" x14ac:dyDescent="0.25">
      <c r="A1014" s="1041"/>
      <c r="B1014" s="1068"/>
      <c r="C1014" s="1058"/>
      <c r="D1014" s="1058"/>
      <c r="E1014" s="1060"/>
      <c r="F1014" s="1060"/>
      <c r="G1014" s="1060"/>
      <c r="H1014" s="1060"/>
      <c r="J1014" s="1041"/>
      <c r="K1014" s="1041"/>
    </row>
    <row r="1015" spans="1:11" x14ac:dyDescent="0.25">
      <c r="A1015" s="1041"/>
      <c r="B1015" s="1068"/>
      <c r="C1015" s="1058"/>
      <c r="D1015" s="1058"/>
      <c r="E1015" s="1060"/>
      <c r="F1015" s="1060"/>
      <c r="G1015" s="1060"/>
      <c r="H1015" s="1060"/>
      <c r="J1015" s="1041"/>
      <c r="K1015" s="1041"/>
    </row>
    <row r="1016" spans="1:11" x14ac:dyDescent="0.25">
      <c r="A1016" s="1041"/>
      <c r="B1016" s="1068"/>
      <c r="C1016" s="1058"/>
      <c r="D1016" s="1058"/>
      <c r="E1016" s="1060"/>
      <c r="F1016" s="1060"/>
      <c r="G1016" s="1060"/>
      <c r="H1016" s="1060"/>
      <c r="J1016" s="1041"/>
      <c r="K1016" s="1041"/>
    </row>
    <row r="1017" spans="1:11" x14ac:dyDescent="0.25">
      <c r="A1017" s="1041"/>
      <c r="B1017" s="1068"/>
      <c r="C1017" s="1058"/>
      <c r="D1017" s="1058"/>
      <c r="E1017" s="1060"/>
      <c r="F1017" s="1060"/>
      <c r="G1017" s="1060"/>
      <c r="H1017" s="1060"/>
      <c r="J1017" s="1041"/>
      <c r="K1017" s="1041"/>
    </row>
    <row r="1018" spans="1:11" x14ac:dyDescent="0.25">
      <c r="A1018" s="1041"/>
      <c r="B1018" s="1068"/>
      <c r="C1018" s="1058"/>
      <c r="D1018" s="1058"/>
      <c r="E1018" s="1060"/>
      <c r="F1018" s="1060"/>
      <c r="G1018" s="1060"/>
      <c r="H1018" s="1060"/>
      <c r="J1018" s="1041"/>
      <c r="K1018" s="1041"/>
    </row>
    <row r="1019" spans="1:11" x14ac:dyDescent="0.25">
      <c r="A1019" s="1041"/>
      <c r="B1019" s="1068"/>
      <c r="C1019" s="1058"/>
      <c r="D1019" s="1058"/>
      <c r="E1019" s="1060"/>
      <c r="F1019" s="1060"/>
      <c r="G1019" s="1060"/>
      <c r="H1019" s="1060"/>
      <c r="J1019" s="1041"/>
      <c r="K1019" s="1041"/>
    </row>
    <row r="1020" spans="1:11" x14ac:dyDescent="0.25">
      <c r="A1020" s="1041"/>
      <c r="B1020" s="1068"/>
      <c r="C1020" s="1058"/>
      <c r="D1020" s="1058"/>
      <c r="E1020" s="1060"/>
      <c r="F1020" s="1060"/>
      <c r="G1020" s="1060"/>
      <c r="H1020" s="1060"/>
      <c r="J1020" s="1041"/>
      <c r="K1020" s="1041"/>
    </row>
    <row r="1021" spans="1:11" x14ac:dyDescent="0.25">
      <c r="A1021" s="1041"/>
      <c r="B1021" s="1068"/>
      <c r="C1021" s="1058"/>
      <c r="D1021" s="1058"/>
      <c r="E1021" s="1060"/>
      <c r="F1021" s="1060"/>
      <c r="G1021" s="1060"/>
      <c r="H1021" s="1060"/>
      <c r="J1021" s="1041"/>
      <c r="K1021" s="1041"/>
    </row>
    <row r="1022" spans="1:11" x14ac:dyDescent="0.25">
      <c r="A1022" s="1041"/>
      <c r="B1022" s="1068"/>
      <c r="C1022" s="1058"/>
      <c r="D1022" s="1058"/>
      <c r="E1022" s="1060"/>
      <c r="F1022" s="1060"/>
      <c r="G1022" s="1060"/>
      <c r="H1022" s="1060"/>
      <c r="J1022" s="1041"/>
      <c r="K1022" s="1041"/>
    </row>
    <row r="1023" spans="1:11" x14ac:dyDescent="0.25">
      <c r="A1023" s="1041"/>
      <c r="B1023" s="1068"/>
      <c r="C1023" s="1058"/>
      <c r="D1023" s="1058"/>
      <c r="E1023" s="1060"/>
      <c r="F1023" s="1060"/>
      <c r="G1023" s="1060"/>
      <c r="H1023" s="1060"/>
      <c r="J1023" s="1041"/>
      <c r="K1023" s="1041"/>
    </row>
    <row r="1024" spans="1:11" x14ac:dyDescent="0.25">
      <c r="A1024" s="1041"/>
      <c r="B1024" s="1068"/>
      <c r="C1024" s="1058"/>
      <c r="D1024" s="1058"/>
      <c r="E1024" s="1060"/>
      <c r="F1024" s="1060"/>
      <c r="G1024" s="1060"/>
      <c r="H1024" s="1060"/>
      <c r="J1024" s="1041"/>
      <c r="K1024" s="1041"/>
    </row>
    <row r="1025" spans="1:11" x14ac:dyDescent="0.25">
      <c r="A1025" s="1041"/>
      <c r="B1025" s="1068"/>
      <c r="C1025" s="1058"/>
      <c r="D1025" s="1058"/>
      <c r="E1025" s="1060"/>
      <c r="F1025" s="1060"/>
      <c r="G1025" s="1060"/>
      <c r="H1025" s="1060"/>
      <c r="J1025" s="1041"/>
      <c r="K1025" s="1041"/>
    </row>
    <row r="1026" spans="1:11" x14ac:dyDescent="0.25">
      <c r="A1026" s="1041"/>
      <c r="B1026" s="1068"/>
      <c r="C1026" s="1058"/>
      <c r="D1026" s="1058"/>
      <c r="E1026" s="1060"/>
      <c r="F1026" s="1060"/>
      <c r="G1026" s="1060"/>
      <c r="H1026" s="1060"/>
      <c r="J1026" s="1041"/>
      <c r="K1026" s="1041"/>
    </row>
    <row r="1027" spans="1:11" x14ac:dyDescent="0.25">
      <c r="A1027" s="1041"/>
      <c r="B1027" s="1068"/>
      <c r="C1027" s="1058"/>
      <c r="D1027" s="1058"/>
      <c r="E1027" s="1060"/>
      <c r="F1027" s="1060"/>
      <c r="G1027" s="1060"/>
      <c r="H1027" s="1060"/>
      <c r="J1027" s="1041"/>
      <c r="K1027" s="1041"/>
    </row>
    <row r="1028" spans="1:11" x14ac:dyDescent="0.25">
      <c r="A1028" s="1041"/>
      <c r="B1028" s="1068"/>
      <c r="C1028" s="1058"/>
      <c r="D1028" s="1058"/>
      <c r="E1028" s="1060"/>
      <c r="F1028" s="1060"/>
      <c r="G1028" s="1060"/>
      <c r="H1028" s="1060"/>
      <c r="J1028" s="1041"/>
      <c r="K1028" s="1041"/>
    </row>
    <row r="1029" spans="1:11" x14ac:dyDescent="0.25">
      <c r="A1029" s="1041"/>
      <c r="B1029" s="1068"/>
      <c r="C1029" s="1058"/>
      <c r="D1029" s="1058"/>
      <c r="E1029" s="1060"/>
      <c r="F1029" s="1060"/>
      <c r="G1029" s="1060"/>
      <c r="H1029" s="1060"/>
      <c r="J1029" s="1041"/>
      <c r="K1029" s="1041"/>
    </row>
    <row r="1030" spans="1:11" x14ac:dyDescent="0.25">
      <c r="A1030" s="1041"/>
      <c r="B1030" s="1068"/>
      <c r="C1030" s="1058"/>
      <c r="D1030" s="1058"/>
      <c r="E1030" s="1060"/>
      <c r="F1030" s="1060"/>
      <c r="G1030" s="1060"/>
      <c r="H1030" s="1060"/>
      <c r="J1030" s="1041"/>
      <c r="K1030" s="1041"/>
    </row>
    <row r="1031" spans="1:11" x14ac:dyDescent="0.25">
      <c r="A1031" s="1041"/>
      <c r="B1031" s="1068"/>
      <c r="C1031" s="1058"/>
      <c r="D1031" s="1058"/>
      <c r="E1031" s="1060"/>
      <c r="F1031" s="1060"/>
      <c r="G1031" s="1060"/>
      <c r="H1031" s="1060"/>
      <c r="J1031" s="1041"/>
      <c r="K1031" s="1041"/>
    </row>
    <row r="1032" spans="1:11" x14ac:dyDescent="0.25">
      <c r="A1032" s="1041"/>
      <c r="B1032" s="1068"/>
      <c r="C1032" s="1058"/>
      <c r="D1032" s="1058"/>
      <c r="E1032" s="1060"/>
      <c r="F1032" s="1060"/>
      <c r="G1032" s="1060"/>
      <c r="H1032" s="1060"/>
      <c r="J1032" s="1041"/>
      <c r="K1032" s="1041"/>
    </row>
    <row r="1033" spans="1:11" x14ac:dyDescent="0.25">
      <c r="A1033" s="1041"/>
      <c r="B1033" s="1068"/>
      <c r="C1033" s="1058"/>
      <c r="D1033" s="1058"/>
      <c r="E1033" s="1060"/>
      <c r="F1033" s="1060"/>
      <c r="G1033" s="1060"/>
      <c r="H1033" s="1060"/>
      <c r="J1033" s="1041"/>
      <c r="K1033" s="1041"/>
    </row>
    <row r="1034" spans="1:11" x14ac:dyDescent="0.25">
      <c r="A1034" s="1041"/>
      <c r="B1034" s="1068"/>
      <c r="C1034" s="1058"/>
      <c r="D1034" s="1058"/>
      <c r="E1034" s="1060"/>
      <c r="F1034" s="1060"/>
      <c r="G1034" s="1060"/>
      <c r="H1034" s="1060"/>
      <c r="J1034" s="1041"/>
      <c r="K1034" s="1041"/>
    </row>
    <row r="1035" spans="1:11" x14ac:dyDescent="0.25">
      <c r="K1035" s="1041"/>
    </row>
    <row r="1036" spans="1:11" x14ac:dyDescent="0.25">
      <c r="K1036" s="1041"/>
    </row>
    <row r="1037" spans="1:11" x14ac:dyDescent="0.25">
      <c r="K1037" s="1041"/>
    </row>
    <row r="1038" spans="1:11" x14ac:dyDescent="0.25">
      <c r="K1038" s="1041"/>
    </row>
    <row r="1039" spans="1:11" x14ac:dyDescent="0.25">
      <c r="K1039" s="1041"/>
    </row>
    <row r="1040" spans="1:11" x14ac:dyDescent="0.25">
      <c r="K1040" s="1041"/>
    </row>
    <row r="1041" spans="11:11" x14ac:dyDescent="0.25">
      <c r="K1041" s="1041"/>
    </row>
    <row r="1042" spans="11:11" x14ac:dyDescent="0.25">
      <c r="K1042" s="1041"/>
    </row>
  </sheetData>
  <autoFilter ref="A5:H77" xr:uid="{00000000-0001-0000-0100-000000000000}"/>
  <mergeCells count="9">
    <mergeCell ref="F5:F7"/>
    <mergeCell ref="G5:G7"/>
    <mergeCell ref="A4:K4"/>
    <mergeCell ref="A5:A7"/>
    <mergeCell ref="B5:B7"/>
    <mergeCell ref="C5:C7"/>
    <mergeCell ref="D5:D7"/>
    <mergeCell ref="E5:E7"/>
    <mergeCell ref="H5:H7"/>
  </mergeCells>
  <phoneticPr fontId="182" type="noConversion"/>
  <pageMargins left="0.511811024" right="0.511811024" top="0.78740157499999996" bottom="0.78740157499999996" header="0" footer="0"/>
  <pageSetup paperSize="9" scale="4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006C-45BA-419F-BE33-0294143D8FA3}">
  <sheetPr>
    <tabColor theme="0" tint="-0.34998626667073579"/>
  </sheetPr>
  <dimension ref="A1:K12"/>
  <sheetViews>
    <sheetView showGridLines="0" zoomScale="85" zoomScaleNormal="85" zoomScaleSheetLayoutView="95" workbookViewId="0">
      <selection activeCell="I20" sqref="I20"/>
    </sheetView>
  </sheetViews>
  <sheetFormatPr defaultColWidth="9.140625" defaultRowHeight="19.5" x14ac:dyDescent="0.2"/>
  <cols>
    <col min="1" max="1" width="53" style="1212" bestFit="1" customWidth="1"/>
    <col min="2" max="2" width="27" style="1212" customWidth="1"/>
    <col min="3" max="3" width="14" style="1212" customWidth="1"/>
    <col min="4" max="4" width="9.140625" style="1197"/>
    <col min="5" max="7" width="10.7109375" style="1197" customWidth="1"/>
    <col min="8" max="8" width="18.140625" style="1197" customWidth="1"/>
    <col min="9" max="9" width="13.28515625" style="1197" bestFit="1" customWidth="1"/>
    <col min="10" max="16384" width="9.140625" style="1197"/>
  </cols>
  <sheetData>
    <row r="1" spans="1:11" x14ac:dyDescent="0.2">
      <c r="A1" s="1196"/>
      <c r="B1" s="1196"/>
      <c r="C1" s="1196"/>
      <c r="E1" s="1198"/>
    </row>
    <row r="2" spans="1:11" ht="28.5" x14ac:dyDescent="0.2">
      <c r="A2" s="1460" t="s">
        <v>1049</v>
      </c>
      <c r="B2" s="1461"/>
      <c r="C2" s="1462"/>
      <c r="E2" s="1198"/>
    </row>
    <row r="3" spans="1:11" x14ac:dyDescent="0.2">
      <c r="A3" s="1199"/>
      <c r="B3" s="1199"/>
      <c r="C3" s="1196"/>
      <c r="E3" s="1198"/>
    </row>
    <row r="4" spans="1:11" s="1202" customFormat="1" ht="21.75" x14ac:dyDescent="0.2">
      <c r="A4" s="1200" t="s">
        <v>470</v>
      </c>
      <c r="B4" s="1201"/>
      <c r="C4" s="1201"/>
    </row>
    <row r="5" spans="1:11" s="1202" customFormat="1" ht="21.75" x14ac:dyDescent="0.2">
      <c r="A5" s="1203"/>
      <c r="B5" s="1204"/>
      <c r="C5" s="1205"/>
    </row>
    <row r="6" spans="1:11" s="1202" customFormat="1" ht="42" customHeight="1" x14ac:dyDescent="0.2">
      <c r="A6" s="1206" t="s">
        <v>0</v>
      </c>
      <c r="B6" s="1214" t="s">
        <v>110</v>
      </c>
      <c r="C6" s="1205"/>
      <c r="E6" s="1215" t="s">
        <v>1050</v>
      </c>
      <c r="F6" s="1215" t="s">
        <v>1939</v>
      </c>
      <c r="G6" s="1215" t="s">
        <v>2322</v>
      </c>
      <c r="H6" s="1215" t="s">
        <v>2323</v>
      </c>
      <c r="I6" s="1215" t="s">
        <v>92</v>
      </c>
    </row>
    <row r="7" spans="1:11" s="1202" customFormat="1" ht="43.5" x14ac:dyDescent="0.2">
      <c r="A7" s="1208" t="s">
        <v>1051</v>
      </c>
      <c r="B7" s="1216">
        <f>SUM(E7:I7)</f>
        <v>366</v>
      </c>
      <c r="C7" s="1204"/>
      <c r="E7" s="1217">
        <v>2</v>
      </c>
      <c r="F7" s="1217">
        <f>1+1+1+1+1+1+5</f>
        <v>11</v>
      </c>
      <c r="G7" s="1217">
        <v>29</v>
      </c>
      <c r="H7" s="1217">
        <f>32*10</f>
        <v>320</v>
      </c>
      <c r="I7" s="1217">
        <v>4</v>
      </c>
      <c r="J7" s="1218"/>
      <c r="K7" s="1218"/>
    </row>
    <row r="8" spans="1:11" s="1202" customFormat="1" ht="29.25" customHeight="1" x14ac:dyDescent="0.2">
      <c r="A8" s="1208" t="s">
        <v>1052</v>
      </c>
      <c r="B8" s="1216">
        <f>SUM(E8:I8)</f>
        <v>10</v>
      </c>
      <c r="C8" s="1204"/>
      <c r="E8" s="1217">
        <v>0</v>
      </c>
      <c r="F8" s="1217">
        <f>F7-5</f>
        <v>6</v>
      </c>
      <c r="G8" s="1217">
        <v>0</v>
      </c>
      <c r="H8" s="1217">
        <v>0</v>
      </c>
      <c r="I8" s="1217">
        <v>4</v>
      </c>
      <c r="J8" s="1218"/>
      <c r="K8" s="1218"/>
    </row>
    <row r="9" spans="1:11" s="1202" customFormat="1" ht="21.75" x14ac:dyDescent="0.2">
      <c r="A9" s="1208" t="s">
        <v>1053</v>
      </c>
      <c r="B9" s="1216">
        <f>SUM(E9:I9)</f>
        <v>206</v>
      </c>
      <c r="C9" s="1204"/>
      <c r="E9" s="1217">
        <v>3</v>
      </c>
      <c r="F9" s="1217">
        <v>11</v>
      </c>
      <c r="G9" s="1217">
        <v>16</v>
      </c>
      <c r="H9" s="1217">
        <f>17*10</f>
        <v>170</v>
      </c>
      <c r="I9" s="1217">
        <v>6</v>
      </c>
    </row>
    <row r="10" spans="1:11" s="1202" customFormat="1" ht="21.75" x14ac:dyDescent="0.2">
      <c r="A10" s="1208" t="s">
        <v>1054</v>
      </c>
      <c r="B10" s="1216">
        <f>E10+F10+G10+H10+I10</f>
        <v>94</v>
      </c>
      <c r="C10" s="1204"/>
      <c r="E10" s="1217"/>
      <c r="F10" s="1217">
        <v>1</v>
      </c>
      <c r="G10" s="1217">
        <v>8</v>
      </c>
      <c r="H10" s="1217">
        <f>10*8</f>
        <v>80</v>
      </c>
      <c r="I10" s="1217">
        <v>5</v>
      </c>
    </row>
    <row r="11" spans="1:11" s="1202" customFormat="1" ht="21.75" x14ac:dyDescent="0.2">
      <c r="A11" s="1463" t="s">
        <v>10</v>
      </c>
      <c r="B11" s="1463"/>
      <c r="C11" s="1210"/>
    </row>
    <row r="12" spans="1:11" s="1202" customFormat="1" ht="21.75" x14ac:dyDescent="0.2">
      <c r="A12" s="1464"/>
      <c r="B12" s="1464"/>
      <c r="C12" s="1205"/>
    </row>
  </sheetData>
  <mergeCells count="3">
    <mergeCell ref="A2:C2"/>
    <mergeCell ref="A11:B11"/>
    <mergeCell ref="A12:B1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9E75-4CC0-4B4B-8C9A-AC6DDCC9D871}">
  <sheetPr>
    <tabColor theme="0" tint="-0.34998626667073579"/>
    <pageSetUpPr fitToPage="1"/>
  </sheetPr>
  <dimension ref="A1:F133"/>
  <sheetViews>
    <sheetView showGridLines="0" view="pageBreakPreview" zoomScale="95" zoomScaleNormal="100" zoomScaleSheetLayoutView="95" workbookViewId="0">
      <pane ySplit="6" topLeftCell="A70" activePane="bottomLeft" state="frozen"/>
      <selection activeCell="P98" sqref="P98:Q98"/>
      <selection pane="bottomLeft" activeCell="E67" sqref="E67"/>
    </sheetView>
  </sheetViews>
  <sheetFormatPr defaultRowHeight="11.25" outlineLevelRow="1" x14ac:dyDescent="0.2"/>
  <cols>
    <col min="1" max="1" width="20.85546875" style="4" bestFit="1" customWidth="1"/>
    <col min="2" max="2" width="44.140625" style="4" customWidth="1"/>
    <col min="3" max="4" width="11.140625" style="4" customWidth="1"/>
    <col min="5" max="5" width="14.7109375" style="4" customWidth="1"/>
    <col min="6" max="6" width="16.42578125" style="4" customWidth="1"/>
    <col min="7" max="7" width="56.28515625" style="4" customWidth="1"/>
    <col min="8" max="237" width="9.140625" style="4"/>
    <col min="238" max="238" width="18.7109375" style="4" customWidth="1"/>
    <col min="239" max="239" width="25.140625" style="4" customWidth="1"/>
    <col min="240" max="242" width="7.5703125" style="4" customWidth="1"/>
    <col min="243" max="245" width="6.7109375" style="4" customWidth="1"/>
    <col min="246" max="249" width="7.5703125" style="4" customWidth="1"/>
    <col min="250" max="250" width="8.140625" style="4" customWidth="1"/>
    <col min="251" max="251" width="8.42578125" style="4" customWidth="1"/>
    <col min="252" max="252" width="9.28515625" style="4" customWidth="1"/>
    <col min="253" max="253" width="8.42578125" style="4" customWidth="1"/>
    <col min="254" max="254" width="11.28515625" style="4" customWidth="1"/>
    <col min="255" max="255" width="9.28515625" style="4" customWidth="1"/>
    <col min="256" max="493" width="9.140625" style="4"/>
    <col min="494" max="494" width="18.7109375" style="4" customWidth="1"/>
    <col min="495" max="495" width="25.140625" style="4" customWidth="1"/>
    <col min="496" max="498" width="7.5703125" style="4" customWidth="1"/>
    <col min="499" max="501" width="6.7109375" style="4" customWidth="1"/>
    <col min="502" max="505" width="7.5703125" style="4" customWidth="1"/>
    <col min="506" max="506" width="8.140625" style="4" customWidth="1"/>
    <col min="507" max="507" width="8.42578125" style="4" customWidth="1"/>
    <col min="508" max="508" width="9.28515625" style="4" customWidth="1"/>
    <col min="509" max="509" width="8.42578125" style="4" customWidth="1"/>
    <col min="510" max="510" width="11.28515625" style="4" customWidth="1"/>
    <col min="511" max="511" width="9.28515625" style="4" customWidth="1"/>
    <col min="512" max="749" width="9.140625" style="4"/>
    <col min="750" max="750" width="18.7109375" style="4" customWidth="1"/>
    <col min="751" max="751" width="25.140625" style="4" customWidth="1"/>
    <col min="752" max="754" width="7.5703125" style="4" customWidth="1"/>
    <col min="755" max="757" width="6.7109375" style="4" customWidth="1"/>
    <col min="758" max="761" width="7.5703125" style="4" customWidth="1"/>
    <col min="762" max="762" width="8.140625" style="4" customWidth="1"/>
    <col min="763" max="763" width="8.42578125" style="4" customWidth="1"/>
    <col min="764" max="764" width="9.28515625" style="4" customWidth="1"/>
    <col min="765" max="765" width="8.42578125" style="4" customWidth="1"/>
    <col min="766" max="766" width="11.28515625" style="4" customWidth="1"/>
    <col min="767" max="767" width="9.28515625" style="4" customWidth="1"/>
    <col min="768" max="1005" width="9.140625" style="4"/>
    <col min="1006" max="1006" width="18.7109375" style="4" customWidth="1"/>
    <col min="1007" max="1007" width="25.140625" style="4" customWidth="1"/>
    <col min="1008" max="1010" width="7.5703125" style="4" customWidth="1"/>
    <col min="1011" max="1013" width="6.7109375" style="4" customWidth="1"/>
    <col min="1014" max="1017" width="7.5703125" style="4" customWidth="1"/>
    <col min="1018" max="1018" width="8.140625" style="4" customWidth="1"/>
    <col min="1019" max="1019" width="8.42578125" style="4" customWidth="1"/>
    <col min="1020" max="1020" width="9.28515625" style="4" customWidth="1"/>
    <col min="1021" max="1021" width="8.42578125" style="4" customWidth="1"/>
    <col min="1022" max="1022" width="11.28515625" style="4" customWidth="1"/>
    <col min="1023" max="1023" width="9.28515625" style="4" customWidth="1"/>
    <col min="1024" max="1261" width="9.140625" style="4"/>
    <col min="1262" max="1262" width="18.7109375" style="4" customWidth="1"/>
    <col min="1263" max="1263" width="25.140625" style="4" customWidth="1"/>
    <col min="1264" max="1266" width="7.5703125" style="4" customWidth="1"/>
    <col min="1267" max="1269" width="6.7109375" style="4" customWidth="1"/>
    <col min="1270" max="1273" width="7.5703125" style="4" customWidth="1"/>
    <col min="1274" max="1274" width="8.140625" style="4" customWidth="1"/>
    <col min="1275" max="1275" width="8.42578125" style="4" customWidth="1"/>
    <col min="1276" max="1276" width="9.28515625" style="4" customWidth="1"/>
    <col min="1277" max="1277" width="8.42578125" style="4" customWidth="1"/>
    <col min="1278" max="1278" width="11.28515625" style="4" customWidth="1"/>
    <col min="1279" max="1279" width="9.28515625" style="4" customWidth="1"/>
    <col min="1280" max="1517" width="9.140625" style="4"/>
    <col min="1518" max="1518" width="18.7109375" style="4" customWidth="1"/>
    <col min="1519" max="1519" width="25.140625" style="4" customWidth="1"/>
    <col min="1520" max="1522" width="7.5703125" style="4" customWidth="1"/>
    <col min="1523" max="1525" width="6.7109375" style="4" customWidth="1"/>
    <col min="1526" max="1529" width="7.5703125" style="4" customWidth="1"/>
    <col min="1530" max="1530" width="8.140625" style="4" customWidth="1"/>
    <col min="1531" max="1531" width="8.42578125" style="4" customWidth="1"/>
    <col min="1532" max="1532" width="9.28515625" style="4" customWidth="1"/>
    <col min="1533" max="1533" width="8.42578125" style="4" customWidth="1"/>
    <col min="1534" max="1534" width="11.28515625" style="4" customWidth="1"/>
    <col min="1535" max="1535" width="9.28515625" style="4" customWidth="1"/>
    <col min="1536" max="1773" width="9.140625" style="4"/>
    <col min="1774" max="1774" width="18.7109375" style="4" customWidth="1"/>
    <col min="1775" max="1775" width="25.140625" style="4" customWidth="1"/>
    <col min="1776" max="1778" width="7.5703125" style="4" customWidth="1"/>
    <col min="1779" max="1781" width="6.7109375" style="4" customWidth="1"/>
    <col min="1782" max="1785" width="7.5703125" style="4" customWidth="1"/>
    <col min="1786" max="1786" width="8.140625" style="4" customWidth="1"/>
    <col min="1787" max="1787" width="8.42578125" style="4" customWidth="1"/>
    <col min="1788" max="1788" width="9.28515625" style="4" customWidth="1"/>
    <col min="1789" max="1789" width="8.42578125" style="4" customWidth="1"/>
    <col min="1790" max="1790" width="11.28515625" style="4" customWidth="1"/>
    <col min="1791" max="1791" width="9.28515625" style="4" customWidth="1"/>
    <col min="1792" max="2029" width="9.140625" style="4"/>
    <col min="2030" max="2030" width="18.7109375" style="4" customWidth="1"/>
    <col min="2031" max="2031" width="25.140625" style="4" customWidth="1"/>
    <col min="2032" max="2034" width="7.5703125" style="4" customWidth="1"/>
    <col min="2035" max="2037" width="6.7109375" style="4" customWidth="1"/>
    <col min="2038" max="2041" width="7.5703125" style="4" customWidth="1"/>
    <col min="2042" max="2042" width="8.140625" style="4" customWidth="1"/>
    <col min="2043" max="2043" width="8.42578125" style="4" customWidth="1"/>
    <col min="2044" max="2044" width="9.28515625" style="4" customWidth="1"/>
    <col min="2045" max="2045" width="8.42578125" style="4" customWidth="1"/>
    <col min="2046" max="2046" width="11.28515625" style="4" customWidth="1"/>
    <col min="2047" max="2047" width="9.28515625" style="4" customWidth="1"/>
    <col min="2048" max="2285" width="9.140625" style="4"/>
    <col min="2286" max="2286" width="18.7109375" style="4" customWidth="1"/>
    <col min="2287" max="2287" width="25.140625" style="4" customWidth="1"/>
    <col min="2288" max="2290" width="7.5703125" style="4" customWidth="1"/>
    <col min="2291" max="2293" width="6.7109375" style="4" customWidth="1"/>
    <col min="2294" max="2297" width="7.5703125" style="4" customWidth="1"/>
    <col min="2298" max="2298" width="8.140625" style="4" customWidth="1"/>
    <col min="2299" max="2299" width="8.42578125" style="4" customWidth="1"/>
    <col min="2300" max="2300" width="9.28515625" style="4" customWidth="1"/>
    <col min="2301" max="2301" width="8.42578125" style="4" customWidth="1"/>
    <col min="2302" max="2302" width="11.28515625" style="4" customWidth="1"/>
    <col min="2303" max="2303" width="9.28515625" style="4" customWidth="1"/>
    <col min="2304" max="2541" width="9.140625" style="4"/>
    <col min="2542" max="2542" width="18.7109375" style="4" customWidth="1"/>
    <col min="2543" max="2543" width="25.140625" style="4" customWidth="1"/>
    <col min="2544" max="2546" width="7.5703125" style="4" customWidth="1"/>
    <col min="2547" max="2549" width="6.7109375" style="4" customWidth="1"/>
    <col min="2550" max="2553" width="7.5703125" style="4" customWidth="1"/>
    <col min="2554" max="2554" width="8.140625" style="4" customWidth="1"/>
    <col min="2555" max="2555" width="8.42578125" style="4" customWidth="1"/>
    <col min="2556" max="2556" width="9.28515625" style="4" customWidth="1"/>
    <col min="2557" max="2557" width="8.42578125" style="4" customWidth="1"/>
    <col min="2558" max="2558" width="11.28515625" style="4" customWidth="1"/>
    <col min="2559" max="2559" width="9.28515625" style="4" customWidth="1"/>
    <col min="2560" max="2797" width="9.140625" style="4"/>
    <col min="2798" max="2798" width="18.7109375" style="4" customWidth="1"/>
    <col min="2799" max="2799" width="25.140625" style="4" customWidth="1"/>
    <col min="2800" max="2802" width="7.5703125" style="4" customWidth="1"/>
    <col min="2803" max="2805" width="6.7109375" style="4" customWidth="1"/>
    <col min="2806" max="2809" width="7.5703125" style="4" customWidth="1"/>
    <col min="2810" max="2810" width="8.140625" style="4" customWidth="1"/>
    <col min="2811" max="2811" width="8.42578125" style="4" customWidth="1"/>
    <col min="2812" max="2812" width="9.28515625" style="4" customWidth="1"/>
    <col min="2813" max="2813" width="8.42578125" style="4" customWidth="1"/>
    <col min="2814" max="2814" width="11.28515625" style="4" customWidth="1"/>
    <col min="2815" max="2815" width="9.28515625" style="4" customWidth="1"/>
    <col min="2816" max="3053" width="9.140625" style="4"/>
    <col min="3054" max="3054" width="18.7109375" style="4" customWidth="1"/>
    <col min="3055" max="3055" width="25.140625" style="4" customWidth="1"/>
    <col min="3056" max="3058" width="7.5703125" style="4" customWidth="1"/>
    <col min="3059" max="3061" width="6.7109375" style="4" customWidth="1"/>
    <col min="3062" max="3065" width="7.5703125" style="4" customWidth="1"/>
    <col min="3066" max="3066" width="8.140625" style="4" customWidth="1"/>
    <col min="3067" max="3067" width="8.42578125" style="4" customWidth="1"/>
    <col min="3068" max="3068" width="9.28515625" style="4" customWidth="1"/>
    <col min="3069" max="3069" width="8.42578125" style="4" customWidth="1"/>
    <col min="3070" max="3070" width="11.28515625" style="4" customWidth="1"/>
    <col min="3071" max="3071" width="9.28515625" style="4" customWidth="1"/>
    <col min="3072" max="3309" width="9.140625" style="4"/>
    <col min="3310" max="3310" width="18.7109375" style="4" customWidth="1"/>
    <col min="3311" max="3311" width="25.140625" style="4" customWidth="1"/>
    <col min="3312" max="3314" width="7.5703125" style="4" customWidth="1"/>
    <col min="3315" max="3317" width="6.7109375" style="4" customWidth="1"/>
    <col min="3318" max="3321" width="7.5703125" style="4" customWidth="1"/>
    <col min="3322" max="3322" width="8.140625" style="4" customWidth="1"/>
    <col min="3323" max="3323" width="8.42578125" style="4" customWidth="1"/>
    <col min="3324" max="3324" width="9.28515625" style="4" customWidth="1"/>
    <col min="3325" max="3325" width="8.42578125" style="4" customWidth="1"/>
    <col min="3326" max="3326" width="11.28515625" style="4" customWidth="1"/>
    <col min="3327" max="3327" width="9.28515625" style="4" customWidth="1"/>
    <col min="3328" max="3565" width="9.140625" style="4"/>
    <col min="3566" max="3566" width="18.7109375" style="4" customWidth="1"/>
    <col min="3567" max="3567" width="25.140625" style="4" customWidth="1"/>
    <col min="3568" max="3570" width="7.5703125" style="4" customWidth="1"/>
    <col min="3571" max="3573" width="6.7109375" style="4" customWidth="1"/>
    <col min="3574" max="3577" width="7.5703125" style="4" customWidth="1"/>
    <col min="3578" max="3578" width="8.140625" style="4" customWidth="1"/>
    <col min="3579" max="3579" width="8.42578125" style="4" customWidth="1"/>
    <col min="3580" max="3580" width="9.28515625" style="4" customWidth="1"/>
    <col min="3581" max="3581" width="8.42578125" style="4" customWidth="1"/>
    <col min="3582" max="3582" width="11.28515625" style="4" customWidth="1"/>
    <col min="3583" max="3583" width="9.28515625" style="4" customWidth="1"/>
    <col min="3584" max="3821" width="9.140625" style="4"/>
    <col min="3822" max="3822" width="18.7109375" style="4" customWidth="1"/>
    <col min="3823" max="3823" width="25.140625" style="4" customWidth="1"/>
    <col min="3824" max="3826" width="7.5703125" style="4" customWidth="1"/>
    <col min="3827" max="3829" width="6.7109375" style="4" customWidth="1"/>
    <col min="3830" max="3833" width="7.5703125" style="4" customWidth="1"/>
    <col min="3834" max="3834" width="8.140625" style="4" customWidth="1"/>
    <col min="3835" max="3835" width="8.42578125" style="4" customWidth="1"/>
    <col min="3836" max="3836" width="9.28515625" style="4" customWidth="1"/>
    <col min="3837" max="3837" width="8.42578125" style="4" customWidth="1"/>
    <col min="3838" max="3838" width="11.28515625" style="4" customWidth="1"/>
    <col min="3839" max="3839" width="9.28515625" style="4" customWidth="1"/>
    <col min="3840" max="4077" width="9.140625" style="4"/>
    <col min="4078" max="4078" width="18.7109375" style="4" customWidth="1"/>
    <col min="4079" max="4079" width="25.140625" style="4" customWidth="1"/>
    <col min="4080" max="4082" width="7.5703125" style="4" customWidth="1"/>
    <col min="4083" max="4085" width="6.7109375" style="4" customWidth="1"/>
    <col min="4086" max="4089" width="7.5703125" style="4" customWidth="1"/>
    <col min="4090" max="4090" width="8.140625" style="4" customWidth="1"/>
    <col min="4091" max="4091" width="8.42578125" style="4" customWidth="1"/>
    <col min="4092" max="4092" width="9.28515625" style="4" customWidth="1"/>
    <col min="4093" max="4093" width="8.42578125" style="4" customWidth="1"/>
    <col min="4094" max="4094" width="11.28515625" style="4" customWidth="1"/>
    <col min="4095" max="4095" width="9.28515625" style="4" customWidth="1"/>
    <col min="4096" max="4333" width="9.140625" style="4"/>
    <col min="4334" max="4334" width="18.7109375" style="4" customWidth="1"/>
    <col min="4335" max="4335" width="25.140625" style="4" customWidth="1"/>
    <col min="4336" max="4338" width="7.5703125" style="4" customWidth="1"/>
    <col min="4339" max="4341" width="6.7109375" style="4" customWidth="1"/>
    <col min="4342" max="4345" width="7.5703125" style="4" customWidth="1"/>
    <col min="4346" max="4346" width="8.140625" style="4" customWidth="1"/>
    <col min="4347" max="4347" width="8.42578125" style="4" customWidth="1"/>
    <col min="4348" max="4348" width="9.28515625" style="4" customWidth="1"/>
    <col min="4349" max="4349" width="8.42578125" style="4" customWidth="1"/>
    <col min="4350" max="4350" width="11.28515625" style="4" customWidth="1"/>
    <col min="4351" max="4351" width="9.28515625" style="4" customWidth="1"/>
    <col min="4352" max="4589" width="9.140625" style="4"/>
    <col min="4590" max="4590" width="18.7109375" style="4" customWidth="1"/>
    <col min="4591" max="4591" width="25.140625" style="4" customWidth="1"/>
    <col min="4592" max="4594" width="7.5703125" style="4" customWidth="1"/>
    <col min="4595" max="4597" width="6.7109375" style="4" customWidth="1"/>
    <col min="4598" max="4601" width="7.5703125" style="4" customWidth="1"/>
    <col min="4602" max="4602" width="8.140625" style="4" customWidth="1"/>
    <col min="4603" max="4603" width="8.42578125" style="4" customWidth="1"/>
    <col min="4604" max="4604" width="9.28515625" style="4" customWidth="1"/>
    <col min="4605" max="4605" width="8.42578125" style="4" customWidth="1"/>
    <col min="4606" max="4606" width="11.28515625" style="4" customWidth="1"/>
    <col min="4607" max="4607" width="9.28515625" style="4" customWidth="1"/>
    <col min="4608" max="4845" width="9.140625" style="4"/>
    <col min="4846" max="4846" width="18.7109375" style="4" customWidth="1"/>
    <col min="4847" max="4847" width="25.140625" style="4" customWidth="1"/>
    <col min="4848" max="4850" width="7.5703125" style="4" customWidth="1"/>
    <col min="4851" max="4853" width="6.7109375" style="4" customWidth="1"/>
    <col min="4854" max="4857" width="7.5703125" style="4" customWidth="1"/>
    <col min="4858" max="4858" width="8.140625" style="4" customWidth="1"/>
    <col min="4859" max="4859" width="8.42578125" style="4" customWidth="1"/>
    <col min="4860" max="4860" width="9.28515625" style="4" customWidth="1"/>
    <col min="4861" max="4861" width="8.42578125" style="4" customWidth="1"/>
    <col min="4862" max="4862" width="11.28515625" style="4" customWidth="1"/>
    <col min="4863" max="4863" width="9.28515625" style="4" customWidth="1"/>
    <col min="4864" max="5101" width="9.140625" style="4"/>
    <col min="5102" max="5102" width="18.7109375" style="4" customWidth="1"/>
    <col min="5103" max="5103" width="25.140625" style="4" customWidth="1"/>
    <col min="5104" max="5106" width="7.5703125" style="4" customWidth="1"/>
    <col min="5107" max="5109" width="6.7109375" style="4" customWidth="1"/>
    <col min="5110" max="5113" width="7.5703125" style="4" customWidth="1"/>
    <col min="5114" max="5114" width="8.140625" style="4" customWidth="1"/>
    <col min="5115" max="5115" width="8.42578125" style="4" customWidth="1"/>
    <col min="5116" max="5116" width="9.28515625" style="4" customWidth="1"/>
    <col min="5117" max="5117" width="8.42578125" style="4" customWidth="1"/>
    <col min="5118" max="5118" width="11.28515625" style="4" customWidth="1"/>
    <col min="5119" max="5119" width="9.28515625" style="4" customWidth="1"/>
    <col min="5120" max="5357" width="9.140625" style="4"/>
    <col min="5358" max="5358" width="18.7109375" style="4" customWidth="1"/>
    <col min="5359" max="5359" width="25.140625" style="4" customWidth="1"/>
    <col min="5360" max="5362" width="7.5703125" style="4" customWidth="1"/>
    <col min="5363" max="5365" width="6.7109375" style="4" customWidth="1"/>
    <col min="5366" max="5369" width="7.5703125" style="4" customWidth="1"/>
    <col min="5370" max="5370" width="8.140625" style="4" customWidth="1"/>
    <col min="5371" max="5371" width="8.42578125" style="4" customWidth="1"/>
    <col min="5372" max="5372" width="9.28515625" style="4" customWidth="1"/>
    <col min="5373" max="5373" width="8.42578125" style="4" customWidth="1"/>
    <col min="5374" max="5374" width="11.28515625" style="4" customWidth="1"/>
    <col min="5375" max="5375" width="9.28515625" style="4" customWidth="1"/>
    <col min="5376" max="5613" width="9.140625" style="4"/>
    <col min="5614" max="5614" width="18.7109375" style="4" customWidth="1"/>
    <col min="5615" max="5615" width="25.140625" style="4" customWidth="1"/>
    <col min="5616" max="5618" width="7.5703125" style="4" customWidth="1"/>
    <col min="5619" max="5621" width="6.7109375" style="4" customWidth="1"/>
    <col min="5622" max="5625" width="7.5703125" style="4" customWidth="1"/>
    <col min="5626" max="5626" width="8.140625" style="4" customWidth="1"/>
    <col min="5627" max="5627" width="8.42578125" style="4" customWidth="1"/>
    <col min="5628" max="5628" width="9.28515625" style="4" customWidth="1"/>
    <col min="5629" max="5629" width="8.42578125" style="4" customWidth="1"/>
    <col min="5630" max="5630" width="11.28515625" style="4" customWidth="1"/>
    <col min="5631" max="5631" width="9.28515625" style="4" customWidth="1"/>
    <col min="5632" max="5869" width="9.140625" style="4"/>
    <col min="5870" max="5870" width="18.7109375" style="4" customWidth="1"/>
    <col min="5871" max="5871" width="25.140625" style="4" customWidth="1"/>
    <col min="5872" max="5874" width="7.5703125" style="4" customWidth="1"/>
    <col min="5875" max="5877" width="6.7109375" style="4" customWidth="1"/>
    <col min="5878" max="5881" width="7.5703125" style="4" customWidth="1"/>
    <col min="5882" max="5882" width="8.140625" style="4" customWidth="1"/>
    <col min="5883" max="5883" width="8.42578125" style="4" customWidth="1"/>
    <col min="5884" max="5884" width="9.28515625" style="4" customWidth="1"/>
    <col min="5885" max="5885" width="8.42578125" style="4" customWidth="1"/>
    <col min="5886" max="5886" width="11.28515625" style="4" customWidth="1"/>
    <col min="5887" max="5887" width="9.28515625" style="4" customWidth="1"/>
    <col min="5888" max="6125" width="9.140625" style="4"/>
    <col min="6126" max="6126" width="18.7109375" style="4" customWidth="1"/>
    <col min="6127" max="6127" width="25.140625" style="4" customWidth="1"/>
    <col min="6128" max="6130" width="7.5703125" style="4" customWidth="1"/>
    <col min="6131" max="6133" width="6.7109375" style="4" customWidth="1"/>
    <col min="6134" max="6137" width="7.5703125" style="4" customWidth="1"/>
    <col min="6138" max="6138" width="8.140625" style="4" customWidth="1"/>
    <col min="6139" max="6139" width="8.42578125" style="4" customWidth="1"/>
    <col min="6140" max="6140" width="9.28515625" style="4" customWidth="1"/>
    <col min="6141" max="6141" width="8.42578125" style="4" customWidth="1"/>
    <col min="6142" max="6142" width="11.28515625" style="4" customWidth="1"/>
    <col min="6143" max="6143" width="9.28515625" style="4" customWidth="1"/>
    <col min="6144" max="6381" width="9.140625" style="4"/>
    <col min="6382" max="6382" width="18.7109375" style="4" customWidth="1"/>
    <col min="6383" max="6383" width="25.140625" style="4" customWidth="1"/>
    <col min="6384" max="6386" width="7.5703125" style="4" customWidth="1"/>
    <col min="6387" max="6389" width="6.7109375" style="4" customWidth="1"/>
    <col min="6390" max="6393" width="7.5703125" style="4" customWidth="1"/>
    <col min="6394" max="6394" width="8.140625" style="4" customWidth="1"/>
    <col min="6395" max="6395" width="8.42578125" style="4" customWidth="1"/>
    <col min="6396" max="6396" width="9.28515625" style="4" customWidth="1"/>
    <col min="6397" max="6397" width="8.42578125" style="4" customWidth="1"/>
    <col min="6398" max="6398" width="11.28515625" style="4" customWidth="1"/>
    <col min="6399" max="6399" width="9.28515625" style="4" customWidth="1"/>
    <col min="6400" max="6637" width="9.140625" style="4"/>
    <col min="6638" max="6638" width="18.7109375" style="4" customWidth="1"/>
    <col min="6639" max="6639" width="25.140625" style="4" customWidth="1"/>
    <col min="6640" max="6642" width="7.5703125" style="4" customWidth="1"/>
    <col min="6643" max="6645" width="6.7109375" style="4" customWidth="1"/>
    <col min="6646" max="6649" width="7.5703125" style="4" customWidth="1"/>
    <col min="6650" max="6650" width="8.140625" style="4" customWidth="1"/>
    <col min="6651" max="6651" width="8.42578125" style="4" customWidth="1"/>
    <col min="6652" max="6652" width="9.28515625" style="4" customWidth="1"/>
    <col min="6653" max="6653" width="8.42578125" style="4" customWidth="1"/>
    <col min="6654" max="6654" width="11.28515625" style="4" customWidth="1"/>
    <col min="6655" max="6655" width="9.28515625" style="4" customWidth="1"/>
    <col min="6656" max="6893" width="9.140625" style="4"/>
    <col min="6894" max="6894" width="18.7109375" style="4" customWidth="1"/>
    <col min="6895" max="6895" width="25.140625" style="4" customWidth="1"/>
    <col min="6896" max="6898" width="7.5703125" style="4" customWidth="1"/>
    <col min="6899" max="6901" width="6.7109375" style="4" customWidth="1"/>
    <col min="6902" max="6905" width="7.5703125" style="4" customWidth="1"/>
    <col min="6906" max="6906" width="8.140625" style="4" customWidth="1"/>
    <col min="6907" max="6907" width="8.42578125" style="4" customWidth="1"/>
    <col min="6908" max="6908" width="9.28515625" style="4" customWidth="1"/>
    <col min="6909" max="6909" width="8.42578125" style="4" customWidth="1"/>
    <col min="6910" max="6910" width="11.28515625" style="4" customWidth="1"/>
    <col min="6911" max="6911" width="9.28515625" style="4" customWidth="1"/>
    <col min="6912" max="7149" width="9.140625" style="4"/>
    <col min="7150" max="7150" width="18.7109375" style="4" customWidth="1"/>
    <col min="7151" max="7151" width="25.140625" style="4" customWidth="1"/>
    <col min="7152" max="7154" width="7.5703125" style="4" customWidth="1"/>
    <col min="7155" max="7157" width="6.7109375" style="4" customWidth="1"/>
    <col min="7158" max="7161" width="7.5703125" style="4" customWidth="1"/>
    <col min="7162" max="7162" width="8.140625" style="4" customWidth="1"/>
    <col min="7163" max="7163" width="8.42578125" style="4" customWidth="1"/>
    <col min="7164" max="7164" width="9.28515625" style="4" customWidth="1"/>
    <col min="7165" max="7165" width="8.42578125" style="4" customWidth="1"/>
    <col min="7166" max="7166" width="11.28515625" style="4" customWidth="1"/>
    <col min="7167" max="7167" width="9.28515625" style="4" customWidth="1"/>
    <col min="7168" max="7405" width="9.140625" style="4"/>
    <col min="7406" max="7406" width="18.7109375" style="4" customWidth="1"/>
    <col min="7407" max="7407" width="25.140625" style="4" customWidth="1"/>
    <col min="7408" max="7410" width="7.5703125" style="4" customWidth="1"/>
    <col min="7411" max="7413" width="6.7109375" style="4" customWidth="1"/>
    <col min="7414" max="7417" width="7.5703125" style="4" customWidth="1"/>
    <col min="7418" max="7418" width="8.140625" style="4" customWidth="1"/>
    <col min="7419" max="7419" width="8.42578125" style="4" customWidth="1"/>
    <col min="7420" max="7420" width="9.28515625" style="4" customWidth="1"/>
    <col min="7421" max="7421" width="8.42578125" style="4" customWidth="1"/>
    <col min="7422" max="7422" width="11.28515625" style="4" customWidth="1"/>
    <col min="7423" max="7423" width="9.28515625" style="4" customWidth="1"/>
    <col min="7424" max="7661" width="9.140625" style="4"/>
    <col min="7662" max="7662" width="18.7109375" style="4" customWidth="1"/>
    <col min="7663" max="7663" width="25.140625" style="4" customWidth="1"/>
    <col min="7664" max="7666" width="7.5703125" style="4" customWidth="1"/>
    <col min="7667" max="7669" width="6.7109375" style="4" customWidth="1"/>
    <col min="7670" max="7673" width="7.5703125" style="4" customWidth="1"/>
    <col min="7674" max="7674" width="8.140625" style="4" customWidth="1"/>
    <col min="7675" max="7675" width="8.42578125" style="4" customWidth="1"/>
    <col min="7676" max="7676" width="9.28515625" style="4" customWidth="1"/>
    <col min="7677" max="7677" width="8.42578125" style="4" customWidth="1"/>
    <col min="7678" max="7678" width="11.28515625" style="4" customWidth="1"/>
    <col min="7679" max="7679" width="9.28515625" style="4" customWidth="1"/>
    <col min="7680" max="7917" width="9.140625" style="4"/>
    <col min="7918" max="7918" width="18.7109375" style="4" customWidth="1"/>
    <col min="7919" max="7919" width="25.140625" style="4" customWidth="1"/>
    <col min="7920" max="7922" width="7.5703125" style="4" customWidth="1"/>
    <col min="7923" max="7925" width="6.7109375" style="4" customWidth="1"/>
    <col min="7926" max="7929" width="7.5703125" style="4" customWidth="1"/>
    <col min="7930" max="7930" width="8.140625" style="4" customWidth="1"/>
    <col min="7931" max="7931" width="8.42578125" style="4" customWidth="1"/>
    <col min="7932" max="7932" width="9.28515625" style="4" customWidth="1"/>
    <col min="7933" max="7933" width="8.42578125" style="4" customWidth="1"/>
    <col min="7934" max="7934" width="11.28515625" style="4" customWidth="1"/>
    <col min="7935" max="7935" width="9.28515625" style="4" customWidth="1"/>
    <col min="7936" max="8173" width="9.140625" style="4"/>
    <col min="8174" max="8174" width="18.7109375" style="4" customWidth="1"/>
    <col min="8175" max="8175" width="25.140625" style="4" customWidth="1"/>
    <col min="8176" max="8178" width="7.5703125" style="4" customWidth="1"/>
    <col min="8179" max="8181" width="6.7109375" style="4" customWidth="1"/>
    <col min="8182" max="8185" width="7.5703125" style="4" customWidth="1"/>
    <col min="8186" max="8186" width="8.140625" style="4" customWidth="1"/>
    <col min="8187" max="8187" width="8.42578125" style="4" customWidth="1"/>
    <col min="8188" max="8188" width="9.28515625" style="4" customWidth="1"/>
    <col min="8189" max="8189" width="8.42578125" style="4" customWidth="1"/>
    <col min="8190" max="8190" width="11.28515625" style="4" customWidth="1"/>
    <col min="8191" max="8191" width="9.28515625" style="4" customWidth="1"/>
    <col min="8192" max="8429" width="9.140625" style="4"/>
    <col min="8430" max="8430" width="18.7109375" style="4" customWidth="1"/>
    <col min="8431" max="8431" width="25.140625" style="4" customWidth="1"/>
    <col min="8432" max="8434" width="7.5703125" style="4" customWidth="1"/>
    <col min="8435" max="8437" width="6.7109375" style="4" customWidth="1"/>
    <col min="8438" max="8441" width="7.5703125" style="4" customWidth="1"/>
    <col min="8442" max="8442" width="8.140625" style="4" customWidth="1"/>
    <col min="8443" max="8443" width="8.42578125" style="4" customWidth="1"/>
    <col min="8444" max="8444" width="9.28515625" style="4" customWidth="1"/>
    <col min="8445" max="8445" width="8.42578125" style="4" customWidth="1"/>
    <col min="8446" max="8446" width="11.28515625" style="4" customWidth="1"/>
    <col min="8447" max="8447" width="9.28515625" style="4" customWidth="1"/>
    <col min="8448" max="8685" width="9.140625" style="4"/>
    <col min="8686" max="8686" width="18.7109375" style="4" customWidth="1"/>
    <col min="8687" max="8687" width="25.140625" style="4" customWidth="1"/>
    <col min="8688" max="8690" width="7.5703125" style="4" customWidth="1"/>
    <col min="8691" max="8693" width="6.7109375" style="4" customWidth="1"/>
    <col min="8694" max="8697" width="7.5703125" style="4" customWidth="1"/>
    <col min="8698" max="8698" width="8.140625" style="4" customWidth="1"/>
    <col min="8699" max="8699" width="8.42578125" style="4" customWidth="1"/>
    <col min="8700" max="8700" width="9.28515625" style="4" customWidth="1"/>
    <col min="8701" max="8701" width="8.42578125" style="4" customWidth="1"/>
    <col min="8702" max="8702" width="11.28515625" style="4" customWidth="1"/>
    <col min="8703" max="8703" width="9.28515625" style="4" customWidth="1"/>
    <col min="8704" max="8941" width="9.140625" style="4"/>
    <col min="8942" max="8942" width="18.7109375" style="4" customWidth="1"/>
    <col min="8943" max="8943" width="25.140625" style="4" customWidth="1"/>
    <col min="8944" max="8946" width="7.5703125" style="4" customWidth="1"/>
    <col min="8947" max="8949" width="6.7109375" style="4" customWidth="1"/>
    <col min="8950" max="8953" width="7.5703125" style="4" customWidth="1"/>
    <col min="8954" max="8954" width="8.140625" style="4" customWidth="1"/>
    <col min="8955" max="8955" width="8.42578125" style="4" customWidth="1"/>
    <col min="8956" max="8956" width="9.28515625" style="4" customWidth="1"/>
    <col min="8957" max="8957" width="8.42578125" style="4" customWidth="1"/>
    <col min="8958" max="8958" width="11.28515625" style="4" customWidth="1"/>
    <col min="8959" max="8959" width="9.28515625" style="4" customWidth="1"/>
    <col min="8960" max="9197" width="9.140625" style="4"/>
    <col min="9198" max="9198" width="18.7109375" style="4" customWidth="1"/>
    <col min="9199" max="9199" width="25.140625" style="4" customWidth="1"/>
    <col min="9200" max="9202" width="7.5703125" style="4" customWidth="1"/>
    <col min="9203" max="9205" width="6.7109375" style="4" customWidth="1"/>
    <col min="9206" max="9209" width="7.5703125" style="4" customWidth="1"/>
    <col min="9210" max="9210" width="8.140625" style="4" customWidth="1"/>
    <col min="9211" max="9211" width="8.42578125" style="4" customWidth="1"/>
    <col min="9212" max="9212" width="9.28515625" style="4" customWidth="1"/>
    <col min="9213" max="9213" width="8.42578125" style="4" customWidth="1"/>
    <col min="9214" max="9214" width="11.28515625" style="4" customWidth="1"/>
    <col min="9215" max="9215" width="9.28515625" style="4" customWidth="1"/>
    <col min="9216" max="9453" width="9.140625" style="4"/>
    <col min="9454" max="9454" width="18.7109375" style="4" customWidth="1"/>
    <col min="9455" max="9455" width="25.140625" style="4" customWidth="1"/>
    <col min="9456" max="9458" width="7.5703125" style="4" customWidth="1"/>
    <col min="9459" max="9461" width="6.7109375" style="4" customWidth="1"/>
    <col min="9462" max="9465" width="7.5703125" style="4" customWidth="1"/>
    <col min="9466" max="9466" width="8.140625" style="4" customWidth="1"/>
    <col min="9467" max="9467" width="8.42578125" style="4" customWidth="1"/>
    <col min="9468" max="9468" width="9.28515625" style="4" customWidth="1"/>
    <col min="9469" max="9469" width="8.42578125" style="4" customWidth="1"/>
    <col min="9470" max="9470" width="11.28515625" style="4" customWidth="1"/>
    <col min="9471" max="9471" width="9.28515625" style="4" customWidth="1"/>
    <col min="9472" max="9709" width="9.140625" style="4"/>
    <col min="9710" max="9710" width="18.7109375" style="4" customWidth="1"/>
    <col min="9711" max="9711" width="25.140625" style="4" customWidth="1"/>
    <col min="9712" max="9714" width="7.5703125" style="4" customWidth="1"/>
    <col min="9715" max="9717" width="6.7109375" style="4" customWidth="1"/>
    <col min="9718" max="9721" width="7.5703125" style="4" customWidth="1"/>
    <col min="9722" max="9722" width="8.140625" style="4" customWidth="1"/>
    <col min="9723" max="9723" width="8.42578125" style="4" customWidth="1"/>
    <col min="9724" max="9724" width="9.28515625" style="4" customWidth="1"/>
    <col min="9725" max="9725" width="8.42578125" style="4" customWidth="1"/>
    <col min="9726" max="9726" width="11.28515625" style="4" customWidth="1"/>
    <col min="9727" max="9727" width="9.28515625" style="4" customWidth="1"/>
    <col min="9728" max="9965" width="9.140625" style="4"/>
    <col min="9966" max="9966" width="18.7109375" style="4" customWidth="1"/>
    <col min="9967" max="9967" width="25.140625" style="4" customWidth="1"/>
    <col min="9968" max="9970" width="7.5703125" style="4" customWidth="1"/>
    <col min="9971" max="9973" width="6.7109375" style="4" customWidth="1"/>
    <col min="9974" max="9977" width="7.5703125" style="4" customWidth="1"/>
    <col min="9978" max="9978" width="8.140625" style="4" customWidth="1"/>
    <col min="9979" max="9979" width="8.42578125" style="4" customWidth="1"/>
    <col min="9980" max="9980" width="9.28515625" style="4" customWidth="1"/>
    <col min="9981" max="9981" width="8.42578125" style="4" customWidth="1"/>
    <col min="9982" max="9982" width="11.28515625" style="4" customWidth="1"/>
    <col min="9983" max="9983" width="9.28515625" style="4" customWidth="1"/>
    <col min="9984" max="10221" width="9.140625" style="4"/>
    <col min="10222" max="10222" width="18.7109375" style="4" customWidth="1"/>
    <col min="10223" max="10223" width="25.140625" style="4" customWidth="1"/>
    <col min="10224" max="10226" width="7.5703125" style="4" customWidth="1"/>
    <col min="10227" max="10229" width="6.7109375" style="4" customWidth="1"/>
    <col min="10230" max="10233" width="7.5703125" style="4" customWidth="1"/>
    <col min="10234" max="10234" width="8.140625" style="4" customWidth="1"/>
    <col min="10235" max="10235" width="8.42578125" style="4" customWidth="1"/>
    <col min="10236" max="10236" width="9.28515625" style="4" customWidth="1"/>
    <col min="10237" max="10237" width="8.42578125" style="4" customWidth="1"/>
    <col min="10238" max="10238" width="11.28515625" style="4" customWidth="1"/>
    <col min="10239" max="10239" width="9.28515625" style="4" customWidth="1"/>
    <col min="10240" max="10477" width="9.140625" style="4"/>
    <col min="10478" max="10478" width="18.7109375" style="4" customWidth="1"/>
    <col min="10479" max="10479" width="25.140625" style="4" customWidth="1"/>
    <col min="10480" max="10482" width="7.5703125" style="4" customWidth="1"/>
    <col min="10483" max="10485" width="6.7109375" style="4" customWidth="1"/>
    <col min="10486" max="10489" width="7.5703125" style="4" customWidth="1"/>
    <col min="10490" max="10490" width="8.140625" style="4" customWidth="1"/>
    <col min="10491" max="10491" width="8.42578125" style="4" customWidth="1"/>
    <col min="10492" max="10492" width="9.28515625" style="4" customWidth="1"/>
    <col min="10493" max="10493" width="8.42578125" style="4" customWidth="1"/>
    <col min="10494" max="10494" width="11.28515625" style="4" customWidth="1"/>
    <col min="10495" max="10495" width="9.28515625" style="4" customWidth="1"/>
    <col min="10496" max="10733" width="9.140625" style="4"/>
    <col min="10734" max="10734" width="18.7109375" style="4" customWidth="1"/>
    <col min="10735" max="10735" width="25.140625" style="4" customWidth="1"/>
    <col min="10736" max="10738" width="7.5703125" style="4" customWidth="1"/>
    <col min="10739" max="10741" width="6.7109375" style="4" customWidth="1"/>
    <col min="10742" max="10745" width="7.5703125" style="4" customWidth="1"/>
    <col min="10746" max="10746" width="8.140625" style="4" customWidth="1"/>
    <col min="10747" max="10747" width="8.42578125" style="4" customWidth="1"/>
    <col min="10748" max="10748" width="9.28515625" style="4" customWidth="1"/>
    <col min="10749" max="10749" width="8.42578125" style="4" customWidth="1"/>
    <col min="10750" max="10750" width="11.28515625" style="4" customWidth="1"/>
    <col min="10751" max="10751" width="9.28515625" style="4" customWidth="1"/>
    <col min="10752" max="10989" width="9.140625" style="4"/>
    <col min="10990" max="10990" width="18.7109375" style="4" customWidth="1"/>
    <col min="10991" max="10991" width="25.140625" style="4" customWidth="1"/>
    <col min="10992" max="10994" width="7.5703125" style="4" customWidth="1"/>
    <col min="10995" max="10997" width="6.7109375" style="4" customWidth="1"/>
    <col min="10998" max="11001" width="7.5703125" style="4" customWidth="1"/>
    <col min="11002" max="11002" width="8.140625" style="4" customWidth="1"/>
    <col min="11003" max="11003" width="8.42578125" style="4" customWidth="1"/>
    <col min="11004" max="11004" width="9.28515625" style="4" customWidth="1"/>
    <col min="11005" max="11005" width="8.42578125" style="4" customWidth="1"/>
    <col min="11006" max="11006" width="11.28515625" style="4" customWidth="1"/>
    <col min="11007" max="11007" width="9.28515625" style="4" customWidth="1"/>
    <col min="11008" max="11245" width="9.140625" style="4"/>
    <col min="11246" max="11246" width="18.7109375" style="4" customWidth="1"/>
    <col min="11247" max="11247" width="25.140625" style="4" customWidth="1"/>
    <col min="11248" max="11250" width="7.5703125" style="4" customWidth="1"/>
    <col min="11251" max="11253" width="6.7109375" style="4" customWidth="1"/>
    <col min="11254" max="11257" width="7.5703125" style="4" customWidth="1"/>
    <col min="11258" max="11258" width="8.140625" style="4" customWidth="1"/>
    <col min="11259" max="11259" width="8.42578125" style="4" customWidth="1"/>
    <col min="11260" max="11260" width="9.28515625" style="4" customWidth="1"/>
    <col min="11261" max="11261" width="8.42578125" style="4" customWidth="1"/>
    <col min="11262" max="11262" width="11.28515625" style="4" customWidth="1"/>
    <col min="11263" max="11263" width="9.28515625" style="4" customWidth="1"/>
    <col min="11264" max="11501" width="9.140625" style="4"/>
    <col min="11502" max="11502" width="18.7109375" style="4" customWidth="1"/>
    <col min="11503" max="11503" width="25.140625" style="4" customWidth="1"/>
    <col min="11504" max="11506" width="7.5703125" style="4" customWidth="1"/>
    <col min="11507" max="11509" width="6.7109375" style="4" customWidth="1"/>
    <col min="11510" max="11513" width="7.5703125" style="4" customWidth="1"/>
    <col min="11514" max="11514" width="8.140625" style="4" customWidth="1"/>
    <col min="11515" max="11515" width="8.42578125" style="4" customWidth="1"/>
    <col min="11516" max="11516" width="9.28515625" style="4" customWidth="1"/>
    <col min="11517" max="11517" width="8.42578125" style="4" customWidth="1"/>
    <col min="11518" max="11518" width="11.28515625" style="4" customWidth="1"/>
    <col min="11519" max="11519" width="9.28515625" style="4" customWidth="1"/>
    <col min="11520" max="11757" width="9.140625" style="4"/>
    <col min="11758" max="11758" width="18.7109375" style="4" customWidth="1"/>
    <col min="11759" max="11759" width="25.140625" style="4" customWidth="1"/>
    <col min="11760" max="11762" width="7.5703125" style="4" customWidth="1"/>
    <col min="11763" max="11765" width="6.7109375" style="4" customWidth="1"/>
    <col min="11766" max="11769" width="7.5703125" style="4" customWidth="1"/>
    <col min="11770" max="11770" width="8.140625" style="4" customWidth="1"/>
    <col min="11771" max="11771" width="8.42578125" style="4" customWidth="1"/>
    <col min="11772" max="11772" width="9.28515625" style="4" customWidth="1"/>
    <col min="11773" max="11773" width="8.42578125" style="4" customWidth="1"/>
    <col min="11774" max="11774" width="11.28515625" style="4" customWidth="1"/>
    <col min="11775" max="11775" width="9.28515625" style="4" customWidth="1"/>
    <col min="11776" max="12013" width="9.140625" style="4"/>
    <col min="12014" max="12014" width="18.7109375" style="4" customWidth="1"/>
    <col min="12015" max="12015" width="25.140625" style="4" customWidth="1"/>
    <col min="12016" max="12018" width="7.5703125" style="4" customWidth="1"/>
    <col min="12019" max="12021" width="6.7109375" style="4" customWidth="1"/>
    <col min="12022" max="12025" width="7.5703125" style="4" customWidth="1"/>
    <col min="12026" max="12026" width="8.140625" style="4" customWidth="1"/>
    <col min="12027" max="12027" width="8.42578125" style="4" customWidth="1"/>
    <col min="12028" max="12028" width="9.28515625" style="4" customWidth="1"/>
    <col min="12029" max="12029" width="8.42578125" style="4" customWidth="1"/>
    <col min="12030" max="12030" width="11.28515625" style="4" customWidth="1"/>
    <col min="12031" max="12031" width="9.28515625" style="4" customWidth="1"/>
    <col min="12032" max="12269" width="9.140625" style="4"/>
    <col min="12270" max="12270" width="18.7109375" style="4" customWidth="1"/>
    <col min="12271" max="12271" width="25.140625" style="4" customWidth="1"/>
    <col min="12272" max="12274" width="7.5703125" style="4" customWidth="1"/>
    <col min="12275" max="12277" width="6.7109375" style="4" customWidth="1"/>
    <col min="12278" max="12281" width="7.5703125" style="4" customWidth="1"/>
    <col min="12282" max="12282" width="8.140625" style="4" customWidth="1"/>
    <col min="12283" max="12283" width="8.42578125" style="4" customWidth="1"/>
    <col min="12284" max="12284" width="9.28515625" style="4" customWidth="1"/>
    <col min="12285" max="12285" width="8.42578125" style="4" customWidth="1"/>
    <col min="12286" max="12286" width="11.28515625" style="4" customWidth="1"/>
    <col min="12287" max="12287" width="9.28515625" style="4" customWidth="1"/>
    <col min="12288" max="12525" width="9.140625" style="4"/>
    <col min="12526" max="12526" width="18.7109375" style="4" customWidth="1"/>
    <col min="12527" max="12527" width="25.140625" style="4" customWidth="1"/>
    <col min="12528" max="12530" width="7.5703125" style="4" customWidth="1"/>
    <col min="12531" max="12533" width="6.7109375" style="4" customWidth="1"/>
    <col min="12534" max="12537" width="7.5703125" style="4" customWidth="1"/>
    <col min="12538" max="12538" width="8.140625" style="4" customWidth="1"/>
    <col min="12539" max="12539" width="8.42578125" style="4" customWidth="1"/>
    <col min="12540" max="12540" width="9.28515625" style="4" customWidth="1"/>
    <col min="12541" max="12541" width="8.42578125" style="4" customWidth="1"/>
    <col min="12542" max="12542" width="11.28515625" style="4" customWidth="1"/>
    <col min="12543" max="12543" width="9.28515625" style="4" customWidth="1"/>
    <col min="12544" max="12781" width="9.140625" style="4"/>
    <col min="12782" max="12782" width="18.7109375" style="4" customWidth="1"/>
    <col min="12783" max="12783" width="25.140625" style="4" customWidth="1"/>
    <col min="12784" max="12786" width="7.5703125" style="4" customWidth="1"/>
    <col min="12787" max="12789" width="6.7109375" style="4" customWidth="1"/>
    <col min="12790" max="12793" width="7.5703125" style="4" customWidth="1"/>
    <col min="12794" max="12794" width="8.140625" style="4" customWidth="1"/>
    <col min="12795" max="12795" width="8.42578125" style="4" customWidth="1"/>
    <col min="12796" max="12796" width="9.28515625" style="4" customWidth="1"/>
    <col min="12797" max="12797" width="8.42578125" style="4" customWidth="1"/>
    <col min="12798" max="12798" width="11.28515625" style="4" customWidth="1"/>
    <col min="12799" max="12799" width="9.28515625" style="4" customWidth="1"/>
    <col min="12800" max="13037" width="9.140625" style="4"/>
    <col min="13038" max="13038" width="18.7109375" style="4" customWidth="1"/>
    <col min="13039" max="13039" width="25.140625" style="4" customWidth="1"/>
    <col min="13040" max="13042" width="7.5703125" style="4" customWidth="1"/>
    <col min="13043" max="13045" width="6.7109375" style="4" customWidth="1"/>
    <col min="13046" max="13049" width="7.5703125" style="4" customWidth="1"/>
    <col min="13050" max="13050" width="8.140625" style="4" customWidth="1"/>
    <col min="13051" max="13051" width="8.42578125" style="4" customWidth="1"/>
    <col min="13052" max="13052" width="9.28515625" style="4" customWidth="1"/>
    <col min="13053" max="13053" width="8.42578125" style="4" customWidth="1"/>
    <col min="13054" max="13054" width="11.28515625" style="4" customWidth="1"/>
    <col min="13055" max="13055" width="9.28515625" style="4" customWidth="1"/>
    <col min="13056" max="13293" width="9.140625" style="4"/>
    <col min="13294" max="13294" width="18.7109375" style="4" customWidth="1"/>
    <col min="13295" max="13295" width="25.140625" style="4" customWidth="1"/>
    <col min="13296" max="13298" width="7.5703125" style="4" customWidth="1"/>
    <col min="13299" max="13301" width="6.7109375" style="4" customWidth="1"/>
    <col min="13302" max="13305" width="7.5703125" style="4" customWidth="1"/>
    <col min="13306" max="13306" width="8.140625" style="4" customWidth="1"/>
    <col min="13307" max="13307" width="8.42578125" style="4" customWidth="1"/>
    <col min="13308" max="13308" width="9.28515625" style="4" customWidth="1"/>
    <col min="13309" max="13309" width="8.42578125" style="4" customWidth="1"/>
    <col min="13310" max="13310" width="11.28515625" style="4" customWidth="1"/>
    <col min="13311" max="13311" width="9.28515625" style="4" customWidth="1"/>
    <col min="13312" max="13549" width="9.140625" style="4"/>
    <col min="13550" max="13550" width="18.7109375" style="4" customWidth="1"/>
    <col min="13551" max="13551" width="25.140625" style="4" customWidth="1"/>
    <col min="13552" max="13554" width="7.5703125" style="4" customWidth="1"/>
    <col min="13555" max="13557" width="6.7109375" style="4" customWidth="1"/>
    <col min="13558" max="13561" width="7.5703125" style="4" customWidth="1"/>
    <col min="13562" max="13562" width="8.140625" style="4" customWidth="1"/>
    <col min="13563" max="13563" width="8.42578125" style="4" customWidth="1"/>
    <col min="13564" max="13564" width="9.28515625" style="4" customWidth="1"/>
    <col min="13565" max="13565" width="8.42578125" style="4" customWidth="1"/>
    <col min="13566" max="13566" width="11.28515625" style="4" customWidth="1"/>
    <col min="13567" max="13567" width="9.28515625" style="4" customWidth="1"/>
    <col min="13568" max="13805" width="9.140625" style="4"/>
    <col min="13806" max="13806" width="18.7109375" style="4" customWidth="1"/>
    <col min="13807" max="13807" width="25.140625" style="4" customWidth="1"/>
    <col min="13808" max="13810" width="7.5703125" style="4" customWidth="1"/>
    <col min="13811" max="13813" width="6.7109375" style="4" customWidth="1"/>
    <col min="13814" max="13817" width="7.5703125" style="4" customWidth="1"/>
    <col min="13818" max="13818" width="8.140625" style="4" customWidth="1"/>
    <col min="13819" max="13819" width="8.42578125" style="4" customWidth="1"/>
    <col min="13820" max="13820" width="9.28515625" style="4" customWidth="1"/>
    <col min="13821" max="13821" width="8.42578125" style="4" customWidth="1"/>
    <col min="13822" max="13822" width="11.28515625" style="4" customWidth="1"/>
    <col min="13823" max="13823" width="9.28515625" style="4" customWidth="1"/>
    <col min="13824" max="14061" width="9.140625" style="4"/>
    <col min="14062" max="14062" width="18.7109375" style="4" customWidth="1"/>
    <col min="14063" max="14063" width="25.140625" style="4" customWidth="1"/>
    <col min="14064" max="14066" width="7.5703125" style="4" customWidth="1"/>
    <col min="14067" max="14069" width="6.7109375" style="4" customWidth="1"/>
    <col min="14070" max="14073" width="7.5703125" style="4" customWidth="1"/>
    <col min="14074" max="14074" width="8.140625" style="4" customWidth="1"/>
    <col min="14075" max="14075" width="8.42578125" style="4" customWidth="1"/>
    <col min="14076" max="14076" width="9.28515625" style="4" customWidth="1"/>
    <col min="14077" max="14077" width="8.42578125" style="4" customWidth="1"/>
    <col min="14078" max="14078" width="11.28515625" style="4" customWidth="1"/>
    <col min="14079" max="14079" width="9.28515625" style="4" customWidth="1"/>
    <col min="14080" max="14317" width="9.140625" style="4"/>
    <col min="14318" max="14318" width="18.7109375" style="4" customWidth="1"/>
    <col min="14319" max="14319" width="25.140625" style="4" customWidth="1"/>
    <col min="14320" max="14322" width="7.5703125" style="4" customWidth="1"/>
    <col min="14323" max="14325" width="6.7109375" style="4" customWidth="1"/>
    <col min="14326" max="14329" width="7.5703125" style="4" customWidth="1"/>
    <col min="14330" max="14330" width="8.140625" style="4" customWidth="1"/>
    <col min="14331" max="14331" width="8.42578125" style="4" customWidth="1"/>
    <col min="14332" max="14332" width="9.28515625" style="4" customWidth="1"/>
    <col min="14333" max="14333" width="8.42578125" style="4" customWidth="1"/>
    <col min="14334" max="14334" width="11.28515625" style="4" customWidth="1"/>
    <col min="14335" max="14335" width="9.28515625" style="4" customWidth="1"/>
    <col min="14336" max="14573" width="9.140625" style="4"/>
    <col min="14574" max="14574" width="18.7109375" style="4" customWidth="1"/>
    <col min="14575" max="14575" width="25.140625" style="4" customWidth="1"/>
    <col min="14576" max="14578" width="7.5703125" style="4" customWidth="1"/>
    <col min="14579" max="14581" width="6.7109375" style="4" customWidth="1"/>
    <col min="14582" max="14585" width="7.5703125" style="4" customWidth="1"/>
    <col min="14586" max="14586" width="8.140625" style="4" customWidth="1"/>
    <col min="14587" max="14587" width="8.42578125" style="4" customWidth="1"/>
    <col min="14588" max="14588" width="9.28515625" style="4" customWidth="1"/>
    <col min="14589" max="14589" width="8.42578125" style="4" customWidth="1"/>
    <col min="14590" max="14590" width="11.28515625" style="4" customWidth="1"/>
    <col min="14591" max="14591" width="9.28515625" style="4" customWidth="1"/>
    <col min="14592" max="14829" width="9.140625" style="4"/>
    <col min="14830" max="14830" width="18.7109375" style="4" customWidth="1"/>
    <col min="14831" max="14831" width="25.140625" style="4" customWidth="1"/>
    <col min="14832" max="14834" width="7.5703125" style="4" customWidth="1"/>
    <col min="14835" max="14837" width="6.7109375" style="4" customWidth="1"/>
    <col min="14838" max="14841" width="7.5703125" style="4" customWidth="1"/>
    <col min="14842" max="14842" width="8.140625" style="4" customWidth="1"/>
    <col min="14843" max="14843" width="8.42578125" style="4" customWidth="1"/>
    <col min="14844" max="14844" width="9.28515625" style="4" customWidth="1"/>
    <col min="14845" max="14845" width="8.42578125" style="4" customWidth="1"/>
    <col min="14846" max="14846" width="11.28515625" style="4" customWidth="1"/>
    <col min="14847" max="14847" width="9.28515625" style="4" customWidth="1"/>
    <col min="14848" max="15085" width="9.140625" style="4"/>
    <col min="15086" max="15086" width="18.7109375" style="4" customWidth="1"/>
    <col min="15087" max="15087" width="25.140625" style="4" customWidth="1"/>
    <col min="15088" max="15090" width="7.5703125" style="4" customWidth="1"/>
    <col min="15091" max="15093" width="6.7109375" style="4" customWidth="1"/>
    <col min="15094" max="15097" width="7.5703125" style="4" customWidth="1"/>
    <col min="15098" max="15098" width="8.140625" style="4" customWidth="1"/>
    <col min="15099" max="15099" width="8.42578125" style="4" customWidth="1"/>
    <col min="15100" max="15100" width="9.28515625" style="4" customWidth="1"/>
    <col min="15101" max="15101" width="8.42578125" style="4" customWidth="1"/>
    <col min="15102" max="15102" width="11.28515625" style="4" customWidth="1"/>
    <col min="15103" max="15103" width="9.28515625" style="4" customWidth="1"/>
    <col min="15104" max="15341" width="9.140625" style="4"/>
    <col min="15342" max="15342" width="18.7109375" style="4" customWidth="1"/>
    <col min="15343" max="15343" width="25.140625" style="4" customWidth="1"/>
    <col min="15344" max="15346" width="7.5703125" style="4" customWidth="1"/>
    <col min="15347" max="15349" width="6.7109375" style="4" customWidth="1"/>
    <col min="15350" max="15353" width="7.5703125" style="4" customWidth="1"/>
    <col min="15354" max="15354" width="8.140625" style="4" customWidth="1"/>
    <col min="15355" max="15355" width="8.42578125" style="4" customWidth="1"/>
    <col min="15356" max="15356" width="9.28515625" style="4" customWidth="1"/>
    <col min="15357" max="15357" width="8.42578125" style="4" customWidth="1"/>
    <col min="15358" max="15358" width="11.28515625" style="4" customWidth="1"/>
    <col min="15359" max="15359" width="9.28515625" style="4" customWidth="1"/>
    <col min="15360" max="15597" width="9.140625" style="4"/>
    <col min="15598" max="15598" width="18.7109375" style="4" customWidth="1"/>
    <col min="15599" max="15599" width="25.140625" style="4" customWidth="1"/>
    <col min="15600" max="15602" width="7.5703125" style="4" customWidth="1"/>
    <col min="15603" max="15605" width="6.7109375" style="4" customWidth="1"/>
    <col min="15606" max="15609" width="7.5703125" style="4" customWidth="1"/>
    <col min="15610" max="15610" width="8.140625" style="4" customWidth="1"/>
    <col min="15611" max="15611" width="8.42578125" style="4" customWidth="1"/>
    <col min="15612" max="15612" width="9.28515625" style="4" customWidth="1"/>
    <col min="15613" max="15613" width="8.42578125" style="4" customWidth="1"/>
    <col min="15614" max="15614" width="11.28515625" style="4" customWidth="1"/>
    <col min="15615" max="15615" width="9.28515625" style="4" customWidth="1"/>
    <col min="15616" max="15853" width="9.140625" style="4"/>
    <col min="15854" max="15854" width="18.7109375" style="4" customWidth="1"/>
    <col min="15855" max="15855" width="25.140625" style="4" customWidth="1"/>
    <col min="15856" max="15858" width="7.5703125" style="4" customWidth="1"/>
    <col min="15859" max="15861" width="6.7109375" style="4" customWidth="1"/>
    <col min="15862" max="15865" width="7.5703125" style="4" customWidth="1"/>
    <col min="15866" max="15866" width="8.140625" style="4" customWidth="1"/>
    <col min="15867" max="15867" width="8.42578125" style="4" customWidth="1"/>
    <col min="15868" max="15868" width="9.28515625" style="4" customWidth="1"/>
    <col min="15869" max="15869" width="8.42578125" style="4" customWidth="1"/>
    <col min="15870" max="15870" width="11.28515625" style="4" customWidth="1"/>
    <col min="15871" max="15871" width="9.28515625" style="4" customWidth="1"/>
    <col min="15872" max="16109" width="9.140625" style="4"/>
    <col min="16110" max="16110" width="18.7109375" style="4" customWidth="1"/>
    <col min="16111" max="16111" width="25.140625" style="4" customWidth="1"/>
    <col min="16112" max="16114" width="7.5703125" style="4" customWidth="1"/>
    <col min="16115" max="16117" width="6.7109375" style="4" customWidth="1"/>
    <col min="16118" max="16121" width="7.5703125" style="4" customWidth="1"/>
    <col min="16122" max="16122" width="8.140625" style="4" customWidth="1"/>
    <col min="16123" max="16123" width="8.42578125" style="4" customWidth="1"/>
    <col min="16124" max="16124" width="9.28515625" style="4" customWidth="1"/>
    <col min="16125" max="16125" width="8.42578125" style="4" customWidth="1"/>
    <col min="16126" max="16126" width="11.28515625" style="4" customWidth="1"/>
    <col min="16127" max="16127" width="9.28515625" style="4" customWidth="1"/>
    <col min="16128" max="16384" width="9.140625" style="4"/>
  </cols>
  <sheetData>
    <row r="1" spans="1:6" s="71" customFormat="1" ht="15" customHeight="1" x14ac:dyDescent="0.2">
      <c r="A1" s="608"/>
      <c r="B1" s="606"/>
      <c r="C1" s="620" t="s">
        <v>391</v>
      </c>
      <c r="D1" s="594">
        <f>'Obra '!D1</f>
        <v>365</v>
      </c>
      <c r="E1" s="594"/>
      <c r="F1" s="762"/>
    </row>
    <row r="2" spans="1:6" s="348" customFormat="1" ht="15" customHeight="1" x14ac:dyDescent="0.2">
      <c r="B2" s="672"/>
      <c r="C2" s="620" t="s">
        <v>358</v>
      </c>
      <c r="D2" s="594" t="str">
        <f>'Obra '!D2</f>
        <v>COTA</v>
      </c>
      <c r="E2" s="632"/>
      <c r="F2" s="763"/>
    </row>
    <row r="3" spans="1:6" s="348" customFormat="1" ht="12.75" x14ac:dyDescent="0.2">
      <c r="B3" s="672"/>
      <c r="C3" s="620" t="s">
        <v>524</v>
      </c>
      <c r="D3" s="1465"/>
      <c r="E3" s="1465"/>
      <c r="F3" s="763"/>
    </row>
    <row r="4" spans="1:6" s="348" customFormat="1" ht="15" customHeight="1" x14ac:dyDescent="0.2">
      <c r="A4" s="673"/>
      <c r="B4" s="674"/>
      <c r="C4" s="620" t="s">
        <v>359</v>
      </c>
      <c r="D4" s="594" t="s">
        <v>896</v>
      </c>
      <c r="E4" s="594"/>
      <c r="F4" s="764"/>
    </row>
    <row r="5" spans="1:6" s="75" customFormat="1" ht="22.15" customHeight="1" x14ac:dyDescent="0.2">
      <c r="A5" s="1466" t="s">
        <v>421</v>
      </c>
      <c r="B5" s="1466"/>
      <c r="C5" s="1466"/>
      <c r="D5" s="1466"/>
      <c r="E5" s="1466"/>
      <c r="F5" s="1467"/>
    </row>
    <row r="6" spans="1:6" s="252" customFormat="1" ht="35.25" customHeight="1" x14ac:dyDescent="0.2">
      <c r="A6" s="765" t="s">
        <v>543</v>
      </c>
      <c r="B6" s="740" t="s">
        <v>539</v>
      </c>
      <c r="C6" s="740" t="s">
        <v>544</v>
      </c>
      <c r="D6" s="740" t="s">
        <v>540</v>
      </c>
      <c r="E6" s="740" t="s">
        <v>545</v>
      </c>
      <c r="F6" s="740" t="s">
        <v>10</v>
      </c>
    </row>
    <row r="7" spans="1:6" s="287" customFormat="1" ht="16.149999999999999" customHeight="1" x14ac:dyDescent="0.2">
      <c r="A7" s="688" t="s">
        <v>486</v>
      </c>
      <c r="B7" s="688"/>
      <c r="C7" s="688"/>
      <c r="D7" s="688"/>
      <c r="E7" s="688"/>
      <c r="F7" s="760"/>
    </row>
    <row r="8" spans="1:6" s="287" customFormat="1" ht="15" customHeight="1" outlineLevel="1" x14ac:dyDescent="0.2">
      <c r="A8" s="759" t="s">
        <v>1037</v>
      </c>
      <c r="B8" s="757" t="s">
        <v>429</v>
      </c>
      <c r="C8" s="757" t="s">
        <v>2</v>
      </c>
      <c r="D8" s="757">
        <v>1</v>
      </c>
      <c r="E8" s="757">
        <v>2</v>
      </c>
      <c r="F8" s="766">
        <f>E8*D8</f>
        <v>2</v>
      </c>
    </row>
    <row r="9" spans="1:6" s="287" customFormat="1" ht="15" customHeight="1" outlineLevel="1" x14ac:dyDescent="0.2">
      <c r="A9" s="759" t="s">
        <v>1037</v>
      </c>
      <c r="B9" s="757" t="s">
        <v>435</v>
      </c>
      <c r="C9" s="757" t="s">
        <v>2</v>
      </c>
      <c r="D9" s="757">
        <v>1</v>
      </c>
      <c r="E9" s="757">
        <v>2</v>
      </c>
      <c r="F9" s="766">
        <f t="shared" ref="F9:F17" si="0">E9*D9</f>
        <v>2</v>
      </c>
    </row>
    <row r="10" spans="1:6" s="287" customFormat="1" ht="15" customHeight="1" outlineLevel="1" x14ac:dyDescent="0.2">
      <c r="A10" s="759" t="s">
        <v>1037</v>
      </c>
      <c r="B10" s="757" t="s">
        <v>473</v>
      </c>
      <c r="C10" s="757" t="s">
        <v>2</v>
      </c>
      <c r="D10" s="757"/>
      <c r="E10" s="757">
        <v>2</v>
      </c>
      <c r="F10" s="766">
        <f t="shared" si="0"/>
        <v>0</v>
      </c>
    </row>
    <row r="11" spans="1:6" s="287" customFormat="1" ht="15" customHeight="1" outlineLevel="1" x14ac:dyDescent="0.2">
      <c r="A11" s="759" t="s">
        <v>1037</v>
      </c>
      <c r="B11" s="757" t="s">
        <v>436</v>
      </c>
      <c r="C11" s="757" t="s">
        <v>2</v>
      </c>
      <c r="D11" s="757">
        <v>1</v>
      </c>
      <c r="E11" s="757">
        <v>2</v>
      </c>
      <c r="F11" s="766">
        <f t="shared" si="0"/>
        <v>2</v>
      </c>
    </row>
    <row r="12" spans="1:6" s="287" customFormat="1" ht="15" customHeight="1" outlineLevel="1" x14ac:dyDescent="0.2">
      <c r="A12" s="759" t="s">
        <v>1037</v>
      </c>
      <c r="B12" s="757" t="s">
        <v>547</v>
      </c>
      <c r="C12" s="757" t="s">
        <v>1</v>
      </c>
      <c r="D12" s="757"/>
      <c r="E12" s="757">
        <v>2</v>
      </c>
      <c r="F12" s="766">
        <f t="shared" si="0"/>
        <v>0</v>
      </c>
    </row>
    <row r="13" spans="1:6" s="287" customFormat="1" ht="15" customHeight="1" outlineLevel="1" x14ac:dyDescent="0.2">
      <c r="A13" s="759" t="s">
        <v>1037</v>
      </c>
      <c r="B13" s="757" t="s">
        <v>437</v>
      </c>
      <c r="C13" s="757" t="s">
        <v>2</v>
      </c>
      <c r="D13" s="757"/>
      <c r="E13" s="757">
        <v>2</v>
      </c>
      <c r="F13" s="766">
        <f t="shared" si="0"/>
        <v>0</v>
      </c>
    </row>
    <row r="14" spans="1:6" s="287" customFormat="1" ht="15" customHeight="1" outlineLevel="1" x14ac:dyDescent="0.2">
      <c r="A14" s="759" t="s">
        <v>1037</v>
      </c>
      <c r="B14" s="757" t="s">
        <v>438</v>
      </c>
      <c r="C14" s="757" t="s">
        <v>2</v>
      </c>
      <c r="D14" s="757"/>
      <c r="E14" s="757">
        <v>2</v>
      </c>
      <c r="F14" s="766">
        <f t="shared" si="0"/>
        <v>0</v>
      </c>
    </row>
    <row r="15" spans="1:6" s="287" customFormat="1" ht="15" customHeight="1" outlineLevel="1" x14ac:dyDescent="0.2">
      <c r="A15" s="759" t="s">
        <v>1037</v>
      </c>
      <c r="B15" s="757" t="s">
        <v>548</v>
      </c>
      <c r="C15" s="757" t="s">
        <v>2</v>
      </c>
      <c r="D15" s="757"/>
      <c r="E15" s="757">
        <v>2</v>
      </c>
      <c r="F15" s="766">
        <f t="shared" si="0"/>
        <v>0</v>
      </c>
    </row>
    <row r="16" spans="1:6" s="287" customFormat="1" ht="15" customHeight="1" outlineLevel="1" x14ac:dyDescent="0.2">
      <c r="A16" s="759" t="s">
        <v>1037</v>
      </c>
      <c r="B16" s="757" t="s">
        <v>434</v>
      </c>
      <c r="C16" s="757" t="s">
        <v>2</v>
      </c>
      <c r="D16" s="757"/>
      <c r="E16" s="757">
        <v>2</v>
      </c>
      <c r="F16" s="766">
        <f t="shared" si="0"/>
        <v>0</v>
      </c>
    </row>
    <row r="17" spans="1:6" s="287" customFormat="1" ht="15" customHeight="1" outlineLevel="1" x14ac:dyDescent="0.2">
      <c r="A17" s="759" t="s">
        <v>1037</v>
      </c>
      <c r="B17" s="757" t="s">
        <v>431</v>
      </c>
      <c r="C17" s="757" t="s">
        <v>2</v>
      </c>
      <c r="D17" s="757"/>
      <c r="E17" s="757">
        <v>2</v>
      </c>
      <c r="F17" s="766">
        <f t="shared" si="0"/>
        <v>0</v>
      </c>
    </row>
    <row r="18" spans="1:6" s="287" customFormat="1" ht="16.149999999999999" customHeight="1" x14ac:dyDescent="0.2">
      <c r="A18" s="688" t="s">
        <v>1939</v>
      </c>
      <c r="B18" s="688"/>
      <c r="C18" s="688"/>
      <c r="D18" s="688"/>
      <c r="E18" s="688"/>
      <c r="F18" s="760"/>
    </row>
    <row r="19" spans="1:6" s="287" customFormat="1" ht="15" customHeight="1" outlineLevel="1" x14ac:dyDescent="0.2">
      <c r="A19" s="1301" t="s">
        <v>2343</v>
      </c>
      <c r="B19" s="1302" t="s">
        <v>428</v>
      </c>
      <c r="C19" s="1302" t="s">
        <v>2</v>
      </c>
      <c r="D19" s="1302">
        <v>2</v>
      </c>
      <c r="E19" s="1302">
        <v>2</v>
      </c>
      <c r="F19" s="1303">
        <f>E19*D19</f>
        <v>4</v>
      </c>
    </row>
    <row r="20" spans="1:6" s="287" customFormat="1" ht="15" customHeight="1" outlineLevel="1" x14ac:dyDescent="0.2">
      <c r="A20" s="1301" t="s">
        <v>2343</v>
      </c>
      <c r="B20" s="1302" t="s">
        <v>435</v>
      </c>
      <c r="C20" s="1302" t="s">
        <v>2</v>
      </c>
      <c r="D20" s="1302">
        <v>2</v>
      </c>
      <c r="E20" s="1302">
        <v>2</v>
      </c>
      <c r="F20" s="1303">
        <f t="shared" ref="F20:F27" si="1">E20*D20</f>
        <v>4</v>
      </c>
    </row>
    <row r="21" spans="1:6" s="287" customFormat="1" ht="15" customHeight="1" outlineLevel="1" x14ac:dyDescent="0.2">
      <c r="A21" s="1301" t="s">
        <v>2343</v>
      </c>
      <c r="B21" s="1302" t="s">
        <v>473</v>
      </c>
      <c r="C21" s="1302" t="s">
        <v>2</v>
      </c>
      <c r="D21" s="1302">
        <v>2</v>
      </c>
      <c r="E21" s="1302">
        <v>2</v>
      </c>
      <c r="F21" s="1303">
        <f t="shared" si="1"/>
        <v>4</v>
      </c>
    </row>
    <row r="22" spans="1:6" s="287" customFormat="1" ht="15" customHeight="1" outlineLevel="1" x14ac:dyDescent="0.2">
      <c r="A22" s="1301" t="s">
        <v>2343</v>
      </c>
      <c r="B22" s="1302" t="s">
        <v>436</v>
      </c>
      <c r="C22" s="1302" t="s">
        <v>2</v>
      </c>
      <c r="D22" s="1302">
        <v>4</v>
      </c>
      <c r="E22" s="1302">
        <v>2</v>
      </c>
      <c r="F22" s="1303">
        <f t="shared" si="1"/>
        <v>8</v>
      </c>
    </row>
    <row r="23" spans="1:6" s="287" customFormat="1" ht="15" customHeight="1" outlineLevel="1" x14ac:dyDescent="0.2">
      <c r="A23" s="1301" t="s">
        <v>2343</v>
      </c>
      <c r="B23" s="1302" t="s">
        <v>547</v>
      </c>
      <c r="C23" s="1302" t="s">
        <v>1</v>
      </c>
      <c r="D23" s="1302">
        <f>2.07*0.6</f>
        <v>1.2419999999999998</v>
      </c>
      <c r="E23" s="1302">
        <v>2</v>
      </c>
      <c r="F23" s="1303">
        <f t="shared" si="1"/>
        <v>2.4839999999999995</v>
      </c>
    </row>
    <row r="24" spans="1:6" s="287" customFormat="1" ht="15" customHeight="1" outlineLevel="1" x14ac:dyDescent="0.2">
      <c r="A24" s="1301" t="s">
        <v>2343</v>
      </c>
      <c r="B24" s="1302" t="s">
        <v>437</v>
      </c>
      <c r="C24" s="1302" t="s">
        <v>2</v>
      </c>
      <c r="D24" s="1302">
        <v>4</v>
      </c>
      <c r="E24" s="1302">
        <v>2</v>
      </c>
      <c r="F24" s="1303">
        <f t="shared" si="1"/>
        <v>8</v>
      </c>
    </row>
    <row r="25" spans="1:6" s="287" customFormat="1" ht="15" customHeight="1" outlineLevel="1" x14ac:dyDescent="0.2">
      <c r="A25" s="1301" t="s">
        <v>2343</v>
      </c>
      <c r="B25" s="1302" t="s">
        <v>438</v>
      </c>
      <c r="C25" s="1302" t="s">
        <v>2</v>
      </c>
      <c r="D25" s="1302">
        <v>2</v>
      </c>
      <c r="E25" s="1302">
        <v>2</v>
      </c>
      <c r="F25" s="1303">
        <f t="shared" si="1"/>
        <v>4</v>
      </c>
    </row>
    <row r="26" spans="1:6" s="287" customFormat="1" ht="15" customHeight="1" outlineLevel="1" x14ac:dyDescent="0.2">
      <c r="A26" s="1301" t="s">
        <v>2343</v>
      </c>
      <c r="B26" s="1302" t="s">
        <v>548</v>
      </c>
      <c r="C26" s="1302" t="s">
        <v>2</v>
      </c>
      <c r="D26" s="1302">
        <v>2</v>
      </c>
      <c r="E26" s="1302">
        <v>2</v>
      </c>
      <c r="F26" s="1303">
        <f t="shared" si="1"/>
        <v>4</v>
      </c>
    </row>
    <row r="27" spans="1:6" s="287" customFormat="1" ht="15" customHeight="1" outlineLevel="1" x14ac:dyDescent="0.2">
      <c r="A27" s="1301" t="s">
        <v>2343</v>
      </c>
      <c r="B27" s="1302" t="s">
        <v>1038</v>
      </c>
      <c r="C27" s="1302" t="s">
        <v>2</v>
      </c>
      <c r="D27" s="1302">
        <v>2</v>
      </c>
      <c r="E27" s="1302">
        <v>2</v>
      </c>
      <c r="F27" s="1303">
        <f t="shared" si="1"/>
        <v>4</v>
      </c>
    </row>
    <row r="28" spans="1:6" s="287" customFormat="1" ht="15" customHeight="1" outlineLevel="1" x14ac:dyDescent="0.2">
      <c r="A28" s="759" t="s">
        <v>1037</v>
      </c>
      <c r="B28" s="757" t="s">
        <v>429</v>
      </c>
      <c r="C28" s="757" t="s">
        <v>2</v>
      </c>
      <c r="D28" s="757">
        <v>1</v>
      </c>
      <c r="E28" s="757">
        <v>3</v>
      </c>
      <c r="F28" s="766">
        <f>E28*D28</f>
        <v>3</v>
      </c>
    </row>
    <row r="29" spans="1:6" s="1300" customFormat="1" ht="15" customHeight="1" outlineLevel="1" x14ac:dyDescent="0.2">
      <c r="A29" s="759" t="s">
        <v>1037</v>
      </c>
      <c r="B29" s="757" t="s">
        <v>435</v>
      </c>
      <c r="C29" s="757" t="s">
        <v>2</v>
      </c>
      <c r="D29" s="757">
        <v>1</v>
      </c>
      <c r="E29" s="757">
        <v>3</v>
      </c>
      <c r="F29" s="766">
        <f t="shared" ref="F29:F43" si="2">E29*D29</f>
        <v>3</v>
      </c>
    </row>
    <row r="30" spans="1:6" s="1300" customFormat="1" ht="15" customHeight="1" outlineLevel="1" x14ac:dyDescent="0.2">
      <c r="A30" s="759" t="s">
        <v>1037</v>
      </c>
      <c r="B30" s="757" t="s">
        <v>473</v>
      </c>
      <c r="C30" s="757" t="s">
        <v>2</v>
      </c>
      <c r="D30" s="757"/>
      <c r="E30" s="757">
        <v>3</v>
      </c>
      <c r="F30" s="766">
        <f t="shared" si="2"/>
        <v>0</v>
      </c>
    </row>
    <row r="31" spans="1:6" s="1300" customFormat="1" ht="15" customHeight="1" outlineLevel="1" x14ac:dyDescent="0.2">
      <c r="A31" s="759" t="s">
        <v>1037</v>
      </c>
      <c r="B31" s="757" t="s">
        <v>436</v>
      </c>
      <c r="C31" s="757" t="s">
        <v>2</v>
      </c>
      <c r="D31" s="757">
        <v>1</v>
      </c>
      <c r="E31" s="757">
        <v>3</v>
      </c>
      <c r="F31" s="766">
        <f t="shared" si="2"/>
        <v>3</v>
      </c>
    </row>
    <row r="32" spans="1:6" s="1300" customFormat="1" ht="15" customHeight="1" outlineLevel="1" x14ac:dyDescent="0.2">
      <c r="A32" s="759" t="s">
        <v>1037</v>
      </c>
      <c r="B32" s="757" t="s">
        <v>547</v>
      </c>
      <c r="C32" s="757" t="s">
        <v>1</v>
      </c>
      <c r="D32" s="757"/>
      <c r="E32" s="757">
        <v>3</v>
      </c>
      <c r="F32" s="766">
        <f t="shared" si="2"/>
        <v>0</v>
      </c>
    </row>
    <row r="33" spans="1:6" s="1300" customFormat="1" ht="15" customHeight="1" outlineLevel="1" x14ac:dyDescent="0.2">
      <c r="A33" s="759" t="s">
        <v>1037</v>
      </c>
      <c r="B33" s="757" t="s">
        <v>437</v>
      </c>
      <c r="C33" s="757" t="s">
        <v>2</v>
      </c>
      <c r="D33" s="757"/>
      <c r="E33" s="757">
        <v>3</v>
      </c>
      <c r="F33" s="766">
        <f t="shared" si="2"/>
        <v>0</v>
      </c>
    </row>
    <row r="34" spans="1:6" s="1300" customFormat="1" ht="15" customHeight="1" outlineLevel="1" x14ac:dyDescent="0.2">
      <c r="A34" s="759" t="s">
        <v>1037</v>
      </c>
      <c r="B34" s="757" t="s">
        <v>438</v>
      </c>
      <c r="C34" s="757" t="s">
        <v>2</v>
      </c>
      <c r="D34" s="757"/>
      <c r="E34" s="757">
        <v>3</v>
      </c>
      <c r="F34" s="766">
        <f t="shared" si="2"/>
        <v>0</v>
      </c>
    </row>
    <row r="35" spans="1:6" s="1300" customFormat="1" ht="15" customHeight="1" outlineLevel="1" x14ac:dyDescent="0.2">
      <c r="A35" s="759" t="s">
        <v>1037</v>
      </c>
      <c r="B35" s="757" t="s">
        <v>548</v>
      </c>
      <c r="C35" s="757" t="s">
        <v>2</v>
      </c>
      <c r="D35" s="757"/>
      <c r="E35" s="757">
        <v>3</v>
      </c>
      <c r="F35" s="766">
        <f t="shared" si="2"/>
        <v>0</v>
      </c>
    </row>
    <row r="36" spans="1:6" s="1300" customFormat="1" ht="15" customHeight="1" outlineLevel="1" x14ac:dyDescent="0.2">
      <c r="A36" s="759" t="s">
        <v>1037</v>
      </c>
      <c r="B36" s="757" t="s">
        <v>434</v>
      </c>
      <c r="C36" s="757" t="s">
        <v>2</v>
      </c>
      <c r="D36" s="757"/>
      <c r="E36" s="757">
        <v>3</v>
      </c>
      <c r="F36" s="766">
        <f t="shared" si="2"/>
        <v>0</v>
      </c>
    </row>
    <row r="37" spans="1:6" s="1300" customFormat="1" ht="15" customHeight="1" outlineLevel="1" x14ac:dyDescent="0.2">
      <c r="A37" s="759" t="s">
        <v>1037</v>
      </c>
      <c r="B37" s="757" t="s">
        <v>431</v>
      </c>
      <c r="C37" s="757" t="s">
        <v>2</v>
      </c>
      <c r="D37" s="757"/>
      <c r="E37" s="757">
        <v>3</v>
      </c>
      <c r="F37" s="766">
        <f t="shared" si="2"/>
        <v>0</v>
      </c>
    </row>
    <row r="38" spans="1:6" s="287" customFormat="1" ht="15" customHeight="1" x14ac:dyDescent="0.2">
      <c r="A38" s="759" t="s">
        <v>2345</v>
      </c>
      <c r="B38" s="757" t="s">
        <v>546</v>
      </c>
      <c r="C38" s="757" t="s">
        <v>2</v>
      </c>
      <c r="D38" s="757">
        <v>1</v>
      </c>
      <c r="E38" s="757">
        <v>7</v>
      </c>
      <c r="F38" s="766">
        <f t="shared" si="2"/>
        <v>7</v>
      </c>
    </row>
    <row r="39" spans="1:6" s="287" customFormat="1" ht="15" customHeight="1" x14ac:dyDescent="0.2">
      <c r="A39" s="759" t="s">
        <v>2345</v>
      </c>
      <c r="B39" s="757" t="s">
        <v>547</v>
      </c>
      <c r="C39" s="757" t="s">
        <v>1</v>
      </c>
      <c r="D39" s="757">
        <f>2*0.6</f>
        <v>1.2</v>
      </c>
      <c r="E39" s="757">
        <v>7</v>
      </c>
      <c r="F39" s="766">
        <f t="shared" si="2"/>
        <v>8.4</v>
      </c>
    </row>
    <row r="40" spans="1:6" s="287" customFormat="1" ht="15" customHeight="1" x14ac:dyDescent="0.2">
      <c r="A40" s="759" t="s">
        <v>2345</v>
      </c>
      <c r="B40" s="757" t="s">
        <v>549</v>
      </c>
      <c r="C40" s="757" t="s">
        <v>2</v>
      </c>
      <c r="D40" s="757">
        <v>1</v>
      </c>
      <c r="E40" s="757">
        <v>7</v>
      </c>
      <c r="F40" s="766">
        <f t="shared" si="2"/>
        <v>7</v>
      </c>
    </row>
    <row r="41" spans="1:6" s="287" customFormat="1" ht="15" customHeight="1" x14ac:dyDescent="0.2">
      <c r="A41" s="759" t="s">
        <v>2345</v>
      </c>
      <c r="B41" s="757" t="s">
        <v>548</v>
      </c>
      <c r="C41" s="757" t="s">
        <v>2</v>
      </c>
      <c r="D41" s="757">
        <v>1</v>
      </c>
      <c r="E41" s="757">
        <v>7</v>
      </c>
      <c r="F41" s="766">
        <f t="shared" si="2"/>
        <v>7</v>
      </c>
    </row>
    <row r="42" spans="1:6" s="287" customFormat="1" ht="15" customHeight="1" x14ac:dyDescent="0.2">
      <c r="A42" s="759" t="s">
        <v>2345</v>
      </c>
      <c r="B42" s="757" t="s">
        <v>438</v>
      </c>
      <c r="C42" s="757" t="s">
        <v>2</v>
      </c>
      <c r="D42" s="757">
        <v>1</v>
      </c>
      <c r="E42" s="757">
        <v>7</v>
      </c>
      <c r="F42" s="766">
        <f t="shared" si="2"/>
        <v>7</v>
      </c>
    </row>
    <row r="43" spans="1:6" s="287" customFormat="1" ht="15" customHeight="1" x14ac:dyDescent="0.2">
      <c r="A43" s="759" t="s">
        <v>2345</v>
      </c>
      <c r="B43" s="757" t="s">
        <v>1039</v>
      </c>
      <c r="C43" s="757" t="s">
        <v>2</v>
      </c>
      <c r="D43" s="757">
        <v>1</v>
      </c>
      <c r="E43" s="757">
        <v>7</v>
      </c>
      <c r="F43" s="766">
        <f t="shared" si="2"/>
        <v>7</v>
      </c>
    </row>
    <row r="44" spans="1:6" s="287" customFormat="1" ht="15" customHeight="1" x14ac:dyDescent="0.2">
      <c r="A44" s="759" t="s">
        <v>2346</v>
      </c>
      <c r="B44" s="757" t="s">
        <v>546</v>
      </c>
      <c r="C44" s="757" t="s">
        <v>2</v>
      </c>
      <c r="D44" s="757">
        <v>3</v>
      </c>
      <c r="E44" s="757">
        <v>7</v>
      </c>
      <c r="F44" s="766">
        <f t="shared" ref="F44:F49" si="3">E44*D44</f>
        <v>21</v>
      </c>
    </row>
    <row r="45" spans="1:6" s="287" customFormat="1" ht="15" customHeight="1" x14ac:dyDescent="0.2">
      <c r="A45" s="759" t="s">
        <v>2346</v>
      </c>
      <c r="B45" s="757" t="s">
        <v>547</v>
      </c>
      <c r="C45" s="757" t="s">
        <v>1</v>
      </c>
      <c r="D45" s="757">
        <f>2*0.6</f>
        <v>1.2</v>
      </c>
      <c r="E45" s="757">
        <v>7</v>
      </c>
      <c r="F45" s="766">
        <f t="shared" si="3"/>
        <v>8.4</v>
      </c>
    </row>
    <row r="46" spans="1:6" s="287" customFormat="1" ht="15" customHeight="1" x14ac:dyDescent="0.2">
      <c r="A46" s="759" t="s">
        <v>2346</v>
      </c>
      <c r="B46" s="757" t="s">
        <v>549</v>
      </c>
      <c r="C46" s="757" t="s">
        <v>2</v>
      </c>
      <c r="D46" s="757">
        <v>1</v>
      </c>
      <c r="E46" s="757">
        <v>7</v>
      </c>
      <c r="F46" s="766">
        <f t="shared" si="3"/>
        <v>7</v>
      </c>
    </row>
    <row r="47" spans="1:6" s="287" customFormat="1" ht="15" customHeight="1" x14ac:dyDescent="0.2">
      <c r="A47" s="759" t="s">
        <v>2346</v>
      </c>
      <c r="B47" s="757" t="s">
        <v>548</v>
      </c>
      <c r="C47" s="757" t="s">
        <v>2</v>
      </c>
      <c r="D47" s="757">
        <v>1</v>
      </c>
      <c r="E47" s="757">
        <v>7</v>
      </c>
      <c r="F47" s="766">
        <f t="shared" si="3"/>
        <v>7</v>
      </c>
    </row>
    <row r="48" spans="1:6" s="287" customFormat="1" ht="15" customHeight="1" x14ac:dyDescent="0.2">
      <c r="A48" s="759" t="s">
        <v>2346</v>
      </c>
      <c r="B48" s="757" t="s">
        <v>438</v>
      </c>
      <c r="C48" s="757" t="s">
        <v>2</v>
      </c>
      <c r="D48" s="757">
        <v>1</v>
      </c>
      <c r="E48" s="757">
        <v>7</v>
      </c>
      <c r="F48" s="766">
        <f t="shared" si="3"/>
        <v>7</v>
      </c>
    </row>
    <row r="49" spans="1:6" s="287" customFormat="1" ht="15" customHeight="1" x14ac:dyDescent="0.2">
      <c r="A49" s="759" t="s">
        <v>2346</v>
      </c>
      <c r="B49" s="757" t="s">
        <v>1039</v>
      </c>
      <c r="C49" s="757" t="s">
        <v>2</v>
      </c>
      <c r="D49" s="757">
        <v>1</v>
      </c>
      <c r="E49" s="757">
        <v>7</v>
      </c>
      <c r="F49" s="766">
        <f t="shared" si="3"/>
        <v>7</v>
      </c>
    </row>
    <row r="50" spans="1:6" s="287" customFormat="1" ht="15" customHeight="1" outlineLevel="1" x14ac:dyDescent="0.2">
      <c r="A50" s="1301" t="s">
        <v>2344</v>
      </c>
      <c r="B50" s="1302" t="s">
        <v>428</v>
      </c>
      <c r="C50" s="1302" t="s">
        <v>2</v>
      </c>
      <c r="D50" s="1302">
        <v>4</v>
      </c>
      <c r="E50" s="1302">
        <v>1</v>
      </c>
      <c r="F50" s="1303">
        <f>E50*D50</f>
        <v>4</v>
      </c>
    </row>
    <row r="51" spans="1:6" s="287" customFormat="1" ht="15" customHeight="1" outlineLevel="1" x14ac:dyDescent="0.2">
      <c r="A51" s="1301" t="s">
        <v>2344</v>
      </c>
      <c r="B51" s="1302" t="s">
        <v>435</v>
      </c>
      <c r="C51" s="1302" t="s">
        <v>2</v>
      </c>
      <c r="D51" s="1302">
        <v>4</v>
      </c>
      <c r="E51" s="1302">
        <v>1</v>
      </c>
      <c r="F51" s="1303">
        <f t="shared" ref="F51:F58" si="4">E51*D51</f>
        <v>4</v>
      </c>
    </row>
    <row r="52" spans="1:6" s="287" customFormat="1" ht="15" customHeight="1" outlineLevel="1" x14ac:dyDescent="0.2">
      <c r="A52" s="1301" t="s">
        <v>2344</v>
      </c>
      <c r="B52" s="1302" t="s">
        <v>473</v>
      </c>
      <c r="C52" s="1302" t="s">
        <v>2</v>
      </c>
      <c r="D52" s="1302">
        <v>5</v>
      </c>
      <c r="E52" s="1302">
        <v>1</v>
      </c>
      <c r="F52" s="1303">
        <f t="shared" si="4"/>
        <v>5</v>
      </c>
    </row>
    <row r="53" spans="1:6" s="287" customFormat="1" ht="15" customHeight="1" outlineLevel="1" x14ac:dyDescent="0.2">
      <c r="A53" s="1301" t="s">
        <v>2344</v>
      </c>
      <c r="B53" s="1302" t="s">
        <v>436</v>
      </c>
      <c r="C53" s="1302" t="s">
        <v>2</v>
      </c>
      <c r="D53" s="1302">
        <v>5</v>
      </c>
      <c r="E53" s="1302">
        <v>1</v>
      </c>
      <c r="F53" s="1303">
        <f t="shared" si="4"/>
        <v>5</v>
      </c>
    </row>
    <row r="54" spans="1:6" s="287" customFormat="1" ht="15" customHeight="1" outlineLevel="1" x14ac:dyDescent="0.2">
      <c r="A54" s="1301" t="s">
        <v>2344</v>
      </c>
      <c r="B54" s="1302" t="s">
        <v>547</v>
      </c>
      <c r="C54" s="1302" t="s">
        <v>1</v>
      </c>
      <c r="D54" s="1302">
        <f>(1.2+2.02+2)*0.6</f>
        <v>3.1319999999999997</v>
      </c>
      <c r="E54" s="1302">
        <v>1</v>
      </c>
      <c r="F54" s="1303">
        <f t="shared" si="4"/>
        <v>3.1319999999999997</v>
      </c>
    </row>
    <row r="55" spans="1:6" s="287" customFormat="1" ht="15" customHeight="1" outlineLevel="1" x14ac:dyDescent="0.2">
      <c r="A55" s="1301" t="s">
        <v>2344</v>
      </c>
      <c r="B55" s="1302" t="s">
        <v>437</v>
      </c>
      <c r="C55" s="1302" t="s">
        <v>2</v>
      </c>
      <c r="D55" s="1302">
        <v>9</v>
      </c>
      <c r="E55" s="1302">
        <v>1</v>
      </c>
      <c r="F55" s="1303">
        <f t="shared" si="4"/>
        <v>9</v>
      </c>
    </row>
    <row r="56" spans="1:6" s="287" customFormat="1" ht="15" customHeight="1" outlineLevel="1" x14ac:dyDescent="0.2">
      <c r="A56" s="1301" t="s">
        <v>2344</v>
      </c>
      <c r="B56" s="1302" t="s">
        <v>438</v>
      </c>
      <c r="C56" s="1302" t="s">
        <v>2</v>
      </c>
      <c r="D56" s="1302">
        <v>5</v>
      </c>
      <c r="E56" s="1302">
        <v>1</v>
      </c>
      <c r="F56" s="1303">
        <f t="shared" si="4"/>
        <v>5</v>
      </c>
    </row>
    <row r="57" spans="1:6" s="287" customFormat="1" ht="15" customHeight="1" outlineLevel="1" x14ac:dyDescent="0.2">
      <c r="A57" s="1301" t="s">
        <v>2344</v>
      </c>
      <c r="B57" s="1302" t="s">
        <v>548</v>
      </c>
      <c r="C57" s="1302" t="s">
        <v>2</v>
      </c>
      <c r="D57" s="1302">
        <v>5</v>
      </c>
      <c r="E57" s="1302">
        <v>1</v>
      </c>
      <c r="F57" s="1303">
        <f t="shared" si="4"/>
        <v>5</v>
      </c>
    </row>
    <row r="58" spans="1:6" s="287" customFormat="1" ht="15" customHeight="1" outlineLevel="1" x14ac:dyDescent="0.2">
      <c r="A58" s="1301" t="s">
        <v>2344</v>
      </c>
      <c r="B58" s="1302" t="s">
        <v>546</v>
      </c>
      <c r="C58" s="1302" t="s">
        <v>2</v>
      </c>
      <c r="D58" s="1302">
        <v>5</v>
      </c>
      <c r="E58" s="1302">
        <v>1</v>
      </c>
      <c r="F58" s="1303">
        <f t="shared" si="4"/>
        <v>5</v>
      </c>
    </row>
    <row r="59" spans="1:6" s="287" customFormat="1" ht="15" customHeight="1" outlineLevel="1" x14ac:dyDescent="0.2">
      <c r="A59" s="1301" t="s">
        <v>2344</v>
      </c>
      <c r="B59" s="1302" t="s">
        <v>1038</v>
      </c>
      <c r="C59" s="1302" t="s">
        <v>2</v>
      </c>
      <c r="D59" s="1302">
        <v>5</v>
      </c>
      <c r="E59" s="1302">
        <v>1</v>
      </c>
      <c r="F59" s="1303">
        <f t="shared" ref="F59" si="5">E59*D59</f>
        <v>5</v>
      </c>
    </row>
    <row r="60" spans="1:6" s="287" customFormat="1" ht="15" customHeight="1" x14ac:dyDescent="0.2">
      <c r="A60" s="688" t="s">
        <v>11</v>
      </c>
      <c r="B60" s="688"/>
      <c r="C60" s="688"/>
      <c r="D60" s="688"/>
      <c r="E60" s="688"/>
      <c r="F60" s="760"/>
    </row>
    <row r="61" spans="1:6" s="287" customFormat="1" ht="15" customHeight="1" x14ac:dyDescent="0.2">
      <c r="A61" s="759" t="s">
        <v>2298</v>
      </c>
      <c r="B61" s="757" t="s">
        <v>428</v>
      </c>
      <c r="C61" s="757" t="s">
        <v>2</v>
      </c>
      <c r="D61" s="757">
        <v>1</v>
      </c>
      <c r="E61" s="757">
        <f>23*11</f>
        <v>253</v>
      </c>
      <c r="F61" s="766">
        <f>E61*D61</f>
        <v>253</v>
      </c>
    </row>
    <row r="62" spans="1:6" s="287" customFormat="1" ht="15" customHeight="1" x14ac:dyDescent="0.2">
      <c r="A62" s="759" t="s">
        <v>2298</v>
      </c>
      <c r="B62" s="757" t="s">
        <v>435</v>
      </c>
      <c r="C62" s="757" t="s">
        <v>2</v>
      </c>
      <c r="D62" s="757">
        <v>1</v>
      </c>
      <c r="E62" s="757">
        <f t="shared" ref="E62:E70" si="6">23*11</f>
        <v>253</v>
      </c>
      <c r="F62" s="766">
        <f t="shared" ref="F62:F68" si="7">E62*D62</f>
        <v>253</v>
      </c>
    </row>
    <row r="63" spans="1:6" s="287" customFormat="1" ht="15" customHeight="1" x14ac:dyDescent="0.2">
      <c r="A63" s="759" t="s">
        <v>2298</v>
      </c>
      <c r="B63" s="757" t="s">
        <v>473</v>
      </c>
      <c r="C63" s="757" t="s">
        <v>2</v>
      </c>
      <c r="D63" s="757"/>
      <c r="E63" s="757">
        <f t="shared" si="6"/>
        <v>253</v>
      </c>
      <c r="F63" s="766">
        <f t="shared" si="7"/>
        <v>0</v>
      </c>
    </row>
    <row r="64" spans="1:6" s="287" customFormat="1" ht="15" customHeight="1" x14ac:dyDescent="0.2">
      <c r="A64" s="759" t="s">
        <v>2298</v>
      </c>
      <c r="B64" s="757" t="s">
        <v>436</v>
      </c>
      <c r="C64" s="757" t="s">
        <v>2</v>
      </c>
      <c r="D64" s="757">
        <v>1</v>
      </c>
      <c r="E64" s="757">
        <f t="shared" si="6"/>
        <v>253</v>
      </c>
      <c r="F64" s="766">
        <f t="shared" si="7"/>
        <v>253</v>
      </c>
    </row>
    <row r="65" spans="1:6" s="287" customFormat="1" ht="15" customHeight="1" x14ac:dyDescent="0.2">
      <c r="A65" s="759" t="s">
        <v>2298</v>
      </c>
      <c r="B65" s="757" t="s">
        <v>547</v>
      </c>
      <c r="C65" s="757" t="s">
        <v>1</v>
      </c>
      <c r="D65" s="757"/>
      <c r="E65" s="757">
        <f t="shared" si="6"/>
        <v>253</v>
      </c>
      <c r="F65" s="766">
        <f t="shared" si="7"/>
        <v>0</v>
      </c>
    </row>
    <row r="66" spans="1:6" s="287" customFormat="1" ht="15" customHeight="1" x14ac:dyDescent="0.2">
      <c r="A66" s="759" t="s">
        <v>2298</v>
      </c>
      <c r="B66" s="757" t="s">
        <v>437</v>
      </c>
      <c r="C66" s="757" t="s">
        <v>2</v>
      </c>
      <c r="D66" s="757"/>
      <c r="E66" s="757">
        <f>23*11</f>
        <v>253</v>
      </c>
      <c r="F66" s="766">
        <f t="shared" si="7"/>
        <v>0</v>
      </c>
    </row>
    <row r="67" spans="1:6" s="287" customFormat="1" ht="15" customHeight="1" x14ac:dyDescent="0.2">
      <c r="A67" s="759" t="s">
        <v>2298</v>
      </c>
      <c r="B67" s="757" t="s">
        <v>438</v>
      </c>
      <c r="C67" s="757" t="s">
        <v>2</v>
      </c>
      <c r="D67" s="757"/>
      <c r="E67" s="757">
        <f t="shared" si="6"/>
        <v>253</v>
      </c>
      <c r="F67" s="766">
        <f t="shared" si="7"/>
        <v>0</v>
      </c>
    </row>
    <row r="68" spans="1:6" s="287" customFormat="1" ht="15" customHeight="1" x14ac:dyDescent="0.2">
      <c r="A68" s="759" t="s">
        <v>2298</v>
      </c>
      <c r="B68" s="757" t="s">
        <v>548</v>
      </c>
      <c r="C68" s="757" t="s">
        <v>2</v>
      </c>
      <c r="D68" s="757"/>
      <c r="E68" s="757">
        <f t="shared" si="6"/>
        <v>253</v>
      </c>
      <c r="F68" s="766">
        <f t="shared" si="7"/>
        <v>0</v>
      </c>
    </row>
    <row r="69" spans="1:6" s="287" customFormat="1" ht="15" customHeight="1" x14ac:dyDescent="0.2">
      <c r="A69" s="759" t="s">
        <v>2298</v>
      </c>
      <c r="B69" s="757" t="s">
        <v>546</v>
      </c>
      <c r="C69" s="757" t="s">
        <v>2</v>
      </c>
      <c r="D69" s="757">
        <v>2</v>
      </c>
      <c r="E69" s="757">
        <f t="shared" si="6"/>
        <v>253</v>
      </c>
      <c r="F69" s="766">
        <f t="shared" ref="F69" si="8">E69*D69</f>
        <v>506</v>
      </c>
    </row>
    <row r="70" spans="1:6" s="287" customFormat="1" ht="15" customHeight="1" x14ac:dyDescent="0.2">
      <c r="A70" s="759" t="s">
        <v>2298</v>
      </c>
      <c r="B70" s="757" t="s">
        <v>1038</v>
      </c>
      <c r="C70" s="757" t="s">
        <v>2</v>
      </c>
      <c r="D70" s="757"/>
      <c r="E70" s="757">
        <f t="shared" si="6"/>
        <v>253</v>
      </c>
      <c r="F70" s="766">
        <f t="shared" ref="F70" si="9">E70*D70</f>
        <v>0</v>
      </c>
    </row>
    <row r="71" spans="1:6" s="287" customFormat="1" ht="15" customHeight="1" x14ac:dyDescent="0.2">
      <c r="A71" s="688" t="s">
        <v>92</v>
      </c>
      <c r="B71" s="688"/>
      <c r="C71" s="688"/>
      <c r="D71" s="688"/>
      <c r="E71" s="688"/>
      <c r="F71" s="760"/>
    </row>
    <row r="72" spans="1:6" s="287" customFormat="1" ht="15" customHeight="1" outlineLevel="1" x14ac:dyDescent="0.2">
      <c r="A72" s="1301" t="s">
        <v>2347</v>
      </c>
      <c r="B72" s="1302" t="s">
        <v>428</v>
      </c>
      <c r="C72" s="1302" t="s">
        <v>2</v>
      </c>
      <c r="D72" s="1302">
        <v>2</v>
      </c>
      <c r="E72" s="1302">
        <v>2</v>
      </c>
      <c r="F72" s="1303">
        <f>E72*D72</f>
        <v>4</v>
      </c>
    </row>
    <row r="73" spans="1:6" s="287" customFormat="1" ht="15" customHeight="1" outlineLevel="1" x14ac:dyDescent="0.2">
      <c r="A73" s="1301" t="s">
        <v>2347</v>
      </c>
      <c r="B73" s="1302" t="s">
        <v>435</v>
      </c>
      <c r="C73" s="1302" t="s">
        <v>2</v>
      </c>
      <c r="D73" s="1302">
        <v>2</v>
      </c>
      <c r="E73" s="1302">
        <v>2</v>
      </c>
      <c r="F73" s="1303">
        <f t="shared" ref="F73:F80" si="10">E73*D73</f>
        <v>4</v>
      </c>
    </row>
    <row r="74" spans="1:6" s="287" customFormat="1" ht="15" customHeight="1" outlineLevel="1" x14ac:dyDescent="0.2">
      <c r="A74" s="1301" t="s">
        <v>2347</v>
      </c>
      <c r="B74" s="1302" t="s">
        <v>473</v>
      </c>
      <c r="C74" s="1302" t="s">
        <v>2</v>
      </c>
      <c r="D74" s="1302">
        <v>1</v>
      </c>
      <c r="E74" s="1302">
        <v>2</v>
      </c>
      <c r="F74" s="1303">
        <f t="shared" si="10"/>
        <v>2</v>
      </c>
    </row>
    <row r="75" spans="1:6" s="287" customFormat="1" ht="15" customHeight="1" outlineLevel="1" x14ac:dyDescent="0.2">
      <c r="A75" s="1301" t="s">
        <v>2347</v>
      </c>
      <c r="B75" s="1302" t="s">
        <v>436</v>
      </c>
      <c r="C75" s="1302" t="s">
        <v>2</v>
      </c>
      <c r="D75" s="1302">
        <v>3</v>
      </c>
      <c r="E75" s="1302">
        <v>2</v>
      </c>
      <c r="F75" s="1303">
        <f t="shared" si="10"/>
        <v>6</v>
      </c>
    </row>
    <row r="76" spans="1:6" s="287" customFormat="1" ht="15" customHeight="1" outlineLevel="1" x14ac:dyDescent="0.2">
      <c r="A76" s="1301" t="s">
        <v>2347</v>
      </c>
      <c r="B76" s="1302" t="s">
        <v>547</v>
      </c>
      <c r="C76" s="1302" t="s">
        <v>1</v>
      </c>
      <c r="D76" s="1302">
        <f>2.07*0.6</f>
        <v>1.2419999999999998</v>
      </c>
      <c r="E76" s="1302">
        <v>2</v>
      </c>
      <c r="F76" s="1303">
        <f t="shared" si="10"/>
        <v>2.4839999999999995</v>
      </c>
    </row>
    <row r="77" spans="1:6" s="287" customFormat="1" ht="15" customHeight="1" outlineLevel="1" x14ac:dyDescent="0.2">
      <c r="A77" s="1301" t="s">
        <v>2347</v>
      </c>
      <c r="B77" s="1302" t="s">
        <v>437</v>
      </c>
      <c r="C77" s="1302" t="s">
        <v>2</v>
      </c>
      <c r="D77" s="1302">
        <v>3</v>
      </c>
      <c r="E77" s="1302">
        <v>2</v>
      </c>
      <c r="F77" s="1303">
        <f t="shared" si="10"/>
        <v>6</v>
      </c>
    </row>
    <row r="78" spans="1:6" s="287" customFormat="1" ht="15" customHeight="1" outlineLevel="1" x14ac:dyDescent="0.2">
      <c r="A78" s="1301" t="s">
        <v>2347</v>
      </c>
      <c r="B78" s="1302" t="s">
        <v>438</v>
      </c>
      <c r="C78" s="1302" t="s">
        <v>2</v>
      </c>
      <c r="D78" s="1302">
        <v>1</v>
      </c>
      <c r="E78" s="1302">
        <v>2</v>
      </c>
      <c r="F78" s="1303">
        <f t="shared" si="10"/>
        <v>2</v>
      </c>
    </row>
    <row r="79" spans="1:6" s="287" customFormat="1" ht="15" customHeight="1" outlineLevel="1" x14ac:dyDescent="0.2">
      <c r="A79" s="1301" t="s">
        <v>2347</v>
      </c>
      <c r="B79" s="1302" t="s">
        <v>548</v>
      </c>
      <c r="C79" s="1302" t="s">
        <v>2</v>
      </c>
      <c r="D79" s="1302">
        <v>1</v>
      </c>
      <c r="E79" s="1302">
        <v>2</v>
      </c>
      <c r="F79" s="1303">
        <f t="shared" si="10"/>
        <v>2</v>
      </c>
    </row>
    <row r="80" spans="1:6" s="287" customFormat="1" ht="15" customHeight="1" outlineLevel="1" x14ac:dyDescent="0.2">
      <c r="A80" s="1301" t="s">
        <v>2347</v>
      </c>
      <c r="B80" s="1302" t="s">
        <v>1038</v>
      </c>
      <c r="C80" s="1302" t="s">
        <v>2</v>
      </c>
      <c r="D80" s="1302">
        <v>1</v>
      </c>
      <c r="E80" s="1302">
        <v>2</v>
      </c>
      <c r="F80" s="1303">
        <f t="shared" si="10"/>
        <v>2</v>
      </c>
    </row>
    <row r="81" spans="1:6" s="287" customFormat="1" ht="15" customHeight="1" outlineLevel="1" x14ac:dyDescent="0.2">
      <c r="A81" s="1301" t="s">
        <v>2348</v>
      </c>
      <c r="B81" s="1302" t="s">
        <v>428</v>
      </c>
      <c r="C81" s="1302" t="s">
        <v>2</v>
      </c>
      <c r="D81" s="1302">
        <v>1</v>
      </c>
      <c r="E81" s="1302">
        <v>2</v>
      </c>
      <c r="F81" s="1303">
        <f>E81*D81</f>
        <v>2</v>
      </c>
    </row>
    <row r="82" spans="1:6" s="287" customFormat="1" ht="15" customHeight="1" outlineLevel="1" x14ac:dyDescent="0.2">
      <c r="A82" s="1301" t="s">
        <v>2348</v>
      </c>
      <c r="B82" s="1302" t="s">
        <v>435</v>
      </c>
      <c r="C82" s="1302" t="s">
        <v>2</v>
      </c>
      <c r="D82" s="1302">
        <v>1</v>
      </c>
      <c r="E82" s="1302">
        <v>2</v>
      </c>
      <c r="F82" s="1303">
        <f t="shared" ref="F82:F89" si="11">E82*D82</f>
        <v>2</v>
      </c>
    </row>
    <row r="83" spans="1:6" s="287" customFormat="1" ht="15" customHeight="1" outlineLevel="1" x14ac:dyDescent="0.2">
      <c r="A83" s="1301" t="s">
        <v>2348</v>
      </c>
      <c r="B83" s="1302" t="s">
        <v>473</v>
      </c>
      <c r="C83" s="1302" t="s">
        <v>2</v>
      </c>
      <c r="D83" s="1302">
        <v>1</v>
      </c>
      <c r="E83" s="1302">
        <v>2</v>
      </c>
      <c r="F83" s="1303">
        <f t="shared" si="11"/>
        <v>2</v>
      </c>
    </row>
    <row r="84" spans="1:6" s="287" customFormat="1" ht="15" customHeight="1" outlineLevel="1" x14ac:dyDescent="0.2">
      <c r="A84" s="1301" t="s">
        <v>2348</v>
      </c>
      <c r="B84" s="1302" t="s">
        <v>436</v>
      </c>
      <c r="C84" s="1302" t="s">
        <v>2</v>
      </c>
      <c r="D84" s="1302">
        <v>1</v>
      </c>
      <c r="E84" s="1302">
        <v>2</v>
      </c>
      <c r="F84" s="1303">
        <f t="shared" si="11"/>
        <v>2</v>
      </c>
    </row>
    <row r="85" spans="1:6" s="287" customFormat="1" ht="15" customHeight="1" outlineLevel="1" x14ac:dyDescent="0.2">
      <c r="A85" s="1301" t="s">
        <v>2348</v>
      </c>
      <c r="B85" s="1302" t="s">
        <v>547</v>
      </c>
      <c r="C85" s="1302" t="s">
        <v>1</v>
      </c>
      <c r="D85" s="1302">
        <f>1.3*0.6</f>
        <v>0.78</v>
      </c>
      <c r="E85" s="1302">
        <v>2</v>
      </c>
      <c r="F85" s="1303">
        <f t="shared" si="11"/>
        <v>1.56</v>
      </c>
    </row>
    <row r="86" spans="1:6" s="287" customFormat="1" ht="15" customHeight="1" outlineLevel="1" x14ac:dyDescent="0.2">
      <c r="A86" s="1301" t="s">
        <v>2348</v>
      </c>
      <c r="B86" s="1302" t="s">
        <v>437</v>
      </c>
      <c r="C86" s="1302" t="s">
        <v>2</v>
      </c>
      <c r="D86" s="1302">
        <v>1</v>
      </c>
      <c r="E86" s="1302">
        <v>2</v>
      </c>
      <c r="F86" s="1303">
        <f t="shared" si="11"/>
        <v>2</v>
      </c>
    </row>
    <row r="87" spans="1:6" s="287" customFormat="1" ht="15" customHeight="1" outlineLevel="1" x14ac:dyDescent="0.2">
      <c r="A87" s="1301" t="s">
        <v>2348</v>
      </c>
      <c r="B87" s="1302" t="s">
        <v>438</v>
      </c>
      <c r="C87" s="1302" t="s">
        <v>2</v>
      </c>
      <c r="D87" s="1302">
        <v>1</v>
      </c>
      <c r="E87" s="1302">
        <v>2</v>
      </c>
      <c r="F87" s="1303">
        <f t="shared" si="11"/>
        <v>2</v>
      </c>
    </row>
    <row r="88" spans="1:6" s="287" customFormat="1" ht="15" customHeight="1" outlineLevel="1" x14ac:dyDescent="0.2">
      <c r="A88" s="1301" t="s">
        <v>2348</v>
      </c>
      <c r="B88" s="1302" t="s">
        <v>548</v>
      </c>
      <c r="C88" s="1302" t="s">
        <v>2</v>
      </c>
      <c r="D88" s="1302">
        <v>1</v>
      </c>
      <c r="E88" s="1302">
        <v>2</v>
      </c>
      <c r="F88" s="1303">
        <f t="shared" si="11"/>
        <v>2</v>
      </c>
    </row>
    <row r="89" spans="1:6" s="287" customFormat="1" ht="15" customHeight="1" outlineLevel="1" x14ac:dyDescent="0.2">
      <c r="A89" s="1301" t="s">
        <v>2348</v>
      </c>
      <c r="B89" s="1302" t="s">
        <v>1038</v>
      </c>
      <c r="C89" s="1302" t="s">
        <v>2</v>
      </c>
      <c r="D89" s="1302">
        <v>1</v>
      </c>
      <c r="E89" s="1302">
        <v>2</v>
      </c>
      <c r="F89" s="1303">
        <f t="shared" si="11"/>
        <v>2</v>
      </c>
    </row>
    <row r="90" spans="1:6" s="287" customFormat="1" ht="15" customHeight="1" outlineLevel="1" x14ac:dyDescent="0.2">
      <c r="A90" s="1301" t="s">
        <v>2349</v>
      </c>
      <c r="B90" s="1302" t="s">
        <v>428</v>
      </c>
      <c r="C90" s="1302" t="s">
        <v>2</v>
      </c>
      <c r="D90" s="1302">
        <v>2</v>
      </c>
      <c r="E90" s="1302">
        <v>2</v>
      </c>
      <c r="F90" s="1303">
        <f>E90*D90</f>
        <v>4</v>
      </c>
    </row>
    <row r="91" spans="1:6" s="287" customFormat="1" ht="15" customHeight="1" outlineLevel="1" x14ac:dyDescent="0.2">
      <c r="A91" s="1301" t="s">
        <v>2349</v>
      </c>
      <c r="B91" s="1302" t="s">
        <v>435</v>
      </c>
      <c r="C91" s="1302" t="s">
        <v>2</v>
      </c>
      <c r="D91" s="1302">
        <v>2</v>
      </c>
      <c r="E91" s="1302">
        <v>2</v>
      </c>
      <c r="F91" s="1303">
        <f t="shared" ref="F91:F98" si="12">E91*D91</f>
        <v>4</v>
      </c>
    </row>
    <row r="92" spans="1:6" s="287" customFormat="1" ht="15" customHeight="1" outlineLevel="1" x14ac:dyDescent="0.2">
      <c r="A92" s="1301" t="s">
        <v>2349</v>
      </c>
      <c r="B92" s="1302" t="s">
        <v>473</v>
      </c>
      <c r="C92" s="1302" t="s">
        <v>2</v>
      </c>
      <c r="D92" s="1302">
        <v>2</v>
      </c>
      <c r="E92" s="1302">
        <v>2</v>
      </c>
      <c r="F92" s="1303">
        <f t="shared" si="12"/>
        <v>4</v>
      </c>
    </row>
    <row r="93" spans="1:6" s="287" customFormat="1" ht="15" customHeight="1" outlineLevel="1" x14ac:dyDescent="0.2">
      <c r="A93" s="1301" t="s">
        <v>2349</v>
      </c>
      <c r="B93" s="1302" t="s">
        <v>436</v>
      </c>
      <c r="C93" s="1302" t="s">
        <v>2</v>
      </c>
      <c r="D93" s="1302">
        <v>4</v>
      </c>
      <c r="E93" s="1302">
        <v>2</v>
      </c>
      <c r="F93" s="1303">
        <f t="shared" si="12"/>
        <v>8</v>
      </c>
    </row>
    <row r="94" spans="1:6" s="287" customFormat="1" ht="15" customHeight="1" outlineLevel="1" x14ac:dyDescent="0.2">
      <c r="A94" s="1301" t="s">
        <v>2349</v>
      </c>
      <c r="B94" s="1302" t="s">
        <v>547</v>
      </c>
      <c r="C94" s="1302" t="s">
        <v>1</v>
      </c>
      <c r="D94" s="1302">
        <f>1.9*0.6</f>
        <v>1.1399999999999999</v>
      </c>
      <c r="E94" s="1302">
        <v>2</v>
      </c>
      <c r="F94" s="1303">
        <f t="shared" si="12"/>
        <v>2.2799999999999998</v>
      </c>
    </row>
    <row r="95" spans="1:6" s="287" customFormat="1" ht="15" customHeight="1" outlineLevel="1" x14ac:dyDescent="0.2">
      <c r="A95" s="1301" t="s">
        <v>2349</v>
      </c>
      <c r="B95" s="1302" t="s">
        <v>437</v>
      </c>
      <c r="C95" s="1302" t="s">
        <v>2</v>
      </c>
      <c r="D95" s="1302">
        <v>4</v>
      </c>
      <c r="E95" s="1302">
        <v>2</v>
      </c>
      <c r="F95" s="1303">
        <f t="shared" si="12"/>
        <v>8</v>
      </c>
    </row>
    <row r="96" spans="1:6" s="287" customFormat="1" ht="15" customHeight="1" outlineLevel="1" x14ac:dyDescent="0.2">
      <c r="A96" s="1301" t="s">
        <v>2349</v>
      </c>
      <c r="B96" s="1302" t="s">
        <v>438</v>
      </c>
      <c r="C96" s="1302" t="s">
        <v>2</v>
      </c>
      <c r="D96" s="1302">
        <v>2</v>
      </c>
      <c r="E96" s="1302">
        <v>2</v>
      </c>
      <c r="F96" s="1303">
        <f t="shared" si="12"/>
        <v>4</v>
      </c>
    </row>
    <row r="97" spans="1:6" s="287" customFormat="1" ht="15" customHeight="1" outlineLevel="1" x14ac:dyDescent="0.2">
      <c r="A97" s="1301" t="s">
        <v>2349</v>
      </c>
      <c r="B97" s="1302" t="s">
        <v>548</v>
      </c>
      <c r="C97" s="1302" t="s">
        <v>2</v>
      </c>
      <c r="D97" s="1302">
        <v>2</v>
      </c>
      <c r="E97" s="1302">
        <v>2</v>
      </c>
      <c r="F97" s="1303">
        <f t="shared" si="12"/>
        <v>4</v>
      </c>
    </row>
    <row r="98" spans="1:6" s="287" customFormat="1" ht="15" customHeight="1" outlineLevel="1" x14ac:dyDescent="0.2">
      <c r="A98" s="1301" t="s">
        <v>2349</v>
      </c>
      <c r="B98" s="1302" t="s">
        <v>1038</v>
      </c>
      <c r="C98" s="1302" t="s">
        <v>2</v>
      </c>
      <c r="D98" s="1302">
        <v>2</v>
      </c>
      <c r="E98" s="1302">
        <v>2</v>
      </c>
      <c r="F98" s="1303">
        <f t="shared" si="12"/>
        <v>4</v>
      </c>
    </row>
    <row r="99" spans="1:6" s="287" customFormat="1" ht="15" customHeight="1" outlineLevel="1" x14ac:dyDescent="0.2">
      <c r="A99" s="759" t="s">
        <v>2350</v>
      </c>
      <c r="B99" s="757" t="s">
        <v>429</v>
      </c>
      <c r="C99" s="757" t="s">
        <v>2</v>
      </c>
      <c r="D99" s="757">
        <v>1</v>
      </c>
      <c r="E99" s="757">
        <v>2</v>
      </c>
      <c r="F99" s="766">
        <f>E99*D99</f>
        <v>2</v>
      </c>
    </row>
    <row r="100" spans="1:6" s="287" customFormat="1" ht="15" customHeight="1" outlineLevel="1" x14ac:dyDescent="0.2">
      <c r="A100" s="759" t="s">
        <v>2350</v>
      </c>
      <c r="B100" s="757" t="s">
        <v>435</v>
      </c>
      <c r="C100" s="757" t="s">
        <v>2</v>
      </c>
      <c r="D100" s="757">
        <v>1</v>
      </c>
      <c r="E100" s="757">
        <v>2</v>
      </c>
      <c r="F100" s="766">
        <f t="shared" ref="F100:F103" si="13">E100*D100</f>
        <v>2</v>
      </c>
    </row>
    <row r="101" spans="1:6" s="287" customFormat="1" ht="15" customHeight="1" outlineLevel="1" x14ac:dyDescent="0.2">
      <c r="A101" s="759" t="s">
        <v>2350</v>
      </c>
      <c r="B101" s="757" t="s">
        <v>436</v>
      </c>
      <c r="C101" s="757" t="s">
        <v>2</v>
      </c>
      <c r="D101" s="757">
        <v>1</v>
      </c>
      <c r="E101" s="757">
        <v>2</v>
      </c>
      <c r="F101" s="766">
        <f t="shared" si="13"/>
        <v>2</v>
      </c>
    </row>
    <row r="102" spans="1:6" s="287" customFormat="1" ht="15" customHeight="1" outlineLevel="1" x14ac:dyDescent="0.2">
      <c r="A102" s="759" t="s">
        <v>2350</v>
      </c>
      <c r="B102" s="757" t="s">
        <v>434</v>
      </c>
      <c r="C102" s="757" t="s">
        <v>2</v>
      </c>
      <c r="D102" s="757">
        <v>2</v>
      </c>
      <c r="E102" s="757">
        <v>2</v>
      </c>
      <c r="F102" s="766">
        <f t="shared" si="13"/>
        <v>4</v>
      </c>
    </row>
    <row r="103" spans="1:6" s="287" customFormat="1" ht="15" customHeight="1" outlineLevel="1" x14ac:dyDescent="0.2">
      <c r="A103" s="759" t="s">
        <v>2350</v>
      </c>
      <c r="B103" s="757" t="s">
        <v>431</v>
      </c>
      <c r="C103" s="757" t="s">
        <v>2</v>
      </c>
      <c r="D103" s="757">
        <v>1</v>
      </c>
      <c r="E103" s="757">
        <v>2</v>
      </c>
      <c r="F103" s="766">
        <f t="shared" si="13"/>
        <v>2</v>
      </c>
    </row>
    <row r="104" spans="1:6" s="287" customFormat="1" ht="15" customHeight="1" x14ac:dyDescent="0.2">
      <c r="A104" s="759" t="s">
        <v>2351</v>
      </c>
      <c r="B104" s="757" t="s">
        <v>438</v>
      </c>
      <c r="C104" s="757" t="s">
        <v>2</v>
      </c>
      <c r="D104" s="757">
        <v>1</v>
      </c>
      <c r="E104" s="757">
        <v>4</v>
      </c>
      <c r="F104" s="766">
        <f t="shared" ref="F104:F106" si="14">E104*D104</f>
        <v>4</v>
      </c>
    </row>
    <row r="105" spans="1:6" s="287" customFormat="1" ht="15" customHeight="1" x14ac:dyDescent="0.2">
      <c r="A105" s="759" t="s">
        <v>2351</v>
      </c>
      <c r="B105" s="757" t="s">
        <v>549</v>
      </c>
      <c r="C105" s="757" t="s">
        <v>2</v>
      </c>
      <c r="D105" s="757">
        <v>1</v>
      </c>
      <c r="E105" s="757">
        <v>4</v>
      </c>
      <c r="F105" s="766">
        <f t="shared" si="14"/>
        <v>4</v>
      </c>
    </row>
    <row r="106" spans="1:6" s="287" customFormat="1" ht="15" customHeight="1" thickBot="1" x14ac:dyDescent="0.25">
      <c r="A106" s="759" t="s">
        <v>2351</v>
      </c>
      <c r="B106" s="757" t="s">
        <v>546</v>
      </c>
      <c r="C106" s="757" t="s">
        <v>2</v>
      </c>
      <c r="D106" s="757">
        <v>1</v>
      </c>
      <c r="E106" s="757">
        <v>4</v>
      </c>
      <c r="F106" s="766">
        <f t="shared" si="14"/>
        <v>4</v>
      </c>
    </row>
    <row r="107" spans="1:6" ht="13.5" thickTop="1" thickBot="1" x14ac:dyDescent="0.25">
      <c r="A107" s="310"/>
      <c r="B107" s="310" t="s">
        <v>10</v>
      </c>
      <c r="C107" s="310"/>
      <c r="D107" s="310"/>
      <c r="E107" s="310"/>
      <c r="F107" s="310">
        <f>SUM(F8:F106)</f>
        <v>1587.7399999999998</v>
      </c>
    </row>
    <row r="108" spans="1:6" ht="12" thickTop="1" x14ac:dyDescent="0.2">
      <c r="A108" s="7"/>
      <c r="B108" s="7"/>
      <c r="C108" s="7"/>
      <c r="D108" s="7"/>
      <c r="E108" s="7"/>
    </row>
    <row r="109" spans="1:6" x14ac:dyDescent="0.2">
      <c r="A109" s="7"/>
      <c r="B109" s="7"/>
      <c r="C109" s="7"/>
      <c r="D109" s="7"/>
      <c r="E109" s="7"/>
    </row>
    <row r="110" spans="1:6" s="252" customFormat="1" ht="12" x14ac:dyDescent="0.2">
      <c r="A110" s="765" t="s">
        <v>11</v>
      </c>
      <c r="B110" s="740" t="s">
        <v>539</v>
      </c>
      <c r="C110" s="740" t="s">
        <v>544</v>
      </c>
      <c r="D110" s="740" t="s">
        <v>540</v>
      </c>
      <c r="E110" s="740" t="s">
        <v>541</v>
      </c>
      <c r="F110" s="740" t="s">
        <v>542</v>
      </c>
    </row>
    <row r="111" spans="1:6" ht="12" x14ac:dyDescent="0.2">
      <c r="A111" s="759" t="s">
        <v>550</v>
      </c>
      <c r="B111" s="757" t="s">
        <v>549</v>
      </c>
      <c r="C111" s="757" t="s">
        <v>2</v>
      </c>
      <c r="D111" s="757">
        <f>SUMIF($B$8:$B$106,B111,$F$8:$F$106)</f>
        <v>18</v>
      </c>
      <c r="E111" s="761">
        <v>1222.18</v>
      </c>
      <c r="F111" s="761">
        <f>E111*D111</f>
        <v>21999.24</v>
      </c>
    </row>
    <row r="112" spans="1:6" ht="12" x14ac:dyDescent="0.2">
      <c r="A112" s="759"/>
      <c r="B112" s="757" t="s">
        <v>473</v>
      </c>
      <c r="C112" s="757" t="s">
        <v>2</v>
      </c>
      <c r="D112" s="757">
        <f>SUMIF($B$8:$B$106,B112,$F$8:$F$106)</f>
        <v>17</v>
      </c>
      <c r="E112" s="761">
        <v>1222.18</v>
      </c>
      <c r="F112" s="761">
        <f t="shared" ref="F112:F128" si="15">E112*D112</f>
        <v>20777.060000000001</v>
      </c>
    </row>
    <row r="113" spans="1:6" ht="12" x14ac:dyDescent="0.2">
      <c r="A113" s="759"/>
      <c r="B113" s="757" t="s">
        <v>430</v>
      </c>
      <c r="C113" s="757" t="s">
        <v>2</v>
      </c>
      <c r="D113" s="757">
        <f>SUMIF($B$8:$B$106,B113,$F$8:$F$106)</f>
        <v>0</v>
      </c>
      <c r="E113" s="761">
        <v>265.89999999999998</v>
      </c>
      <c r="F113" s="761">
        <f t="shared" si="15"/>
        <v>0</v>
      </c>
    </row>
    <row r="114" spans="1:6" ht="12" x14ac:dyDescent="0.2">
      <c r="A114" s="759"/>
      <c r="B114" s="757" t="s">
        <v>428</v>
      </c>
      <c r="C114" s="757" t="s">
        <v>2</v>
      </c>
      <c r="D114" s="757">
        <f>SUMIF($B$8:$B$106,B114,$F$8:$F$106)</f>
        <v>271</v>
      </c>
      <c r="E114" s="761">
        <v>1199.9000000000001</v>
      </c>
      <c r="F114" s="761">
        <f t="shared" si="15"/>
        <v>325172.90000000002</v>
      </c>
    </row>
    <row r="115" spans="1:6" ht="12.75" thickBot="1" x14ac:dyDescent="0.25">
      <c r="A115" s="759"/>
      <c r="B115" s="757" t="s">
        <v>429</v>
      </c>
      <c r="C115" s="757" t="s">
        <v>2</v>
      </c>
      <c r="D115" s="757">
        <f>SUMIF($B$8:$B$106,B115,$F$8:$F$106)</f>
        <v>7</v>
      </c>
      <c r="E115" s="761">
        <v>1199.9000000000001</v>
      </c>
      <c r="F115" s="761">
        <f t="shared" si="15"/>
        <v>8399.3000000000011</v>
      </c>
    </row>
    <row r="116" spans="1:6" ht="13.5" thickTop="1" thickBot="1" x14ac:dyDescent="0.25">
      <c r="A116" s="310"/>
      <c r="B116" s="310" t="s">
        <v>10</v>
      </c>
      <c r="C116" s="310"/>
      <c r="D116" s="310"/>
      <c r="E116" s="310"/>
      <c r="F116" s="767">
        <f>SUM(F111:F115)</f>
        <v>376348.5</v>
      </c>
    </row>
    <row r="117" spans="1:6" ht="12.75" thickTop="1" x14ac:dyDescent="0.2">
      <c r="A117" s="759" t="s">
        <v>551</v>
      </c>
      <c r="B117" s="757" t="s">
        <v>546</v>
      </c>
      <c r="C117" s="757" t="s">
        <v>2</v>
      </c>
      <c r="D117" s="757">
        <f t="shared" ref="D117:D128" si="16">SUMIF($B$8:$B$106,B117,$F$8:$F$106)</f>
        <v>543</v>
      </c>
      <c r="E117" s="761">
        <v>62.34</v>
      </c>
      <c r="F117" s="761">
        <f t="shared" si="15"/>
        <v>33850.620000000003</v>
      </c>
    </row>
    <row r="118" spans="1:6" ht="12" x14ac:dyDescent="0.2">
      <c r="A118" s="759"/>
      <c r="B118" s="757" t="s">
        <v>435</v>
      </c>
      <c r="C118" s="757" t="s">
        <v>2</v>
      </c>
      <c r="D118" s="757">
        <f t="shared" si="16"/>
        <v>278</v>
      </c>
      <c r="E118" s="761">
        <v>13.3</v>
      </c>
      <c r="F118" s="761">
        <f t="shared" si="15"/>
        <v>3697.4</v>
      </c>
    </row>
    <row r="119" spans="1:6" ht="12" x14ac:dyDescent="0.2">
      <c r="A119" s="759"/>
      <c r="B119" s="757" t="s">
        <v>434</v>
      </c>
      <c r="C119" s="757" t="s">
        <v>2</v>
      </c>
      <c r="D119" s="757">
        <f t="shared" si="16"/>
        <v>4</v>
      </c>
      <c r="E119" s="761">
        <v>518.66</v>
      </c>
      <c r="F119" s="761">
        <f t="shared" si="15"/>
        <v>2074.64</v>
      </c>
    </row>
    <row r="120" spans="1:6" ht="12" x14ac:dyDescent="0.2">
      <c r="A120" s="759"/>
      <c r="B120" s="757" t="s">
        <v>436</v>
      </c>
      <c r="C120" s="757" t="s">
        <v>2</v>
      </c>
      <c r="D120" s="757">
        <f t="shared" si="16"/>
        <v>289</v>
      </c>
      <c r="E120" s="761">
        <v>14.75</v>
      </c>
      <c r="F120" s="761">
        <f t="shared" si="15"/>
        <v>4262.75</v>
      </c>
    </row>
    <row r="121" spans="1:6" ht="12" x14ac:dyDescent="0.2">
      <c r="A121" s="759"/>
      <c r="B121" s="757" t="s">
        <v>437</v>
      </c>
      <c r="C121" s="757" t="s">
        <v>2</v>
      </c>
      <c r="D121" s="757">
        <f t="shared" si="16"/>
        <v>33</v>
      </c>
      <c r="E121" s="761">
        <v>24.95</v>
      </c>
      <c r="F121" s="761">
        <f t="shared" si="15"/>
        <v>823.35</v>
      </c>
    </row>
    <row r="122" spans="1:6" ht="12" x14ac:dyDescent="0.2">
      <c r="A122" s="759"/>
      <c r="B122" s="757" t="s">
        <v>438</v>
      </c>
      <c r="C122" s="757" t="s">
        <v>2</v>
      </c>
      <c r="D122" s="757">
        <f t="shared" si="16"/>
        <v>35</v>
      </c>
      <c r="E122" s="761">
        <v>13.9</v>
      </c>
      <c r="F122" s="761">
        <f t="shared" si="15"/>
        <v>486.5</v>
      </c>
    </row>
    <row r="123" spans="1:6" ht="12" x14ac:dyDescent="0.2">
      <c r="A123" s="759"/>
      <c r="B123" s="757" t="s">
        <v>431</v>
      </c>
      <c r="C123" s="757" t="s">
        <v>2</v>
      </c>
      <c r="D123" s="757">
        <f t="shared" si="16"/>
        <v>2</v>
      </c>
      <c r="E123" s="761">
        <v>229.9</v>
      </c>
      <c r="F123" s="761">
        <f t="shared" si="15"/>
        <v>459.8</v>
      </c>
    </row>
    <row r="124" spans="1:6" ht="12" x14ac:dyDescent="0.2">
      <c r="A124" s="759"/>
      <c r="B124" s="757" t="s">
        <v>1038</v>
      </c>
      <c r="C124" s="757" t="s">
        <v>2</v>
      </c>
      <c r="D124" s="757">
        <f t="shared" si="16"/>
        <v>17</v>
      </c>
      <c r="E124" s="761">
        <v>229.9</v>
      </c>
      <c r="F124" s="761">
        <f t="shared" ref="F124" si="17">E124*D124</f>
        <v>3908.3</v>
      </c>
    </row>
    <row r="125" spans="1:6" ht="12" x14ac:dyDescent="0.2">
      <c r="A125" s="759"/>
      <c r="B125" s="757" t="s">
        <v>1039</v>
      </c>
      <c r="C125" s="757" t="s">
        <v>2</v>
      </c>
      <c r="D125" s="757">
        <f t="shared" si="16"/>
        <v>14</v>
      </c>
      <c r="E125" s="761">
        <v>229.9</v>
      </c>
      <c r="F125" s="761">
        <f t="shared" ref="F125" si="18">E125*D125</f>
        <v>3218.6</v>
      </c>
    </row>
    <row r="126" spans="1:6" ht="12" x14ac:dyDescent="0.2">
      <c r="A126" s="759"/>
      <c r="B126" s="757" t="s">
        <v>432</v>
      </c>
      <c r="C126" s="757" t="s">
        <v>2</v>
      </c>
      <c r="D126" s="757">
        <f t="shared" si="16"/>
        <v>0</v>
      </c>
      <c r="E126" s="761">
        <v>55</v>
      </c>
      <c r="F126" s="761">
        <f t="shared" si="15"/>
        <v>0</v>
      </c>
    </row>
    <row r="127" spans="1:6" ht="12" x14ac:dyDescent="0.2">
      <c r="A127" s="759"/>
      <c r="B127" s="757" t="s">
        <v>548</v>
      </c>
      <c r="C127" s="757" t="s">
        <v>2</v>
      </c>
      <c r="D127" s="757">
        <f t="shared" si="16"/>
        <v>31</v>
      </c>
      <c r="E127" s="761">
        <v>54.25</v>
      </c>
      <c r="F127" s="761">
        <f t="shared" si="15"/>
        <v>1681.75</v>
      </c>
    </row>
    <row r="128" spans="1:6" ht="12.75" thickBot="1" x14ac:dyDescent="0.25">
      <c r="A128" s="759"/>
      <c r="B128" s="757" t="s">
        <v>433</v>
      </c>
      <c r="C128" s="757" t="s">
        <v>2</v>
      </c>
      <c r="D128" s="757">
        <f t="shared" si="16"/>
        <v>0</v>
      </c>
      <c r="E128" s="761">
        <v>21.9</v>
      </c>
      <c r="F128" s="761">
        <f t="shared" si="15"/>
        <v>0</v>
      </c>
    </row>
    <row r="129" spans="1:6" ht="13.5" thickTop="1" thickBot="1" x14ac:dyDescent="0.25">
      <c r="A129" s="310"/>
      <c r="B129" s="310" t="s">
        <v>10</v>
      </c>
      <c r="C129" s="310"/>
      <c r="D129" s="310"/>
      <c r="E129" s="310"/>
      <c r="F129" s="767">
        <f>SUM(F117:F128)</f>
        <v>54463.710000000006</v>
      </c>
    </row>
    <row r="130" spans="1:6" ht="13.5" thickTop="1" thickBot="1" x14ac:dyDescent="0.25">
      <c r="A130" s="759" t="s">
        <v>552</v>
      </c>
      <c r="B130" s="757" t="s">
        <v>547</v>
      </c>
      <c r="C130" s="757" t="s">
        <v>1</v>
      </c>
      <c r="D130" s="757">
        <f>SUMIF($B$8:$B$106,B130,$F$8:$F$106)</f>
        <v>28.739999999999995</v>
      </c>
      <c r="E130" s="761">
        <v>835</v>
      </c>
      <c r="F130" s="761">
        <f>E130*D130</f>
        <v>23997.899999999994</v>
      </c>
    </row>
    <row r="131" spans="1:6" ht="13.5" thickTop="1" thickBot="1" x14ac:dyDescent="0.25">
      <c r="A131" s="310"/>
      <c r="B131" s="310" t="s">
        <v>10</v>
      </c>
      <c r="C131" s="310"/>
      <c r="D131" s="310"/>
      <c r="E131" s="767"/>
      <c r="F131" s="767">
        <f>SUM(F127:F130)</f>
        <v>80143.360000000001</v>
      </c>
    </row>
    <row r="132" spans="1:6" ht="24.75" customHeight="1" thickTop="1" x14ac:dyDescent="0.2">
      <c r="A132" s="7"/>
      <c r="B132" s="7"/>
      <c r="C132" s="7"/>
      <c r="D132" s="7"/>
      <c r="E132" s="7"/>
    </row>
    <row r="133" spans="1:6" ht="24.75" customHeight="1" x14ac:dyDescent="0.2">
      <c r="A133" s="7"/>
      <c r="B133" s="7"/>
      <c r="C133" s="7"/>
      <c r="D133" s="7"/>
      <c r="E133" s="7"/>
    </row>
  </sheetData>
  <mergeCells count="2">
    <mergeCell ref="D3:E3"/>
    <mergeCell ref="A5:F5"/>
  </mergeCells>
  <phoneticPr fontId="182" type="noConversion"/>
  <printOptions horizontalCentered="1"/>
  <pageMargins left="0.39370078740157483" right="0" top="0.39370078740157483" bottom="0.39370078740157483" header="0.51181102362204722" footer="0.19685039370078741"/>
  <pageSetup paperSize="9" scale="40" orientation="portrait" verticalDpi="300" r:id="rId1"/>
  <headerFooter alignWithMargins="0">
    <oddFooter>&amp;L&amp;F - &amp;A&amp;R&amp;P /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04B5-E8B0-4562-B667-40AED74E49D1}">
  <sheetPr>
    <tabColor theme="0" tint="-0.34998626667073579"/>
  </sheetPr>
  <dimension ref="A1:I43"/>
  <sheetViews>
    <sheetView showGridLines="0" topLeftCell="A28" zoomScale="85" zoomScaleNormal="85" zoomScaleSheetLayoutView="95" workbookViewId="0">
      <selection activeCell="E9" sqref="E9"/>
    </sheetView>
  </sheetViews>
  <sheetFormatPr defaultColWidth="9.140625" defaultRowHeight="19.5" x14ac:dyDescent="0.2"/>
  <cols>
    <col min="1" max="1" width="4" style="1197" customWidth="1"/>
    <col min="2" max="2" width="40.28515625" style="1212" bestFit="1" customWidth="1"/>
    <col min="3" max="3" width="11.42578125" style="1212" bestFit="1" customWidth="1"/>
    <col min="4" max="5" width="27" style="1212" customWidth="1"/>
    <col min="6" max="6" width="14" style="1212" customWidth="1"/>
    <col min="7" max="7" width="9.140625" style="1197"/>
    <col min="8" max="8" width="14.42578125" style="1197" bestFit="1" customWidth="1"/>
    <col min="9" max="16384" width="9.140625" style="1197"/>
  </cols>
  <sheetData>
    <row r="1" spans="2:9" x14ac:dyDescent="0.2">
      <c r="B1" s="1196"/>
      <c r="C1" s="1196"/>
      <c r="D1" s="1196"/>
      <c r="E1" s="1196"/>
      <c r="F1" s="1196"/>
      <c r="H1" s="1198"/>
    </row>
    <row r="2" spans="2:9" ht="28.5" x14ac:dyDescent="0.2">
      <c r="B2" s="1460" t="s">
        <v>1058</v>
      </c>
      <c r="C2" s="1461"/>
      <c r="D2" s="1461"/>
      <c r="E2" s="1461"/>
      <c r="F2" s="1462"/>
      <c r="H2" s="1198"/>
    </row>
    <row r="3" spans="2:9" s="1202" customFormat="1" x14ac:dyDescent="0.2">
      <c r="B3" s="1221" t="s">
        <v>383</v>
      </c>
      <c r="C3" s="1222">
        <v>45791</v>
      </c>
      <c r="D3" s="1223"/>
      <c r="E3" s="1223"/>
      <c r="F3" s="1223"/>
      <c r="G3" s="1224"/>
      <c r="I3" s="1219"/>
    </row>
    <row r="4" spans="2:9" s="1202" customFormat="1" x14ac:dyDescent="0.2">
      <c r="B4" s="1221" t="s">
        <v>903</v>
      </c>
      <c r="C4" s="1225" t="s">
        <v>142</v>
      </c>
      <c r="D4" s="1226"/>
      <c r="E4" s="1226"/>
      <c r="F4" s="1226"/>
      <c r="G4" s="1227"/>
      <c r="I4" s="1219"/>
    </row>
    <row r="5" spans="2:9" x14ac:dyDescent="0.2">
      <c r="B5" s="1199"/>
      <c r="C5" s="1199"/>
      <c r="D5" s="1199"/>
      <c r="E5" s="1199"/>
      <c r="F5" s="1196"/>
      <c r="H5" s="1198"/>
    </row>
    <row r="6" spans="2:9" s="1202" customFormat="1" ht="21.75" x14ac:dyDescent="0.2">
      <c r="B6" s="1200" t="s">
        <v>522</v>
      </c>
      <c r="C6" s="1201"/>
      <c r="D6" s="1201"/>
      <c r="E6" s="1201"/>
      <c r="F6" s="1201"/>
    </row>
    <row r="7" spans="2:9" s="1202" customFormat="1" ht="21.75" x14ac:dyDescent="0.2">
      <c r="B7" s="1203"/>
      <c r="C7" s="1204"/>
      <c r="D7" s="1204"/>
      <c r="E7" s="1204"/>
      <c r="F7" s="1205"/>
    </row>
    <row r="8" spans="2:9" s="1202" customFormat="1" ht="42" customHeight="1" x14ac:dyDescent="0.2">
      <c r="B8" s="1206" t="s">
        <v>0</v>
      </c>
      <c r="C8" s="1472" t="s">
        <v>898</v>
      </c>
      <c r="D8" s="1473"/>
      <c r="E8" s="1207" t="s">
        <v>110</v>
      </c>
      <c r="F8" s="1205"/>
    </row>
    <row r="9" spans="2:9" s="1202" customFormat="1" ht="43.5" x14ac:dyDescent="0.2">
      <c r="B9" s="1208" t="s">
        <v>1062</v>
      </c>
      <c r="C9" s="1209">
        <v>1200</v>
      </c>
      <c r="D9" s="1209" t="s">
        <v>1059</v>
      </c>
      <c r="E9" s="1216">
        <f>C9*C43</f>
        <v>1094421.5999999999</v>
      </c>
      <c r="F9" s="1204"/>
    </row>
    <row r="10" spans="2:9" s="1202" customFormat="1" ht="21.75" x14ac:dyDescent="0.2">
      <c r="B10" s="1208" t="s">
        <v>503</v>
      </c>
      <c r="C10" s="1209">
        <v>10</v>
      </c>
      <c r="D10" s="1209" t="s">
        <v>1044</v>
      </c>
      <c r="E10" s="1216">
        <f>C10*'Obra '!E9</f>
        <v>175055.6</v>
      </c>
      <c r="F10" s="1204"/>
    </row>
    <row r="11" spans="2:9" s="1202" customFormat="1" ht="21.75" x14ac:dyDescent="0.2">
      <c r="B11" s="1208" t="s">
        <v>448</v>
      </c>
      <c r="C11" s="1209">
        <v>18</v>
      </c>
      <c r="D11" s="1209" t="s">
        <v>1044</v>
      </c>
      <c r="E11" s="1216">
        <f>C11*'Obra '!E9</f>
        <v>315100.08</v>
      </c>
      <c r="F11" s="1204"/>
      <c r="H11" s="1242"/>
    </row>
    <row r="12" spans="2:9" s="1202" customFormat="1" ht="21.75" x14ac:dyDescent="0.2">
      <c r="B12" s="1208" t="s">
        <v>453</v>
      </c>
      <c r="C12" s="1209">
        <v>4</v>
      </c>
      <c r="D12" s="1209" t="s">
        <v>1044</v>
      </c>
      <c r="E12" s="1216">
        <f>C12*'Obra '!E9</f>
        <v>70022.240000000005</v>
      </c>
      <c r="F12" s="1204"/>
    </row>
    <row r="13" spans="2:9" s="1202" customFormat="1" ht="21.75" x14ac:dyDescent="0.2">
      <c r="B13" s="1208" t="s">
        <v>452</v>
      </c>
      <c r="C13" s="1209">
        <v>2</v>
      </c>
      <c r="D13" s="1209" t="s">
        <v>1044</v>
      </c>
      <c r="E13" s="1216">
        <f>C13*'Obra '!E9</f>
        <v>35011.120000000003</v>
      </c>
      <c r="F13" s="1204"/>
    </row>
    <row r="14" spans="2:9" s="1202" customFormat="1" ht="21.75" x14ac:dyDescent="0.2">
      <c r="B14" s="1208" t="s">
        <v>1060</v>
      </c>
      <c r="C14" s="1209">
        <v>10</v>
      </c>
      <c r="D14" s="1209" t="s">
        <v>1044</v>
      </c>
      <c r="E14" s="1216">
        <f>C14*'Obra '!E9</f>
        <v>175055.6</v>
      </c>
      <c r="F14" s="1204"/>
    </row>
    <row r="15" spans="2:9" s="1202" customFormat="1" ht="21.75" x14ac:dyDescent="0.2">
      <c r="B15" s="1463" t="s">
        <v>10</v>
      </c>
      <c r="C15" s="1463"/>
      <c r="D15" s="1463"/>
      <c r="E15" s="1243">
        <f>SUM(E9:E14)</f>
        <v>1864666.2400000002</v>
      </c>
      <c r="F15" s="1210"/>
    </row>
    <row r="16" spans="2:9" s="1202" customFormat="1" ht="21.75" x14ac:dyDescent="0.2">
      <c r="B16" s="1464"/>
      <c r="C16" s="1464"/>
      <c r="D16" s="1464"/>
      <c r="E16" s="1211"/>
      <c r="F16" s="1205"/>
    </row>
    <row r="17" spans="1:6" ht="23.25" customHeight="1" x14ac:dyDescent="0.2">
      <c r="B17" s="1474" t="s">
        <v>1061</v>
      </c>
      <c r="C17" s="1475"/>
      <c r="D17" s="1476"/>
      <c r="E17" s="1220"/>
      <c r="F17" s="1213"/>
    </row>
    <row r="19" spans="1:6" x14ac:dyDescent="0.2">
      <c r="C19" s="1228"/>
      <c r="E19" s="1228"/>
    </row>
    <row r="20" spans="1:6" x14ac:dyDescent="0.2">
      <c r="B20" s="1470" t="s">
        <v>1063</v>
      </c>
      <c r="C20" s="1470"/>
    </row>
    <row r="21" spans="1:6" x14ac:dyDescent="0.2">
      <c r="A21" s="1229"/>
      <c r="B21" s="1230" t="s">
        <v>1064</v>
      </c>
      <c r="C21" s="1231" t="s">
        <v>1021</v>
      </c>
    </row>
    <row r="22" spans="1:6" x14ac:dyDescent="0.2">
      <c r="A22" s="1469" t="s">
        <v>2327</v>
      </c>
      <c r="B22" s="1212" t="s">
        <v>2328</v>
      </c>
      <c r="C22" s="1232">
        <v>71.56</v>
      </c>
    </row>
    <row r="23" spans="1:6" x14ac:dyDescent="0.2">
      <c r="A23" s="1469"/>
      <c r="B23" s="1212" t="s">
        <v>2329</v>
      </c>
      <c r="C23" s="1232">
        <v>85.91</v>
      </c>
    </row>
    <row r="24" spans="1:6" x14ac:dyDescent="0.2">
      <c r="A24" s="1469"/>
      <c r="B24" s="1212" t="s">
        <v>2330</v>
      </c>
      <c r="C24" s="1232">
        <f>132.9*0.5</f>
        <v>66.45</v>
      </c>
      <c r="D24" s="1212" t="s">
        <v>1066</v>
      </c>
    </row>
    <row r="25" spans="1:6" x14ac:dyDescent="0.2">
      <c r="A25" s="1469"/>
      <c r="B25" s="1212" t="s">
        <v>2331</v>
      </c>
      <c r="C25" s="1232">
        <v>30.06</v>
      </c>
    </row>
    <row r="26" spans="1:6" x14ac:dyDescent="0.2">
      <c r="A26" s="1469"/>
      <c r="B26" s="1212" t="s">
        <v>2332</v>
      </c>
      <c r="C26" s="1232">
        <v>30.06</v>
      </c>
    </row>
    <row r="27" spans="1:6" x14ac:dyDescent="0.2">
      <c r="A27" s="1471"/>
      <c r="B27" s="1233" t="s">
        <v>1067</v>
      </c>
      <c r="C27" s="1234">
        <f>56.09*0.4</f>
        <v>22.436000000000003</v>
      </c>
      <c r="D27" s="1212" t="s">
        <v>1066</v>
      </c>
    </row>
    <row r="28" spans="1:6" ht="24" x14ac:dyDescent="0.2">
      <c r="A28" s="1235" t="s">
        <v>95</v>
      </c>
      <c r="B28" s="1236" t="s">
        <v>2333</v>
      </c>
      <c r="C28" s="1237">
        <f>54.84*11*0.4</f>
        <v>241.29600000000002</v>
      </c>
      <c r="D28" s="1212" t="s">
        <v>1066</v>
      </c>
    </row>
    <row r="29" spans="1:6" x14ac:dyDescent="0.2">
      <c r="A29" s="1468" t="s">
        <v>1143</v>
      </c>
      <c r="B29" s="1238" t="s">
        <v>1065</v>
      </c>
      <c r="C29" s="1239">
        <v>36.880000000000003</v>
      </c>
    </row>
    <row r="30" spans="1:6" x14ac:dyDescent="0.2">
      <c r="A30" s="1469"/>
      <c r="B30" s="1212" t="s">
        <v>2334</v>
      </c>
      <c r="C30" s="1232">
        <v>19.04</v>
      </c>
    </row>
    <row r="31" spans="1:6" x14ac:dyDescent="0.2">
      <c r="A31" s="1469"/>
      <c r="B31" s="1212" t="s">
        <v>2328</v>
      </c>
      <c r="C31" s="1232">
        <v>79.91</v>
      </c>
    </row>
    <row r="32" spans="1:6" x14ac:dyDescent="0.2">
      <c r="A32" s="1469"/>
      <c r="B32" s="1212" t="s">
        <v>2335</v>
      </c>
      <c r="C32" s="1232">
        <f>159.14*0.4</f>
        <v>63.655999999999999</v>
      </c>
      <c r="D32" s="1212" t="s">
        <v>1066</v>
      </c>
    </row>
    <row r="33" spans="1:5" x14ac:dyDescent="0.2">
      <c r="A33" s="1469"/>
      <c r="B33" s="1212" t="s">
        <v>1068</v>
      </c>
      <c r="C33" s="1232">
        <v>84.24</v>
      </c>
    </row>
    <row r="34" spans="1:5" x14ac:dyDescent="0.2">
      <c r="A34" s="1469"/>
      <c r="B34" s="1212" t="s">
        <v>1067</v>
      </c>
      <c r="C34" s="1232">
        <f>26.95*0.4</f>
        <v>10.780000000000001</v>
      </c>
      <c r="D34" s="1212" t="s">
        <v>1066</v>
      </c>
    </row>
    <row r="35" spans="1:5" x14ac:dyDescent="0.2">
      <c r="A35" s="1469"/>
      <c r="B35" s="1212" t="s">
        <v>2336</v>
      </c>
      <c r="C35" s="1232">
        <v>14.95</v>
      </c>
    </row>
    <row r="36" spans="1:5" x14ac:dyDescent="0.2">
      <c r="A36" s="1469"/>
      <c r="B36" s="1212" t="s">
        <v>2337</v>
      </c>
      <c r="C36" s="1232">
        <v>12.41</v>
      </c>
    </row>
    <row r="37" spans="1:5" x14ac:dyDescent="0.2">
      <c r="A37" s="1469"/>
      <c r="B37" s="1212" t="s">
        <v>2338</v>
      </c>
      <c r="C37" s="1232">
        <v>8.33</v>
      </c>
    </row>
    <row r="38" spans="1:5" x14ac:dyDescent="0.2">
      <c r="A38" s="1469"/>
      <c r="B38" s="1212" t="s">
        <v>830</v>
      </c>
      <c r="C38" s="1232">
        <v>4.29</v>
      </c>
    </row>
    <row r="39" spans="1:5" x14ac:dyDescent="0.2">
      <c r="A39" s="1469"/>
      <c r="B39" s="1212" t="s">
        <v>2339</v>
      </c>
      <c r="C39" s="1232">
        <v>9.8800000000000008</v>
      </c>
    </row>
    <row r="40" spans="1:5" x14ac:dyDescent="0.2">
      <c r="A40" s="1469"/>
      <c r="B40" s="1212" t="s">
        <v>2340</v>
      </c>
      <c r="C40" s="1232">
        <v>8.4</v>
      </c>
      <c r="E40" s="1299"/>
    </row>
    <row r="41" spans="1:5" x14ac:dyDescent="0.2">
      <c r="A41" s="1469"/>
      <c r="B41" s="1212" t="s">
        <v>2341</v>
      </c>
      <c r="C41" s="1232">
        <v>9.09</v>
      </c>
      <c r="E41" s="1299"/>
    </row>
    <row r="42" spans="1:5" x14ac:dyDescent="0.2">
      <c r="A42" s="1469"/>
      <c r="B42" s="1212" t="s">
        <v>1067</v>
      </c>
      <c r="C42" s="1232">
        <v>2.39</v>
      </c>
      <c r="E42" s="1299"/>
    </row>
    <row r="43" spans="1:5" x14ac:dyDescent="0.2">
      <c r="A43" s="1240"/>
      <c r="B43" s="1241" t="s">
        <v>16</v>
      </c>
      <c r="C43" s="1241">
        <f>SUM(C22:C42)</f>
        <v>912.01799999999992</v>
      </c>
    </row>
  </sheetData>
  <mergeCells count="8">
    <mergeCell ref="A29:A42"/>
    <mergeCell ref="B20:C20"/>
    <mergeCell ref="A22:A27"/>
    <mergeCell ref="B2:F2"/>
    <mergeCell ref="C8:D8"/>
    <mergeCell ref="B15:D15"/>
    <mergeCell ref="B16:D16"/>
    <mergeCell ref="B17:D17"/>
  </mergeCells>
  <phoneticPr fontId="39" type="noConversion"/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2B70-17C8-42FB-9980-79E48CE8CC45}">
  <sheetPr codeName="Planilha11"/>
  <dimension ref="L6:M12"/>
  <sheetViews>
    <sheetView showGridLines="0" topLeftCell="A100" workbookViewId="0">
      <selection activeCell="M6" sqref="M6"/>
    </sheetView>
  </sheetViews>
  <sheetFormatPr defaultRowHeight="12.75" x14ac:dyDescent="0.2"/>
  <cols>
    <col min="12" max="12" width="12.85546875" bestFit="1" customWidth="1"/>
    <col min="13" max="13" width="9.28515625" bestFit="1" customWidth="1"/>
  </cols>
  <sheetData>
    <row r="6" spans="12:13" x14ac:dyDescent="0.2">
      <c r="L6" s="726">
        <f>(92273.31+12957.46+45908+7494)</f>
        <v>158632.76999999999</v>
      </c>
      <c r="M6" s="726">
        <f>L6/(259.53*2+288.02)</f>
        <v>196.55148188531496</v>
      </c>
    </row>
    <row r="9" spans="12:13" x14ac:dyDescent="0.2">
      <c r="L9" s="727"/>
      <c r="M9" s="715"/>
    </row>
    <row r="10" spans="12:13" x14ac:dyDescent="0.2">
      <c r="L10" s="727"/>
      <c r="M10" s="715"/>
    </row>
    <row r="11" spans="12:13" x14ac:dyDescent="0.2">
      <c r="L11" s="727"/>
      <c r="M11" s="715"/>
    </row>
    <row r="12" spans="12:13" x14ac:dyDescent="0.2">
      <c r="L12" s="727"/>
    </row>
  </sheetData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DBDF-150D-4EC9-8975-F1B62EB2BA4D}">
  <sheetPr codeName="Planilha14">
    <tabColor rgb="FFF43800"/>
    <pageSetUpPr fitToPage="1"/>
  </sheetPr>
  <dimension ref="A1:H37"/>
  <sheetViews>
    <sheetView showGridLines="0" view="pageBreakPreview" zoomScaleNormal="100" zoomScaleSheetLayoutView="100" workbookViewId="0">
      <selection activeCell="B2" sqref="B2"/>
    </sheetView>
  </sheetViews>
  <sheetFormatPr defaultRowHeight="12.75" x14ac:dyDescent="0.2"/>
  <cols>
    <col min="1" max="1" width="28.7109375" customWidth="1"/>
    <col min="2" max="2" width="19.42578125" customWidth="1"/>
    <col min="3" max="3" width="53.85546875" bestFit="1" customWidth="1"/>
    <col min="4" max="4" width="20.7109375" customWidth="1"/>
    <col min="5" max="5" width="24.7109375" customWidth="1"/>
    <col min="7" max="7" width="44.7109375" customWidth="1"/>
  </cols>
  <sheetData>
    <row r="1" spans="1:8" s="71" customFormat="1" ht="15" customHeight="1" x14ac:dyDescent="0.2">
      <c r="A1" s="600"/>
      <c r="B1" s="653" t="s">
        <v>391</v>
      </c>
      <c r="C1" s="654" t="e">
        <f>#REF!</f>
        <v>#REF!</v>
      </c>
      <c r="D1" s="657"/>
      <c r="E1" s="601"/>
      <c r="F1" s="93"/>
      <c r="G1" s="93"/>
      <c r="H1" s="93"/>
    </row>
    <row r="2" spans="1:8" s="71" customFormat="1" ht="15" customHeight="1" x14ac:dyDescent="0.2">
      <c r="A2" s="680"/>
      <c r="B2" s="653" t="s">
        <v>358</v>
      </c>
      <c r="C2" s="684" t="e">
        <f>#REF!</f>
        <v>#REF!</v>
      </c>
      <c r="D2" s="657"/>
      <c r="E2" s="681"/>
      <c r="F2" s="93"/>
      <c r="G2" s="93"/>
      <c r="H2" s="93"/>
    </row>
    <row r="3" spans="1:8" s="90" customFormat="1" ht="15" customHeight="1" x14ac:dyDescent="0.2">
      <c r="A3" s="609"/>
      <c r="B3" s="655" t="s">
        <v>359</v>
      </c>
      <c r="C3" s="656" t="s">
        <v>362</v>
      </c>
      <c r="D3" s="658"/>
      <c r="E3" s="605"/>
    </row>
    <row r="4" spans="1:8" s="90" customFormat="1" ht="20.45" customHeight="1" x14ac:dyDescent="0.2">
      <c r="A4" s="1380" t="s">
        <v>387</v>
      </c>
      <c r="B4" s="1409"/>
      <c r="C4" s="1409"/>
      <c r="D4" s="1409"/>
      <c r="E4" s="1409"/>
    </row>
    <row r="5" spans="1:8" s="90" customFormat="1" ht="18.600000000000001" customHeight="1" x14ac:dyDescent="0.2">
      <c r="A5" s="663" t="s">
        <v>390</v>
      </c>
      <c r="B5" s="664"/>
      <c r="C5" s="664"/>
      <c r="D5" s="664"/>
      <c r="E5" s="665"/>
    </row>
    <row r="6" spans="1:8" ht="16.899999999999999" customHeight="1" x14ac:dyDescent="0.2">
      <c r="A6" s="637" t="s">
        <v>21</v>
      </c>
      <c r="B6" s="638" t="s">
        <v>383</v>
      </c>
      <c r="C6" s="638" t="s">
        <v>384</v>
      </c>
      <c r="D6" s="638" t="s">
        <v>385</v>
      </c>
      <c r="E6" s="639" t="s">
        <v>386</v>
      </c>
      <c r="G6" s="342"/>
    </row>
    <row r="7" spans="1:8" s="648" customFormat="1" ht="15" customHeight="1" x14ac:dyDescent="0.2">
      <c r="A7" s="645"/>
      <c r="B7" s="646"/>
      <c r="C7" s="647"/>
      <c r="D7" s="660"/>
      <c r="E7" s="659"/>
      <c r="G7" s="342"/>
    </row>
    <row r="8" spans="1:8" s="648" customFormat="1" ht="15" customHeight="1" x14ac:dyDescent="0.2">
      <c r="A8" s="649"/>
      <c r="B8" s="650"/>
      <c r="C8" s="651"/>
      <c r="D8" s="661"/>
      <c r="E8" s="643"/>
      <c r="G8" s="342"/>
    </row>
    <row r="9" spans="1:8" s="648" customFormat="1" ht="15" customHeight="1" x14ac:dyDescent="0.2">
      <c r="A9" s="649"/>
      <c r="B9" s="652"/>
      <c r="C9" s="651"/>
      <c r="D9" s="661"/>
      <c r="E9" s="643"/>
    </row>
    <row r="10" spans="1:8" ht="15" customHeight="1" x14ac:dyDescent="0.2">
      <c r="A10" s="649"/>
      <c r="B10" s="652"/>
      <c r="C10" s="641"/>
      <c r="D10" s="661"/>
      <c r="E10" s="643"/>
    </row>
    <row r="11" spans="1:8" ht="15" customHeight="1" x14ac:dyDescent="0.2">
      <c r="A11" s="640"/>
      <c r="B11" s="642"/>
      <c r="C11" s="636"/>
      <c r="D11" s="661"/>
      <c r="E11" s="644"/>
    </row>
    <row r="12" spans="1:8" ht="15" customHeight="1" x14ac:dyDescent="0.2">
      <c r="A12" s="640"/>
      <c r="B12" s="642"/>
      <c r="C12" s="641"/>
      <c r="D12" s="662"/>
      <c r="E12" s="644"/>
    </row>
    <row r="13" spans="1:8" ht="15" customHeight="1" x14ac:dyDescent="0.2">
      <c r="A13" s="640"/>
      <c r="B13" s="642"/>
      <c r="C13" s="641"/>
      <c r="D13" s="662"/>
      <c r="E13" s="644"/>
    </row>
    <row r="14" spans="1:8" ht="15" customHeight="1" x14ac:dyDescent="0.2">
      <c r="A14" s="640"/>
      <c r="B14" s="642"/>
      <c r="C14" s="641"/>
      <c r="D14" s="662"/>
      <c r="E14" s="644"/>
    </row>
    <row r="15" spans="1:8" ht="15" customHeight="1" x14ac:dyDescent="0.2">
      <c r="A15" s="640"/>
      <c r="B15" s="642"/>
      <c r="C15" s="641"/>
      <c r="D15" s="662"/>
      <c r="E15" s="644"/>
    </row>
    <row r="16" spans="1:8" ht="15" customHeight="1" x14ac:dyDescent="0.2">
      <c r="A16" s="640"/>
      <c r="B16" s="642"/>
      <c r="C16" s="641"/>
      <c r="D16" s="662"/>
      <c r="E16" s="644"/>
    </row>
    <row r="17" spans="1:5" ht="15" customHeight="1" x14ac:dyDescent="0.2">
      <c r="A17" s="640"/>
      <c r="B17" s="642"/>
      <c r="C17" s="641"/>
      <c r="D17" s="662"/>
      <c r="E17" s="644"/>
    </row>
    <row r="18" spans="1:5" ht="15" customHeight="1" x14ac:dyDescent="0.2">
      <c r="A18" s="640"/>
      <c r="B18" s="642"/>
      <c r="C18" s="641"/>
      <c r="D18" s="662"/>
      <c r="E18" s="644"/>
    </row>
    <row r="19" spans="1:5" ht="15" customHeight="1" x14ac:dyDescent="0.2">
      <c r="A19" s="640"/>
      <c r="B19" s="642"/>
      <c r="C19" s="641"/>
      <c r="D19" s="662"/>
      <c r="E19" s="644"/>
    </row>
    <row r="20" spans="1:5" ht="15" customHeight="1" x14ac:dyDescent="0.2">
      <c r="A20" s="640"/>
      <c r="B20" s="642"/>
      <c r="C20" s="641"/>
      <c r="D20" s="662"/>
      <c r="E20" s="644"/>
    </row>
    <row r="21" spans="1:5" ht="15" customHeight="1" x14ac:dyDescent="0.2">
      <c r="A21" s="640"/>
      <c r="B21" s="642"/>
      <c r="C21" s="641"/>
      <c r="D21" s="662"/>
      <c r="E21" s="644"/>
    </row>
    <row r="22" spans="1:5" ht="15" customHeight="1" x14ac:dyDescent="0.2">
      <c r="A22" s="640"/>
      <c r="B22" s="642"/>
      <c r="C22" s="641"/>
      <c r="D22" s="662"/>
      <c r="E22" s="644"/>
    </row>
    <row r="23" spans="1:5" ht="15" customHeight="1" x14ac:dyDescent="0.2">
      <c r="A23" s="640"/>
      <c r="B23" s="642"/>
      <c r="C23" s="641"/>
      <c r="D23" s="662"/>
      <c r="E23" s="644"/>
    </row>
    <row r="24" spans="1:5" ht="15" customHeight="1" x14ac:dyDescent="0.2">
      <c r="A24" s="640"/>
      <c r="B24" s="642"/>
      <c r="C24" s="641"/>
      <c r="D24" s="662"/>
      <c r="E24" s="644"/>
    </row>
    <row r="25" spans="1:5" ht="15" customHeight="1" x14ac:dyDescent="0.2">
      <c r="A25" s="640"/>
      <c r="B25" s="642"/>
      <c r="C25" s="641"/>
      <c r="D25" s="662"/>
      <c r="E25" s="644"/>
    </row>
    <row r="26" spans="1:5" ht="15" customHeight="1" x14ac:dyDescent="0.2">
      <c r="A26" s="640"/>
      <c r="B26" s="642"/>
      <c r="C26" s="641"/>
      <c r="D26" s="662"/>
      <c r="E26" s="644"/>
    </row>
    <row r="27" spans="1:5" ht="15" customHeight="1" x14ac:dyDescent="0.2">
      <c r="A27" s="640"/>
      <c r="B27" s="642"/>
      <c r="C27" s="641"/>
      <c r="D27" s="662"/>
      <c r="E27" s="644"/>
    </row>
    <row r="28" spans="1:5" ht="15" customHeight="1" x14ac:dyDescent="0.2">
      <c r="A28" s="640"/>
      <c r="B28" s="642"/>
      <c r="C28" s="641"/>
      <c r="D28" s="662"/>
      <c r="E28" s="644"/>
    </row>
    <row r="29" spans="1:5" ht="15" customHeight="1" x14ac:dyDescent="0.2">
      <c r="A29" s="640"/>
      <c r="B29" s="642"/>
      <c r="C29" s="641"/>
      <c r="D29" s="662"/>
      <c r="E29" s="644"/>
    </row>
    <row r="30" spans="1:5" ht="15" customHeight="1" x14ac:dyDescent="0.2">
      <c r="A30" s="640"/>
      <c r="B30" s="642"/>
      <c r="C30" s="641"/>
      <c r="D30" s="662"/>
      <c r="E30" s="644"/>
    </row>
    <row r="31" spans="1:5" ht="15" customHeight="1" x14ac:dyDescent="0.2">
      <c r="A31" s="640"/>
      <c r="B31" s="642"/>
      <c r="C31" s="641"/>
      <c r="D31" s="662"/>
      <c r="E31" s="644"/>
    </row>
    <row r="32" spans="1:5" ht="15" customHeight="1" x14ac:dyDescent="0.2">
      <c r="A32" s="640"/>
      <c r="B32" s="642"/>
      <c r="C32" s="641"/>
      <c r="D32" s="662"/>
      <c r="E32" s="644"/>
    </row>
    <row r="33" spans="1:5" ht="15" customHeight="1" x14ac:dyDescent="0.2">
      <c r="A33" s="640"/>
      <c r="B33" s="642"/>
      <c r="C33" s="641"/>
      <c r="D33" s="662"/>
      <c r="E33" s="644"/>
    </row>
    <row r="34" spans="1:5" ht="15" customHeight="1" x14ac:dyDescent="0.2">
      <c r="A34" s="640"/>
      <c r="B34" s="642"/>
      <c r="C34" s="641"/>
      <c r="D34" s="662"/>
      <c r="E34" s="644"/>
    </row>
    <row r="35" spans="1:5" ht="15" customHeight="1" x14ac:dyDescent="0.2">
      <c r="A35" s="640"/>
      <c r="B35" s="642"/>
      <c r="C35" s="641"/>
      <c r="D35" s="662"/>
      <c r="E35" s="644"/>
    </row>
    <row r="36" spans="1:5" ht="15" customHeight="1" x14ac:dyDescent="0.2">
      <c r="A36" s="640"/>
      <c r="B36" s="642"/>
      <c r="C36" s="641"/>
      <c r="D36" s="662"/>
      <c r="E36" s="644"/>
    </row>
    <row r="37" spans="1:5" ht="15" customHeight="1" x14ac:dyDescent="0.2">
      <c r="A37" s="640"/>
      <c r="B37" s="642"/>
      <c r="C37" s="641"/>
      <c r="D37" s="662"/>
      <c r="E37" s="644"/>
    </row>
  </sheetData>
  <mergeCells count="1">
    <mergeCell ref="A4:E4"/>
  </mergeCells>
  <conditionalFormatting sqref="D7:D37">
    <cfRule type="containsText" dxfId="1222" priority="1" operator="containsText" text="Recebido">
      <formula>NOT(ISERROR(SEARCH("Recebido",D7)))</formula>
    </cfRule>
    <cfRule type="containsText" dxfId="1221" priority="2" operator="containsText" text="Aguardando">
      <formula>NOT(ISERROR(SEARCH("Aguardando",D7)))</formula>
    </cfRule>
    <cfRule type="containsText" dxfId="1220" priority="3" operator="containsText" text="Não">
      <formula>NOT(ISERROR(SEARCH("Não",D7)))</formula>
    </cfRule>
  </conditionalFormatting>
  <dataValidations disablePrompts="1" count="1">
    <dataValidation type="list" allowBlank="1" showInputMessage="1" showErrorMessage="1" sqref="D7:D37" xr:uid="{D9469A84-F0BB-46EE-A7DE-5C40D1A51CBE}">
      <formula1>"Aguardando, Recebido, Não atuam na região"</formula1>
    </dataValidation>
  </dataValidations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0A8-322E-451B-9D26-1F126B598999}">
  <sheetPr codeName="Planilha16">
    <tabColor rgb="FFF43800"/>
    <pageSetUpPr fitToPage="1"/>
  </sheetPr>
  <dimension ref="A1:W33"/>
  <sheetViews>
    <sheetView showGridLines="0" view="pageBreakPreview" zoomScaleNormal="100" zoomScaleSheetLayoutView="100" workbookViewId="0">
      <pane ySplit="6" topLeftCell="A7" activePane="bottomLeft" state="frozen"/>
      <selection sqref="A1:XFD3"/>
      <selection pane="bottomLeft" activeCell="D24" sqref="D24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4" width="8.140625" style="4" customWidth="1"/>
    <col min="15" max="15" width="9.140625" style="4" customWidth="1"/>
    <col min="16" max="16" width="7.42578125" style="4" customWidth="1"/>
    <col min="17" max="17" width="21.42578125" style="4" bestFit="1" customWidth="1"/>
    <col min="18" max="18" width="10.28515625" style="4" bestFit="1" customWidth="1"/>
    <col min="19" max="250" width="8.85546875" style="4"/>
    <col min="251" max="251" width="14.5703125" style="4" customWidth="1"/>
    <col min="252" max="252" width="20.7109375" style="4" customWidth="1"/>
    <col min="253" max="253" width="8.85546875" style="4"/>
    <col min="254" max="265" width="8.42578125" style="4" customWidth="1"/>
    <col min="266" max="506" width="8.85546875" style="4"/>
    <col min="507" max="507" width="14.5703125" style="4" customWidth="1"/>
    <col min="508" max="508" width="20.7109375" style="4" customWidth="1"/>
    <col min="509" max="509" width="8.85546875" style="4"/>
    <col min="510" max="521" width="8.42578125" style="4" customWidth="1"/>
    <col min="522" max="762" width="8.85546875" style="4"/>
    <col min="763" max="763" width="14.5703125" style="4" customWidth="1"/>
    <col min="764" max="764" width="20.7109375" style="4" customWidth="1"/>
    <col min="765" max="765" width="8.85546875" style="4"/>
    <col min="766" max="777" width="8.42578125" style="4" customWidth="1"/>
    <col min="778" max="1018" width="8.85546875" style="4"/>
    <col min="1019" max="1019" width="14.5703125" style="4" customWidth="1"/>
    <col min="1020" max="1020" width="20.7109375" style="4" customWidth="1"/>
    <col min="1021" max="1021" width="8.85546875" style="4"/>
    <col min="1022" max="1033" width="8.42578125" style="4" customWidth="1"/>
    <col min="1034" max="1274" width="8.85546875" style="4"/>
    <col min="1275" max="1275" width="14.5703125" style="4" customWidth="1"/>
    <col min="1276" max="1276" width="20.7109375" style="4" customWidth="1"/>
    <col min="1277" max="1277" width="8.85546875" style="4"/>
    <col min="1278" max="1289" width="8.42578125" style="4" customWidth="1"/>
    <col min="1290" max="1530" width="8.85546875" style="4"/>
    <col min="1531" max="1531" width="14.5703125" style="4" customWidth="1"/>
    <col min="1532" max="1532" width="20.7109375" style="4" customWidth="1"/>
    <col min="1533" max="1533" width="8.85546875" style="4"/>
    <col min="1534" max="1545" width="8.42578125" style="4" customWidth="1"/>
    <col min="1546" max="1786" width="8.85546875" style="4"/>
    <col min="1787" max="1787" width="14.5703125" style="4" customWidth="1"/>
    <col min="1788" max="1788" width="20.7109375" style="4" customWidth="1"/>
    <col min="1789" max="1789" width="8.85546875" style="4"/>
    <col min="1790" max="1801" width="8.42578125" style="4" customWidth="1"/>
    <col min="1802" max="2042" width="8.85546875" style="4"/>
    <col min="2043" max="2043" width="14.5703125" style="4" customWidth="1"/>
    <col min="2044" max="2044" width="20.7109375" style="4" customWidth="1"/>
    <col min="2045" max="2045" width="8.85546875" style="4"/>
    <col min="2046" max="2057" width="8.42578125" style="4" customWidth="1"/>
    <col min="2058" max="2298" width="8.85546875" style="4"/>
    <col min="2299" max="2299" width="14.5703125" style="4" customWidth="1"/>
    <col min="2300" max="2300" width="20.7109375" style="4" customWidth="1"/>
    <col min="2301" max="2301" width="8.85546875" style="4"/>
    <col min="2302" max="2313" width="8.42578125" style="4" customWidth="1"/>
    <col min="2314" max="2554" width="8.85546875" style="4"/>
    <col min="2555" max="2555" width="14.5703125" style="4" customWidth="1"/>
    <col min="2556" max="2556" width="20.7109375" style="4" customWidth="1"/>
    <col min="2557" max="2557" width="8.85546875" style="4"/>
    <col min="2558" max="2569" width="8.42578125" style="4" customWidth="1"/>
    <col min="2570" max="2810" width="8.85546875" style="4"/>
    <col min="2811" max="2811" width="14.5703125" style="4" customWidth="1"/>
    <col min="2812" max="2812" width="20.7109375" style="4" customWidth="1"/>
    <col min="2813" max="2813" width="8.85546875" style="4"/>
    <col min="2814" max="2825" width="8.42578125" style="4" customWidth="1"/>
    <col min="2826" max="3066" width="8.85546875" style="4"/>
    <col min="3067" max="3067" width="14.5703125" style="4" customWidth="1"/>
    <col min="3068" max="3068" width="20.7109375" style="4" customWidth="1"/>
    <col min="3069" max="3069" width="8.85546875" style="4"/>
    <col min="3070" max="3081" width="8.42578125" style="4" customWidth="1"/>
    <col min="3082" max="3322" width="8.85546875" style="4"/>
    <col min="3323" max="3323" width="14.5703125" style="4" customWidth="1"/>
    <col min="3324" max="3324" width="20.7109375" style="4" customWidth="1"/>
    <col min="3325" max="3325" width="8.85546875" style="4"/>
    <col min="3326" max="3337" width="8.42578125" style="4" customWidth="1"/>
    <col min="3338" max="3578" width="8.85546875" style="4"/>
    <col min="3579" max="3579" width="14.5703125" style="4" customWidth="1"/>
    <col min="3580" max="3580" width="20.7109375" style="4" customWidth="1"/>
    <col min="3581" max="3581" width="8.85546875" style="4"/>
    <col min="3582" max="3593" width="8.42578125" style="4" customWidth="1"/>
    <col min="3594" max="3834" width="8.85546875" style="4"/>
    <col min="3835" max="3835" width="14.5703125" style="4" customWidth="1"/>
    <col min="3836" max="3836" width="20.7109375" style="4" customWidth="1"/>
    <col min="3837" max="3837" width="8.85546875" style="4"/>
    <col min="3838" max="3849" width="8.42578125" style="4" customWidth="1"/>
    <col min="3850" max="4090" width="8.85546875" style="4"/>
    <col min="4091" max="4091" width="14.5703125" style="4" customWidth="1"/>
    <col min="4092" max="4092" width="20.7109375" style="4" customWidth="1"/>
    <col min="4093" max="4093" width="8.85546875" style="4"/>
    <col min="4094" max="4105" width="8.42578125" style="4" customWidth="1"/>
    <col min="4106" max="4346" width="8.85546875" style="4"/>
    <col min="4347" max="4347" width="14.5703125" style="4" customWidth="1"/>
    <col min="4348" max="4348" width="20.7109375" style="4" customWidth="1"/>
    <col min="4349" max="4349" width="8.85546875" style="4"/>
    <col min="4350" max="4361" width="8.42578125" style="4" customWidth="1"/>
    <col min="4362" max="4602" width="8.85546875" style="4"/>
    <col min="4603" max="4603" width="14.5703125" style="4" customWidth="1"/>
    <col min="4604" max="4604" width="20.7109375" style="4" customWidth="1"/>
    <col min="4605" max="4605" width="8.85546875" style="4"/>
    <col min="4606" max="4617" width="8.42578125" style="4" customWidth="1"/>
    <col min="4618" max="4858" width="8.85546875" style="4"/>
    <col min="4859" max="4859" width="14.5703125" style="4" customWidth="1"/>
    <col min="4860" max="4860" width="20.7109375" style="4" customWidth="1"/>
    <col min="4861" max="4861" width="8.85546875" style="4"/>
    <col min="4862" max="4873" width="8.42578125" style="4" customWidth="1"/>
    <col min="4874" max="5114" width="8.85546875" style="4"/>
    <col min="5115" max="5115" width="14.5703125" style="4" customWidth="1"/>
    <col min="5116" max="5116" width="20.7109375" style="4" customWidth="1"/>
    <col min="5117" max="5117" width="8.85546875" style="4"/>
    <col min="5118" max="5129" width="8.42578125" style="4" customWidth="1"/>
    <col min="5130" max="5370" width="8.85546875" style="4"/>
    <col min="5371" max="5371" width="14.5703125" style="4" customWidth="1"/>
    <col min="5372" max="5372" width="20.7109375" style="4" customWidth="1"/>
    <col min="5373" max="5373" width="8.85546875" style="4"/>
    <col min="5374" max="5385" width="8.42578125" style="4" customWidth="1"/>
    <col min="5386" max="5626" width="8.85546875" style="4"/>
    <col min="5627" max="5627" width="14.5703125" style="4" customWidth="1"/>
    <col min="5628" max="5628" width="20.7109375" style="4" customWidth="1"/>
    <col min="5629" max="5629" width="8.85546875" style="4"/>
    <col min="5630" max="5641" width="8.42578125" style="4" customWidth="1"/>
    <col min="5642" max="5882" width="8.85546875" style="4"/>
    <col min="5883" max="5883" width="14.5703125" style="4" customWidth="1"/>
    <col min="5884" max="5884" width="20.7109375" style="4" customWidth="1"/>
    <col min="5885" max="5885" width="8.85546875" style="4"/>
    <col min="5886" max="5897" width="8.42578125" style="4" customWidth="1"/>
    <col min="5898" max="6138" width="8.85546875" style="4"/>
    <col min="6139" max="6139" width="14.5703125" style="4" customWidth="1"/>
    <col min="6140" max="6140" width="20.7109375" style="4" customWidth="1"/>
    <col min="6141" max="6141" width="8.85546875" style="4"/>
    <col min="6142" max="6153" width="8.42578125" style="4" customWidth="1"/>
    <col min="6154" max="6394" width="8.85546875" style="4"/>
    <col min="6395" max="6395" width="14.5703125" style="4" customWidth="1"/>
    <col min="6396" max="6396" width="20.7109375" style="4" customWidth="1"/>
    <col min="6397" max="6397" width="8.85546875" style="4"/>
    <col min="6398" max="6409" width="8.42578125" style="4" customWidth="1"/>
    <col min="6410" max="6650" width="8.85546875" style="4"/>
    <col min="6651" max="6651" width="14.5703125" style="4" customWidth="1"/>
    <col min="6652" max="6652" width="20.7109375" style="4" customWidth="1"/>
    <col min="6653" max="6653" width="8.85546875" style="4"/>
    <col min="6654" max="6665" width="8.42578125" style="4" customWidth="1"/>
    <col min="6666" max="6906" width="8.85546875" style="4"/>
    <col min="6907" max="6907" width="14.5703125" style="4" customWidth="1"/>
    <col min="6908" max="6908" width="20.7109375" style="4" customWidth="1"/>
    <col min="6909" max="6909" width="8.85546875" style="4"/>
    <col min="6910" max="6921" width="8.42578125" style="4" customWidth="1"/>
    <col min="6922" max="7162" width="8.85546875" style="4"/>
    <col min="7163" max="7163" width="14.5703125" style="4" customWidth="1"/>
    <col min="7164" max="7164" width="20.7109375" style="4" customWidth="1"/>
    <col min="7165" max="7165" width="8.85546875" style="4"/>
    <col min="7166" max="7177" width="8.42578125" style="4" customWidth="1"/>
    <col min="7178" max="7418" width="8.85546875" style="4"/>
    <col min="7419" max="7419" width="14.5703125" style="4" customWidth="1"/>
    <col min="7420" max="7420" width="20.7109375" style="4" customWidth="1"/>
    <col min="7421" max="7421" width="8.85546875" style="4"/>
    <col min="7422" max="7433" width="8.42578125" style="4" customWidth="1"/>
    <col min="7434" max="7674" width="8.85546875" style="4"/>
    <col min="7675" max="7675" width="14.5703125" style="4" customWidth="1"/>
    <col min="7676" max="7676" width="20.7109375" style="4" customWidth="1"/>
    <col min="7677" max="7677" width="8.85546875" style="4"/>
    <col min="7678" max="7689" width="8.42578125" style="4" customWidth="1"/>
    <col min="7690" max="7930" width="8.85546875" style="4"/>
    <col min="7931" max="7931" width="14.5703125" style="4" customWidth="1"/>
    <col min="7932" max="7932" width="20.7109375" style="4" customWidth="1"/>
    <col min="7933" max="7933" width="8.85546875" style="4"/>
    <col min="7934" max="7945" width="8.42578125" style="4" customWidth="1"/>
    <col min="7946" max="8186" width="8.85546875" style="4"/>
    <col min="8187" max="8187" width="14.5703125" style="4" customWidth="1"/>
    <col min="8188" max="8188" width="20.7109375" style="4" customWidth="1"/>
    <col min="8189" max="8189" width="8.85546875" style="4"/>
    <col min="8190" max="8201" width="8.42578125" style="4" customWidth="1"/>
    <col min="8202" max="8442" width="8.85546875" style="4"/>
    <col min="8443" max="8443" width="14.5703125" style="4" customWidth="1"/>
    <col min="8444" max="8444" width="20.7109375" style="4" customWidth="1"/>
    <col min="8445" max="8445" width="8.85546875" style="4"/>
    <col min="8446" max="8457" width="8.42578125" style="4" customWidth="1"/>
    <col min="8458" max="8698" width="8.85546875" style="4"/>
    <col min="8699" max="8699" width="14.5703125" style="4" customWidth="1"/>
    <col min="8700" max="8700" width="20.7109375" style="4" customWidth="1"/>
    <col min="8701" max="8701" width="8.85546875" style="4"/>
    <col min="8702" max="8713" width="8.42578125" style="4" customWidth="1"/>
    <col min="8714" max="8954" width="8.85546875" style="4"/>
    <col min="8955" max="8955" width="14.5703125" style="4" customWidth="1"/>
    <col min="8956" max="8956" width="20.7109375" style="4" customWidth="1"/>
    <col min="8957" max="8957" width="8.85546875" style="4"/>
    <col min="8958" max="8969" width="8.42578125" style="4" customWidth="1"/>
    <col min="8970" max="9210" width="8.85546875" style="4"/>
    <col min="9211" max="9211" width="14.5703125" style="4" customWidth="1"/>
    <col min="9212" max="9212" width="20.7109375" style="4" customWidth="1"/>
    <col min="9213" max="9213" width="8.85546875" style="4"/>
    <col min="9214" max="9225" width="8.42578125" style="4" customWidth="1"/>
    <col min="9226" max="9466" width="8.85546875" style="4"/>
    <col min="9467" max="9467" width="14.5703125" style="4" customWidth="1"/>
    <col min="9468" max="9468" width="20.7109375" style="4" customWidth="1"/>
    <col min="9469" max="9469" width="8.85546875" style="4"/>
    <col min="9470" max="9481" width="8.42578125" style="4" customWidth="1"/>
    <col min="9482" max="9722" width="8.85546875" style="4"/>
    <col min="9723" max="9723" width="14.5703125" style="4" customWidth="1"/>
    <col min="9724" max="9724" width="20.7109375" style="4" customWidth="1"/>
    <col min="9725" max="9725" width="8.85546875" style="4"/>
    <col min="9726" max="9737" width="8.42578125" style="4" customWidth="1"/>
    <col min="9738" max="9978" width="8.85546875" style="4"/>
    <col min="9979" max="9979" width="14.5703125" style="4" customWidth="1"/>
    <col min="9980" max="9980" width="20.7109375" style="4" customWidth="1"/>
    <col min="9981" max="9981" width="8.85546875" style="4"/>
    <col min="9982" max="9993" width="8.42578125" style="4" customWidth="1"/>
    <col min="9994" max="10234" width="8.85546875" style="4"/>
    <col min="10235" max="10235" width="14.5703125" style="4" customWidth="1"/>
    <col min="10236" max="10236" width="20.7109375" style="4" customWidth="1"/>
    <col min="10237" max="10237" width="8.85546875" style="4"/>
    <col min="10238" max="10249" width="8.42578125" style="4" customWidth="1"/>
    <col min="10250" max="10490" width="8.85546875" style="4"/>
    <col min="10491" max="10491" width="14.5703125" style="4" customWidth="1"/>
    <col min="10492" max="10492" width="20.7109375" style="4" customWidth="1"/>
    <col min="10493" max="10493" width="8.85546875" style="4"/>
    <col min="10494" max="10505" width="8.42578125" style="4" customWidth="1"/>
    <col min="10506" max="10746" width="8.85546875" style="4"/>
    <col min="10747" max="10747" width="14.5703125" style="4" customWidth="1"/>
    <col min="10748" max="10748" width="20.7109375" style="4" customWidth="1"/>
    <col min="10749" max="10749" width="8.85546875" style="4"/>
    <col min="10750" max="10761" width="8.42578125" style="4" customWidth="1"/>
    <col min="10762" max="11002" width="8.85546875" style="4"/>
    <col min="11003" max="11003" width="14.5703125" style="4" customWidth="1"/>
    <col min="11004" max="11004" width="20.7109375" style="4" customWidth="1"/>
    <col min="11005" max="11005" width="8.85546875" style="4"/>
    <col min="11006" max="11017" width="8.42578125" style="4" customWidth="1"/>
    <col min="11018" max="11258" width="8.85546875" style="4"/>
    <col min="11259" max="11259" width="14.5703125" style="4" customWidth="1"/>
    <col min="11260" max="11260" width="20.7109375" style="4" customWidth="1"/>
    <col min="11261" max="11261" width="8.85546875" style="4"/>
    <col min="11262" max="11273" width="8.42578125" style="4" customWidth="1"/>
    <col min="11274" max="11514" width="8.85546875" style="4"/>
    <col min="11515" max="11515" width="14.5703125" style="4" customWidth="1"/>
    <col min="11516" max="11516" width="20.7109375" style="4" customWidth="1"/>
    <col min="11517" max="11517" width="8.85546875" style="4"/>
    <col min="11518" max="11529" width="8.42578125" style="4" customWidth="1"/>
    <col min="11530" max="11770" width="8.85546875" style="4"/>
    <col min="11771" max="11771" width="14.5703125" style="4" customWidth="1"/>
    <col min="11772" max="11772" width="20.7109375" style="4" customWidth="1"/>
    <col min="11773" max="11773" width="8.85546875" style="4"/>
    <col min="11774" max="11785" width="8.42578125" style="4" customWidth="1"/>
    <col min="11786" max="12026" width="8.85546875" style="4"/>
    <col min="12027" max="12027" width="14.5703125" style="4" customWidth="1"/>
    <col min="12028" max="12028" width="20.7109375" style="4" customWidth="1"/>
    <col min="12029" max="12029" width="8.85546875" style="4"/>
    <col min="12030" max="12041" width="8.42578125" style="4" customWidth="1"/>
    <col min="12042" max="12282" width="8.85546875" style="4"/>
    <col min="12283" max="12283" width="14.5703125" style="4" customWidth="1"/>
    <col min="12284" max="12284" width="20.7109375" style="4" customWidth="1"/>
    <col min="12285" max="12285" width="8.85546875" style="4"/>
    <col min="12286" max="12297" width="8.42578125" style="4" customWidth="1"/>
    <col min="12298" max="12538" width="8.85546875" style="4"/>
    <col min="12539" max="12539" width="14.5703125" style="4" customWidth="1"/>
    <col min="12540" max="12540" width="20.7109375" style="4" customWidth="1"/>
    <col min="12541" max="12541" width="8.85546875" style="4"/>
    <col min="12542" max="12553" width="8.42578125" style="4" customWidth="1"/>
    <col min="12554" max="12794" width="8.85546875" style="4"/>
    <col min="12795" max="12795" width="14.5703125" style="4" customWidth="1"/>
    <col min="12796" max="12796" width="20.7109375" style="4" customWidth="1"/>
    <col min="12797" max="12797" width="8.85546875" style="4"/>
    <col min="12798" max="12809" width="8.42578125" style="4" customWidth="1"/>
    <col min="12810" max="13050" width="8.85546875" style="4"/>
    <col min="13051" max="13051" width="14.5703125" style="4" customWidth="1"/>
    <col min="13052" max="13052" width="20.7109375" style="4" customWidth="1"/>
    <col min="13053" max="13053" width="8.85546875" style="4"/>
    <col min="13054" max="13065" width="8.42578125" style="4" customWidth="1"/>
    <col min="13066" max="13306" width="8.85546875" style="4"/>
    <col min="13307" max="13307" width="14.5703125" style="4" customWidth="1"/>
    <col min="13308" max="13308" width="20.7109375" style="4" customWidth="1"/>
    <col min="13309" max="13309" width="8.85546875" style="4"/>
    <col min="13310" max="13321" width="8.42578125" style="4" customWidth="1"/>
    <col min="13322" max="13562" width="8.85546875" style="4"/>
    <col min="13563" max="13563" width="14.5703125" style="4" customWidth="1"/>
    <col min="13564" max="13564" width="20.7109375" style="4" customWidth="1"/>
    <col min="13565" max="13565" width="8.85546875" style="4"/>
    <col min="13566" max="13577" width="8.42578125" style="4" customWidth="1"/>
    <col min="13578" max="13818" width="8.85546875" style="4"/>
    <col min="13819" max="13819" width="14.5703125" style="4" customWidth="1"/>
    <col min="13820" max="13820" width="20.7109375" style="4" customWidth="1"/>
    <col min="13821" max="13821" width="8.85546875" style="4"/>
    <col min="13822" max="13833" width="8.42578125" style="4" customWidth="1"/>
    <col min="13834" max="14074" width="8.85546875" style="4"/>
    <col min="14075" max="14075" width="14.5703125" style="4" customWidth="1"/>
    <col min="14076" max="14076" width="20.7109375" style="4" customWidth="1"/>
    <col min="14077" max="14077" width="8.85546875" style="4"/>
    <col min="14078" max="14089" width="8.42578125" style="4" customWidth="1"/>
    <col min="14090" max="14330" width="8.85546875" style="4"/>
    <col min="14331" max="14331" width="14.5703125" style="4" customWidth="1"/>
    <col min="14332" max="14332" width="20.7109375" style="4" customWidth="1"/>
    <col min="14333" max="14333" width="8.85546875" style="4"/>
    <col min="14334" max="14345" width="8.42578125" style="4" customWidth="1"/>
    <col min="14346" max="14586" width="8.85546875" style="4"/>
    <col min="14587" max="14587" width="14.5703125" style="4" customWidth="1"/>
    <col min="14588" max="14588" width="20.7109375" style="4" customWidth="1"/>
    <col min="14589" max="14589" width="8.85546875" style="4"/>
    <col min="14590" max="14601" width="8.42578125" style="4" customWidth="1"/>
    <col min="14602" max="14842" width="8.85546875" style="4"/>
    <col min="14843" max="14843" width="14.5703125" style="4" customWidth="1"/>
    <col min="14844" max="14844" width="20.7109375" style="4" customWidth="1"/>
    <col min="14845" max="14845" width="8.85546875" style="4"/>
    <col min="14846" max="14857" width="8.42578125" style="4" customWidth="1"/>
    <col min="14858" max="15098" width="8.85546875" style="4"/>
    <col min="15099" max="15099" width="14.5703125" style="4" customWidth="1"/>
    <col min="15100" max="15100" width="20.7109375" style="4" customWidth="1"/>
    <col min="15101" max="15101" width="8.85546875" style="4"/>
    <col min="15102" max="15113" width="8.42578125" style="4" customWidth="1"/>
    <col min="15114" max="15354" width="8.85546875" style="4"/>
    <col min="15355" max="15355" width="14.5703125" style="4" customWidth="1"/>
    <col min="15356" max="15356" width="20.7109375" style="4" customWidth="1"/>
    <col min="15357" max="15357" width="8.85546875" style="4"/>
    <col min="15358" max="15369" width="8.42578125" style="4" customWidth="1"/>
    <col min="15370" max="15610" width="8.85546875" style="4"/>
    <col min="15611" max="15611" width="14.5703125" style="4" customWidth="1"/>
    <col min="15612" max="15612" width="20.7109375" style="4" customWidth="1"/>
    <col min="15613" max="15613" width="8.85546875" style="4"/>
    <col min="15614" max="15625" width="8.42578125" style="4" customWidth="1"/>
    <col min="15626" max="15866" width="8.85546875" style="4"/>
    <col min="15867" max="15867" width="14.5703125" style="4" customWidth="1"/>
    <col min="15868" max="15868" width="20.7109375" style="4" customWidth="1"/>
    <col min="15869" max="15869" width="8.85546875" style="4"/>
    <col min="15870" max="15881" width="8.42578125" style="4" customWidth="1"/>
    <col min="15882" max="16122" width="8.85546875" style="4"/>
    <col min="16123" max="16123" width="14.5703125" style="4" customWidth="1"/>
    <col min="16124" max="16124" width="20.7109375" style="4" customWidth="1"/>
    <col min="16125" max="16125" width="8.85546875" style="4"/>
    <col min="16126" max="16137" width="8.42578125" style="4" customWidth="1"/>
    <col min="16138" max="16378" width="8.85546875" style="4"/>
    <col min="16379" max="16384" width="9.140625" style="4" customWidth="1"/>
  </cols>
  <sheetData>
    <row r="1" spans="1:23" s="71" customFormat="1" ht="15" customHeight="1" x14ac:dyDescent="0.2">
      <c r="A1" s="597"/>
      <c r="B1" s="620" t="s">
        <v>391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4"/>
      <c r="M1" s="595"/>
      <c r="N1" s="600"/>
      <c r="O1" s="601"/>
      <c r="P1" s="687"/>
    </row>
    <row r="2" spans="1:23" s="348" customFormat="1" ht="15" customHeight="1" x14ac:dyDescent="0.2">
      <c r="A2" s="669"/>
      <c r="B2" s="620" t="s">
        <v>358</v>
      </c>
      <c r="C2" s="632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671"/>
      <c r="M2" s="670"/>
      <c r="N2" s="602"/>
      <c r="O2" s="603"/>
      <c r="P2" s="685"/>
    </row>
    <row r="3" spans="1:23" s="71" customFormat="1" ht="15" customHeight="1" x14ac:dyDescent="0.2">
      <c r="A3" s="599"/>
      <c r="B3" s="620" t="s">
        <v>359</v>
      </c>
      <c r="C3" s="594" t="s">
        <v>475</v>
      </c>
      <c r="D3" s="594"/>
      <c r="E3" s="594"/>
      <c r="F3" s="594"/>
      <c r="G3" s="594"/>
      <c r="H3" s="594"/>
      <c r="I3" s="594"/>
      <c r="J3" s="594"/>
      <c r="K3" s="596"/>
      <c r="L3" s="594"/>
      <c r="M3" s="595"/>
      <c r="N3" s="604"/>
      <c r="O3" s="605"/>
      <c r="P3" s="686"/>
      <c r="Q3" s="686"/>
    </row>
    <row r="4" spans="1:23" s="2" customFormat="1" ht="21.6" customHeight="1" x14ac:dyDescent="0.2">
      <c r="A4" s="1477" t="s">
        <v>398</v>
      </c>
      <c r="B4" s="1477"/>
      <c r="C4" s="1477"/>
      <c r="D4" s="1477"/>
      <c r="E4" s="1477"/>
      <c r="F4" s="1477"/>
      <c r="G4" s="1477"/>
      <c r="H4" s="1477"/>
      <c r="I4" s="1477"/>
      <c r="J4" s="1477"/>
      <c r="K4" s="1477"/>
      <c r="L4" s="1477"/>
      <c r="M4" s="1477"/>
      <c r="N4" s="1477"/>
      <c r="O4" s="1477"/>
      <c r="P4" s="686"/>
      <c r="Q4" s="319"/>
      <c r="R4" s="1"/>
      <c r="S4" s="1"/>
      <c r="T4" s="1"/>
      <c r="U4" s="1"/>
      <c r="V4" s="1"/>
      <c r="W4" s="1"/>
    </row>
    <row r="5" spans="1:23" s="2" customFormat="1" ht="15" customHeight="1" x14ac:dyDescent="0.2">
      <c r="A5" s="1478" t="s">
        <v>7</v>
      </c>
      <c r="B5" s="1479"/>
      <c r="C5" s="1482" t="s">
        <v>22</v>
      </c>
      <c r="D5" s="569" t="s">
        <v>81</v>
      </c>
      <c r="E5" s="570"/>
      <c r="F5" s="571"/>
      <c r="G5" s="571"/>
      <c r="H5" s="571"/>
      <c r="I5" s="571"/>
      <c r="J5" s="572"/>
      <c r="K5" s="569" t="s">
        <v>24</v>
      </c>
      <c r="L5" s="571"/>
      <c r="M5" s="571"/>
      <c r="N5" s="571"/>
      <c r="O5" s="573"/>
      <c r="P5" s="319"/>
      <c r="Q5" s="319"/>
      <c r="R5" s="1"/>
      <c r="S5" s="1"/>
      <c r="T5" s="1"/>
      <c r="U5" s="1"/>
      <c r="V5" s="1"/>
      <c r="W5" s="1"/>
    </row>
    <row r="6" spans="1:23" s="3" customFormat="1" ht="16.899999999999999" customHeight="1" x14ac:dyDescent="0.2">
      <c r="A6" s="1480"/>
      <c r="B6" s="1481"/>
      <c r="C6" s="1483"/>
      <c r="D6" s="568">
        <v>6.3</v>
      </c>
      <c r="E6" s="568">
        <v>8</v>
      </c>
      <c r="F6" s="568">
        <v>10</v>
      </c>
      <c r="G6" s="568">
        <v>12.5</v>
      </c>
      <c r="H6" s="568">
        <v>16</v>
      </c>
      <c r="I6" s="568">
        <v>20</v>
      </c>
      <c r="J6" s="568">
        <v>25</v>
      </c>
      <c r="K6" s="568">
        <v>5</v>
      </c>
      <c r="L6" s="568">
        <v>0</v>
      </c>
      <c r="M6" s="568">
        <v>0</v>
      </c>
      <c r="N6" s="568">
        <v>0</v>
      </c>
      <c r="O6" s="579">
        <v>0</v>
      </c>
      <c r="P6" s="69"/>
      <c r="Q6" s="1"/>
      <c r="R6" s="1"/>
      <c r="S6" s="1"/>
      <c r="T6" s="1"/>
      <c r="U6" s="1"/>
      <c r="V6" s="1"/>
      <c r="W6" s="1"/>
    </row>
    <row r="7" spans="1:23" ht="12.95" customHeight="1" x14ac:dyDescent="0.2">
      <c r="A7" s="576" t="s">
        <v>198</v>
      </c>
      <c r="B7" s="577"/>
      <c r="C7" s="577"/>
      <c r="D7" s="577"/>
      <c r="E7" s="577"/>
      <c r="F7" s="578"/>
      <c r="G7" s="578"/>
      <c r="H7" s="578"/>
      <c r="I7" s="578"/>
      <c r="J7" s="578"/>
      <c r="K7" s="578"/>
      <c r="L7" s="578"/>
      <c r="M7" s="578"/>
      <c r="N7" s="578"/>
      <c r="O7" s="585"/>
    </row>
    <row r="8" spans="1:23" ht="12.95" customHeight="1" x14ac:dyDescent="0.2">
      <c r="A8" s="580"/>
      <c r="B8" s="584"/>
      <c r="C8" s="581">
        <v>1</v>
      </c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582"/>
      <c r="O8" s="583"/>
      <c r="P8" s="69"/>
    </row>
    <row r="9" spans="1:23" ht="12.95" customHeight="1" x14ac:dyDescent="0.2">
      <c r="A9" s="576" t="s">
        <v>198</v>
      </c>
      <c r="B9" s="577"/>
      <c r="C9" s="577"/>
      <c r="D9" s="577"/>
      <c r="E9" s="577"/>
      <c r="F9" s="578"/>
      <c r="G9" s="578"/>
      <c r="H9" s="578"/>
      <c r="I9" s="578"/>
      <c r="J9" s="578"/>
      <c r="K9" s="578"/>
      <c r="L9" s="578"/>
      <c r="M9" s="578"/>
      <c r="N9" s="578"/>
      <c r="O9" s="585"/>
    </row>
    <row r="10" spans="1:23" ht="12.95" customHeight="1" x14ac:dyDescent="0.2">
      <c r="A10" s="580"/>
      <c r="B10" s="584"/>
      <c r="C10" s="581">
        <v>1</v>
      </c>
      <c r="D10" s="582"/>
      <c r="E10" s="582"/>
      <c r="F10" s="582"/>
      <c r="G10" s="582"/>
      <c r="H10" s="582"/>
      <c r="I10" s="582"/>
      <c r="J10" s="582"/>
      <c r="K10" s="582"/>
      <c r="L10" s="582"/>
      <c r="M10" s="582"/>
      <c r="N10" s="582"/>
      <c r="O10" s="583"/>
      <c r="P10" s="69"/>
    </row>
    <row r="11" spans="1:23" ht="12.95" customHeight="1" x14ac:dyDescent="0.2">
      <c r="A11" s="576" t="s">
        <v>198</v>
      </c>
      <c r="B11" s="577"/>
      <c r="C11" s="577"/>
      <c r="D11" s="577"/>
      <c r="E11" s="577"/>
      <c r="F11" s="578"/>
      <c r="G11" s="578"/>
      <c r="H11" s="578"/>
      <c r="I11" s="578"/>
      <c r="J11" s="578"/>
      <c r="K11" s="578"/>
      <c r="L11" s="578"/>
      <c r="M11" s="578"/>
      <c r="N11" s="578"/>
      <c r="O11" s="585"/>
    </row>
    <row r="12" spans="1:23" ht="12.95" customHeight="1" x14ac:dyDescent="0.2">
      <c r="A12" s="580"/>
      <c r="B12" s="584"/>
      <c r="C12" s="581">
        <v>1</v>
      </c>
      <c r="D12" s="582"/>
      <c r="E12" s="582"/>
      <c r="F12" s="582"/>
      <c r="G12" s="582"/>
      <c r="H12" s="582"/>
      <c r="I12" s="582"/>
      <c r="J12" s="582"/>
      <c r="K12" s="582"/>
      <c r="L12" s="582"/>
      <c r="M12" s="582"/>
      <c r="N12" s="582"/>
      <c r="O12" s="583"/>
      <c r="P12" s="69"/>
    </row>
    <row r="13" spans="1:23" ht="12.95" customHeight="1" x14ac:dyDescent="0.2">
      <c r="A13" s="576" t="s">
        <v>198</v>
      </c>
      <c r="B13" s="577"/>
      <c r="C13" s="577"/>
      <c r="D13" s="577"/>
      <c r="E13" s="577"/>
      <c r="F13" s="578"/>
      <c r="G13" s="578"/>
      <c r="H13" s="578"/>
      <c r="I13" s="578"/>
      <c r="J13" s="578"/>
      <c r="K13" s="578"/>
      <c r="L13" s="578"/>
      <c r="M13" s="578"/>
      <c r="N13" s="578"/>
      <c r="O13" s="585"/>
    </row>
    <row r="14" spans="1:23" ht="12.95" customHeight="1" x14ac:dyDescent="0.2">
      <c r="A14" s="580"/>
      <c r="B14" s="584"/>
      <c r="C14" s="581">
        <v>1</v>
      </c>
      <c r="D14" s="582"/>
      <c r="E14" s="582"/>
      <c r="F14" s="582"/>
      <c r="G14" s="582"/>
      <c r="H14" s="582"/>
      <c r="I14" s="582"/>
      <c r="J14" s="582"/>
      <c r="K14" s="582"/>
      <c r="L14" s="582"/>
      <c r="M14" s="582"/>
      <c r="N14" s="582"/>
      <c r="O14" s="583"/>
      <c r="P14" s="69"/>
    </row>
    <row r="15" spans="1:23" ht="12.95" customHeight="1" x14ac:dyDescent="0.2">
      <c r="A15" s="576" t="s">
        <v>198</v>
      </c>
      <c r="B15" s="577"/>
      <c r="C15" s="577"/>
      <c r="D15" s="577"/>
      <c r="E15" s="577"/>
      <c r="F15" s="578"/>
      <c r="G15" s="578"/>
      <c r="H15" s="578"/>
      <c r="I15" s="578"/>
      <c r="J15" s="578"/>
      <c r="K15" s="578"/>
      <c r="L15" s="578"/>
      <c r="M15" s="578"/>
      <c r="N15" s="578"/>
      <c r="O15" s="585"/>
    </row>
    <row r="16" spans="1:23" x14ac:dyDescent="0.2">
      <c r="A16" s="580"/>
      <c r="B16" s="586"/>
      <c r="C16" s="587">
        <v>1</v>
      </c>
      <c r="D16" s="588"/>
      <c r="E16" s="588"/>
      <c r="F16" s="588"/>
      <c r="G16" s="588"/>
      <c r="H16" s="588"/>
      <c r="I16" s="588"/>
      <c r="J16" s="588"/>
      <c r="K16" s="588"/>
      <c r="L16" s="588"/>
      <c r="M16" s="588"/>
      <c r="N16" s="588"/>
      <c r="O16" s="589"/>
      <c r="P16" s="69"/>
    </row>
    <row r="17" spans="1:15" ht="12" x14ac:dyDescent="0.2">
      <c r="A17" s="477"/>
      <c r="B17" s="478" t="s">
        <v>25</v>
      </c>
      <c r="C17" s="479">
        <f>SUM(D17:O17)</f>
        <v>0</v>
      </c>
      <c r="D17" s="479">
        <f t="shared" ref="D17:O17" si="0">SUMPRODUCT(D7:D16,$C7:$C16)</f>
        <v>0</v>
      </c>
      <c r="E17" s="479">
        <f t="shared" si="0"/>
        <v>0</v>
      </c>
      <c r="F17" s="479">
        <f t="shared" si="0"/>
        <v>0</v>
      </c>
      <c r="G17" s="479">
        <f t="shared" si="0"/>
        <v>0</v>
      </c>
      <c r="H17" s="479">
        <f t="shared" si="0"/>
        <v>0</v>
      </c>
      <c r="I17" s="479">
        <f t="shared" si="0"/>
        <v>0</v>
      </c>
      <c r="J17" s="479">
        <f t="shared" si="0"/>
        <v>0</v>
      </c>
      <c r="K17" s="479">
        <f t="shared" si="0"/>
        <v>0</v>
      </c>
      <c r="L17" s="479">
        <f t="shared" si="0"/>
        <v>0</v>
      </c>
      <c r="M17" s="479">
        <f t="shared" si="0"/>
        <v>0</v>
      </c>
      <c r="N17" s="479">
        <f t="shared" si="0"/>
        <v>0</v>
      </c>
      <c r="O17" s="479">
        <f t="shared" si="0"/>
        <v>0</v>
      </c>
    </row>
    <row r="18" spans="1:15" ht="12.75" thickBot="1" x14ac:dyDescent="0.25">
      <c r="A18" s="481"/>
      <c r="B18" s="321" t="s">
        <v>26</v>
      </c>
      <c r="C18" s="322"/>
      <c r="D18" s="323">
        <v>1</v>
      </c>
      <c r="E18" s="323">
        <v>1</v>
      </c>
      <c r="F18" s="323">
        <v>1</v>
      </c>
      <c r="G18" s="323">
        <v>1</v>
      </c>
      <c r="H18" s="323">
        <v>1</v>
      </c>
      <c r="I18" s="323">
        <v>1</v>
      </c>
      <c r="J18" s="323">
        <v>1</v>
      </c>
      <c r="K18" s="323">
        <v>1</v>
      </c>
      <c r="L18" s="323">
        <v>1</v>
      </c>
      <c r="M18" s="323">
        <v>1</v>
      </c>
      <c r="N18" s="323">
        <v>1</v>
      </c>
      <c r="O18" s="323">
        <v>1</v>
      </c>
    </row>
    <row r="19" spans="1:15" ht="13.5" thickTop="1" thickBot="1" x14ac:dyDescent="0.25">
      <c r="A19" s="216"/>
      <c r="B19" s="216" t="s">
        <v>27</v>
      </c>
      <c r="C19" s="324">
        <f>SUM(D19:O19)</f>
        <v>0</v>
      </c>
      <c r="D19" s="324">
        <f>D18*D17</f>
        <v>0</v>
      </c>
      <c r="E19" s="324">
        <f t="shared" ref="E19:O19" si="1">E18*E17</f>
        <v>0</v>
      </c>
      <c r="F19" s="324">
        <f t="shared" si="1"/>
        <v>0</v>
      </c>
      <c r="G19" s="324">
        <f t="shared" si="1"/>
        <v>0</v>
      </c>
      <c r="H19" s="324">
        <f t="shared" si="1"/>
        <v>0</v>
      </c>
      <c r="I19" s="324">
        <f t="shared" si="1"/>
        <v>0</v>
      </c>
      <c r="J19" s="324">
        <f t="shared" si="1"/>
        <v>0</v>
      </c>
      <c r="K19" s="324">
        <f t="shared" si="1"/>
        <v>0</v>
      </c>
      <c r="L19" s="324">
        <f t="shared" si="1"/>
        <v>0</v>
      </c>
      <c r="M19" s="324">
        <f t="shared" si="1"/>
        <v>0</v>
      </c>
      <c r="N19" s="324">
        <f t="shared" si="1"/>
        <v>0</v>
      </c>
      <c r="O19" s="324">
        <f t="shared" si="1"/>
        <v>0</v>
      </c>
    </row>
    <row r="20" spans="1:15" ht="12.75" thickTop="1" x14ac:dyDescent="0.2">
      <c r="A20" s="252"/>
      <c r="B20" s="483"/>
      <c r="C20" s="484"/>
      <c r="D20" s="485"/>
      <c r="E20" s="485"/>
      <c r="F20" s="485"/>
      <c r="G20" s="485"/>
      <c r="H20" s="485"/>
      <c r="I20" s="485"/>
      <c r="J20" s="485"/>
      <c r="K20" s="250"/>
      <c r="L20" s="250"/>
      <c r="M20" s="250"/>
      <c r="N20" s="250"/>
      <c r="O20" s="250"/>
    </row>
    <row r="21" spans="1:15" ht="12" x14ac:dyDescent="0.2">
      <c r="A21" s="252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</row>
    <row r="33" spans="1:1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mergeCells count="3">
    <mergeCell ref="A4:O4"/>
    <mergeCell ref="A5:B6"/>
    <mergeCell ref="C5:C6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8567-6817-47E0-AAC6-4813F83A6AA3}">
  <sheetPr codeName="Planilha17">
    <tabColor rgb="FFF43800"/>
    <pageSetUpPr fitToPage="1"/>
  </sheetPr>
  <dimension ref="A1:W137"/>
  <sheetViews>
    <sheetView showGridLines="0" view="pageBreakPreview" zoomScaleNormal="100" zoomScaleSheetLayoutView="100" workbookViewId="0">
      <pane ySplit="7" topLeftCell="A8" activePane="bottomLeft" state="frozen"/>
      <selection sqref="A1:XFD3"/>
      <selection pane="bottomLeft" activeCell="R9" sqref="R9:R22"/>
    </sheetView>
  </sheetViews>
  <sheetFormatPr defaultRowHeight="11.25" x14ac:dyDescent="0.2"/>
  <cols>
    <col min="1" max="1" width="28.85546875" style="4" customWidth="1"/>
    <col min="2" max="2" width="9.85546875" style="4" bestFit="1" customWidth="1"/>
    <col min="3" max="3" width="8.28515625" style="4" customWidth="1"/>
    <col min="4" max="4" width="8.42578125" style="4" customWidth="1"/>
    <col min="5" max="6" width="7.42578125" style="4" customWidth="1"/>
    <col min="7" max="7" width="6.7109375" style="4" customWidth="1"/>
    <col min="8" max="12" width="6.85546875" style="4" customWidth="1"/>
    <col min="13" max="13" width="5.42578125" style="4" customWidth="1"/>
    <col min="14" max="14" width="8.28515625" style="4" customWidth="1"/>
    <col min="15" max="15" width="11.28515625" style="4" customWidth="1"/>
    <col min="16" max="16" width="8.28515625" style="4" customWidth="1"/>
    <col min="17" max="17" width="10.140625" style="4" customWidth="1"/>
    <col min="18" max="20" width="8.28515625" style="4" customWidth="1"/>
    <col min="21" max="21" width="4.28515625" style="4" customWidth="1"/>
    <col min="22" max="256" width="8.85546875" style="4"/>
    <col min="257" max="257" width="31.42578125" style="4" customWidth="1"/>
    <col min="258" max="258" width="18.28515625" style="4" customWidth="1"/>
    <col min="259" max="264" width="6.7109375" style="4" customWidth="1"/>
    <col min="265" max="267" width="7.5703125" style="4" customWidth="1"/>
    <col min="268" max="268" width="7.85546875" style="4" customWidth="1"/>
    <col min="269" max="270" width="8.28515625" style="4" customWidth="1"/>
    <col min="271" max="271" width="5.42578125" style="4" customWidth="1"/>
    <col min="272" max="272" width="7.5703125" style="4" customWidth="1"/>
    <col min="273" max="273" width="7.85546875" style="4" customWidth="1"/>
    <col min="274" max="274" width="12.5703125" style="4" customWidth="1"/>
    <col min="275" max="276" width="9.28515625" style="4" customWidth="1"/>
    <col min="277" max="512" width="8.85546875" style="4"/>
    <col min="513" max="513" width="31.42578125" style="4" customWidth="1"/>
    <col min="514" max="514" width="18.28515625" style="4" customWidth="1"/>
    <col min="515" max="520" width="6.7109375" style="4" customWidth="1"/>
    <col min="521" max="523" width="7.5703125" style="4" customWidth="1"/>
    <col min="524" max="524" width="7.85546875" style="4" customWidth="1"/>
    <col min="525" max="526" width="8.28515625" style="4" customWidth="1"/>
    <col min="527" max="527" width="5.42578125" style="4" customWidth="1"/>
    <col min="528" max="528" width="7.5703125" style="4" customWidth="1"/>
    <col min="529" max="529" width="7.85546875" style="4" customWidth="1"/>
    <col min="530" max="530" width="12.5703125" style="4" customWidth="1"/>
    <col min="531" max="532" width="9.28515625" style="4" customWidth="1"/>
    <col min="533" max="768" width="8.85546875" style="4"/>
    <col min="769" max="769" width="31.42578125" style="4" customWidth="1"/>
    <col min="770" max="770" width="18.28515625" style="4" customWidth="1"/>
    <col min="771" max="776" width="6.7109375" style="4" customWidth="1"/>
    <col min="777" max="779" width="7.5703125" style="4" customWidth="1"/>
    <col min="780" max="780" width="7.85546875" style="4" customWidth="1"/>
    <col min="781" max="782" width="8.28515625" style="4" customWidth="1"/>
    <col min="783" max="783" width="5.42578125" style="4" customWidth="1"/>
    <col min="784" max="784" width="7.5703125" style="4" customWidth="1"/>
    <col min="785" max="785" width="7.85546875" style="4" customWidth="1"/>
    <col min="786" max="786" width="12.5703125" style="4" customWidth="1"/>
    <col min="787" max="788" width="9.28515625" style="4" customWidth="1"/>
    <col min="789" max="1024" width="8.85546875" style="4"/>
    <col min="1025" max="1025" width="31.42578125" style="4" customWidth="1"/>
    <col min="1026" max="1026" width="18.28515625" style="4" customWidth="1"/>
    <col min="1027" max="1032" width="6.7109375" style="4" customWidth="1"/>
    <col min="1033" max="1035" width="7.5703125" style="4" customWidth="1"/>
    <col min="1036" max="1036" width="7.85546875" style="4" customWidth="1"/>
    <col min="1037" max="1038" width="8.28515625" style="4" customWidth="1"/>
    <col min="1039" max="1039" width="5.42578125" style="4" customWidth="1"/>
    <col min="1040" max="1040" width="7.5703125" style="4" customWidth="1"/>
    <col min="1041" max="1041" width="7.85546875" style="4" customWidth="1"/>
    <col min="1042" max="1042" width="12.5703125" style="4" customWidth="1"/>
    <col min="1043" max="1044" width="9.28515625" style="4" customWidth="1"/>
    <col min="1045" max="1280" width="8.85546875" style="4"/>
    <col min="1281" max="1281" width="31.42578125" style="4" customWidth="1"/>
    <col min="1282" max="1282" width="18.28515625" style="4" customWidth="1"/>
    <col min="1283" max="1288" width="6.7109375" style="4" customWidth="1"/>
    <col min="1289" max="1291" width="7.5703125" style="4" customWidth="1"/>
    <col min="1292" max="1292" width="7.85546875" style="4" customWidth="1"/>
    <col min="1293" max="1294" width="8.28515625" style="4" customWidth="1"/>
    <col min="1295" max="1295" width="5.42578125" style="4" customWidth="1"/>
    <col min="1296" max="1296" width="7.5703125" style="4" customWidth="1"/>
    <col min="1297" max="1297" width="7.85546875" style="4" customWidth="1"/>
    <col min="1298" max="1298" width="12.5703125" style="4" customWidth="1"/>
    <col min="1299" max="1300" width="9.28515625" style="4" customWidth="1"/>
    <col min="1301" max="1536" width="8.85546875" style="4"/>
    <col min="1537" max="1537" width="31.42578125" style="4" customWidth="1"/>
    <col min="1538" max="1538" width="18.28515625" style="4" customWidth="1"/>
    <col min="1539" max="1544" width="6.7109375" style="4" customWidth="1"/>
    <col min="1545" max="1547" width="7.5703125" style="4" customWidth="1"/>
    <col min="1548" max="1548" width="7.85546875" style="4" customWidth="1"/>
    <col min="1549" max="1550" width="8.28515625" style="4" customWidth="1"/>
    <col min="1551" max="1551" width="5.42578125" style="4" customWidth="1"/>
    <col min="1552" max="1552" width="7.5703125" style="4" customWidth="1"/>
    <col min="1553" max="1553" width="7.85546875" style="4" customWidth="1"/>
    <col min="1554" max="1554" width="12.5703125" style="4" customWidth="1"/>
    <col min="1555" max="1556" width="9.28515625" style="4" customWidth="1"/>
    <col min="1557" max="1792" width="8.85546875" style="4"/>
    <col min="1793" max="1793" width="31.42578125" style="4" customWidth="1"/>
    <col min="1794" max="1794" width="18.28515625" style="4" customWidth="1"/>
    <col min="1795" max="1800" width="6.7109375" style="4" customWidth="1"/>
    <col min="1801" max="1803" width="7.5703125" style="4" customWidth="1"/>
    <col min="1804" max="1804" width="7.85546875" style="4" customWidth="1"/>
    <col min="1805" max="1806" width="8.28515625" style="4" customWidth="1"/>
    <col min="1807" max="1807" width="5.42578125" style="4" customWidth="1"/>
    <col min="1808" max="1808" width="7.5703125" style="4" customWidth="1"/>
    <col min="1809" max="1809" width="7.85546875" style="4" customWidth="1"/>
    <col min="1810" max="1810" width="12.5703125" style="4" customWidth="1"/>
    <col min="1811" max="1812" width="9.28515625" style="4" customWidth="1"/>
    <col min="1813" max="2048" width="8.85546875" style="4"/>
    <col min="2049" max="2049" width="31.42578125" style="4" customWidth="1"/>
    <col min="2050" max="2050" width="18.28515625" style="4" customWidth="1"/>
    <col min="2051" max="2056" width="6.7109375" style="4" customWidth="1"/>
    <col min="2057" max="2059" width="7.5703125" style="4" customWidth="1"/>
    <col min="2060" max="2060" width="7.85546875" style="4" customWidth="1"/>
    <col min="2061" max="2062" width="8.28515625" style="4" customWidth="1"/>
    <col min="2063" max="2063" width="5.42578125" style="4" customWidth="1"/>
    <col min="2064" max="2064" width="7.5703125" style="4" customWidth="1"/>
    <col min="2065" max="2065" width="7.85546875" style="4" customWidth="1"/>
    <col min="2066" max="2066" width="12.5703125" style="4" customWidth="1"/>
    <col min="2067" max="2068" width="9.28515625" style="4" customWidth="1"/>
    <col min="2069" max="2304" width="8.85546875" style="4"/>
    <col min="2305" max="2305" width="31.42578125" style="4" customWidth="1"/>
    <col min="2306" max="2306" width="18.28515625" style="4" customWidth="1"/>
    <col min="2307" max="2312" width="6.7109375" style="4" customWidth="1"/>
    <col min="2313" max="2315" width="7.5703125" style="4" customWidth="1"/>
    <col min="2316" max="2316" width="7.85546875" style="4" customWidth="1"/>
    <col min="2317" max="2318" width="8.28515625" style="4" customWidth="1"/>
    <col min="2319" max="2319" width="5.42578125" style="4" customWidth="1"/>
    <col min="2320" max="2320" width="7.5703125" style="4" customWidth="1"/>
    <col min="2321" max="2321" width="7.85546875" style="4" customWidth="1"/>
    <col min="2322" max="2322" width="12.5703125" style="4" customWidth="1"/>
    <col min="2323" max="2324" width="9.28515625" style="4" customWidth="1"/>
    <col min="2325" max="2560" width="8.85546875" style="4"/>
    <col min="2561" max="2561" width="31.42578125" style="4" customWidth="1"/>
    <col min="2562" max="2562" width="18.28515625" style="4" customWidth="1"/>
    <col min="2563" max="2568" width="6.7109375" style="4" customWidth="1"/>
    <col min="2569" max="2571" width="7.5703125" style="4" customWidth="1"/>
    <col min="2572" max="2572" width="7.85546875" style="4" customWidth="1"/>
    <col min="2573" max="2574" width="8.28515625" style="4" customWidth="1"/>
    <col min="2575" max="2575" width="5.42578125" style="4" customWidth="1"/>
    <col min="2576" max="2576" width="7.5703125" style="4" customWidth="1"/>
    <col min="2577" max="2577" width="7.85546875" style="4" customWidth="1"/>
    <col min="2578" max="2578" width="12.5703125" style="4" customWidth="1"/>
    <col min="2579" max="2580" width="9.28515625" style="4" customWidth="1"/>
    <col min="2581" max="2816" width="8.85546875" style="4"/>
    <col min="2817" max="2817" width="31.42578125" style="4" customWidth="1"/>
    <col min="2818" max="2818" width="18.28515625" style="4" customWidth="1"/>
    <col min="2819" max="2824" width="6.7109375" style="4" customWidth="1"/>
    <col min="2825" max="2827" width="7.5703125" style="4" customWidth="1"/>
    <col min="2828" max="2828" width="7.85546875" style="4" customWidth="1"/>
    <col min="2829" max="2830" width="8.28515625" style="4" customWidth="1"/>
    <col min="2831" max="2831" width="5.42578125" style="4" customWidth="1"/>
    <col min="2832" max="2832" width="7.5703125" style="4" customWidth="1"/>
    <col min="2833" max="2833" width="7.85546875" style="4" customWidth="1"/>
    <col min="2834" max="2834" width="12.5703125" style="4" customWidth="1"/>
    <col min="2835" max="2836" width="9.28515625" style="4" customWidth="1"/>
    <col min="2837" max="3072" width="8.85546875" style="4"/>
    <col min="3073" max="3073" width="31.42578125" style="4" customWidth="1"/>
    <col min="3074" max="3074" width="18.28515625" style="4" customWidth="1"/>
    <col min="3075" max="3080" width="6.7109375" style="4" customWidth="1"/>
    <col min="3081" max="3083" width="7.5703125" style="4" customWidth="1"/>
    <col min="3084" max="3084" width="7.85546875" style="4" customWidth="1"/>
    <col min="3085" max="3086" width="8.28515625" style="4" customWidth="1"/>
    <col min="3087" max="3087" width="5.42578125" style="4" customWidth="1"/>
    <col min="3088" max="3088" width="7.5703125" style="4" customWidth="1"/>
    <col min="3089" max="3089" width="7.85546875" style="4" customWidth="1"/>
    <col min="3090" max="3090" width="12.5703125" style="4" customWidth="1"/>
    <col min="3091" max="3092" width="9.28515625" style="4" customWidth="1"/>
    <col min="3093" max="3328" width="8.85546875" style="4"/>
    <col min="3329" max="3329" width="31.42578125" style="4" customWidth="1"/>
    <col min="3330" max="3330" width="18.28515625" style="4" customWidth="1"/>
    <col min="3331" max="3336" width="6.7109375" style="4" customWidth="1"/>
    <col min="3337" max="3339" width="7.5703125" style="4" customWidth="1"/>
    <col min="3340" max="3340" width="7.85546875" style="4" customWidth="1"/>
    <col min="3341" max="3342" width="8.28515625" style="4" customWidth="1"/>
    <col min="3343" max="3343" width="5.42578125" style="4" customWidth="1"/>
    <col min="3344" max="3344" width="7.5703125" style="4" customWidth="1"/>
    <col min="3345" max="3345" width="7.85546875" style="4" customWidth="1"/>
    <col min="3346" max="3346" width="12.5703125" style="4" customWidth="1"/>
    <col min="3347" max="3348" width="9.28515625" style="4" customWidth="1"/>
    <col min="3349" max="3584" width="8.85546875" style="4"/>
    <col min="3585" max="3585" width="31.42578125" style="4" customWidth="1"/>
    <col min="3586" max="3586" width="18.28515625" style="4" customWidth="1"/>
    <col min="3587" max="3592" width="6.7109375" style="4" customWidth="1"/>
    <col min="3593" max="3595" width="7.5703125" style="4" customWidth="1"/>
    <col min="3596" max="3596" width="7.85546875" style="4" customWidth="1"/>
    <col min="3597" max="3598" width="8.28515625" style="4" customWidth="1"/>
    <col min="3599" max="3599" width="5.42578125" style="4" customWidth="1"/>
    <col min="3600" max="3600" width="7.5703125" style="4" customWidth="1"/>
    <col min="3601" max="3601" width="7.85546875" style="4" customWidth="1"/>
    <col min="3602" max="3602" width="12.5703125" style="4" customWidth="1"/>
    <col min="3603" max="3604" width="9.28515625" style="4" customWidth="1"/>
    <col min="3605" max="3840" width="8.85546875" style="4"/>
    <col min="3841" max="3841" width="31.42578125" style="4" customWidth="1"/>
    <col min="3842" max="3842" width="18.28515625" style="4" customWidth="1"/>
    <col min="3843" max="3848" width="6.7109375" style="4" customWidth="1"/>
    <col min="3849" max="3851" width="7.5703125" style="4" customWidth="1"/>
    <col min="3852" max="3852" width="7.85546875" style="4" customWidth="1"/>
    <col min="3853" max="3854" width="8.28515625" style="4" customWidth="1"/>
    <col min="3855" max="3855" width="5.42578125" style="4" customWidth="1"/>
    <col min="3856" max="3856" width="7.5703125" style="4" customWidth="1"/>
    <col min="3857" max="3857" width="7.85546875" style="4" customWidth="1"/>
    <col min="3858" max="3858" width="12.5703125" style="4" customWidth="1"/>
    <col min="3859" max="3860" width="9.28515625" style="4" customWidth="1"/>
    <col min="3861" max="4096" width="8.85546875" style="4"/>
    <col min="4097" max="4097" width="31.42578125" style="4" customWidth="1"/>
    <col min="4098" max="4098" width="18.28515625" style="4" customWidth="1"/>
    <col min="4099" max="4104" width="6.7109375" style="4" customWidth="1"/>
    <col min="4105" max="4107" width="7.5703125" style="4" customWidth="1"/>
    <col min="4108" max="4108" width="7.85546875" style="4" customWidth="1"/>
    <col min="4109" max="4110" width="8.28515625" style="4" customWidth="1"/>
    <col min="4111" max="4111" width="5.42578125" style="4" customWidth="1"/>
    <col min="4112" max="4112" width="7.5703125" style="4" customWidth="1"/>
    <col min="4113" max="4113" width="7.85546875" style="4" customWidth="1"/>
    <col min="4114" max="4114" width="12.5703125" style="4" customWidth="1"/>
    <col min="4115" max="4116" width="9.28515625" style="4" customWidth="1"/>
    <col min="4117" max="4352" width="8.85546875" style="4"/>
    <col min="4353" max="4353" width="31.42578125" style="4" customWidth="1"/>
    <col min="4354" max="4354" width="18.28515625" style="4" customWidth="1"/>
    <col min="4355" max="4360" width="6.7109375" style="4" customWidth="1"/>
    <col min="4361" max="4363" width="7.5703125" style="4" customWidth="1"/>
    <col min="4364" max="4364" width="7.85546875" style="4" customWidth="1"/>
    <col min="4365" max="4366" width="8.28515625" style="4" customWidth="1"/>
    <col min="4367" max="4367" width="5.42578125" style="4" customWidth="1"/>
    <col min="4368" max="4368" width="7.5703125" style="4" customWidth="1"/>
    <col min="4369" max="4369" width="7.85546875" style="4" customWidth="1"/>
    <col min="4370" max="4370" width="12.5703125" style="4" customWidth="1"/>
    <col min="4371" max="4372" width="9.28515625" style="4" customWidth="1"/>
    <col min="4373" max="4608" width="8.85546875" style="4"/>
    <col min="4609" max="4609" width="31.42578125" style="4" customWidth="1"/>
    <col min="4610" max="4610" width="18.28515625" style="4" customWidth="1"/>
    <col min="4611" max="4616" width="6.7109375" style="4" customWidth="1"/>
    <col min="4617" max="4619" width="7.5703125" style="4" customWidth="1"/>
    <col min="4620" max="4620" width="7.85546875" style="4" customWidth="1"/>
    <col min="4621" max="4622" width="8.28515625" style="4" customWidth="1"/>
    <col min="4623" max="4623" width="5.42578125" style="4" customWidth="1"/>
    <col min="4624" max="4624" width="7.5703125" style="4" customWidth="1"/>
    <col min="4625" max="4625" width="7.85546875" style="4" customWidth="1"/>
    <col min="4626" max="4626" width="12.5703125" style="4" customWidth="1"/>
    <col min="4627" max="4628" width="9.28515625" style="4" customWidth="1"/>
    <col min="4629" max="4864" width="8.85546875" style="4"/>
    <col min="4865" max="4865" width="31.42578125" style="4" customWidth="1"/>
    <col min="4866" max="4866" width="18.28515625" style="4" customWidth="1"/>
    <col min="4867" max="4872" width="6.7109375" style="4" customWidth="1"/>
    <col min="4873" max="4875" width="7.5703125" style="4" customWidth="1"/>
    <col min="4876" max="4876" width="7.85546875" style="4" customWidth="1"/>
    <col min="4877" max="4878" width="8.28515625" style="4" customWidth="1"/>
    <col min="4879" max="4879" width="5.42578125" style="4" customWidth="1"/>
    <col min="4880" max="4880" width="7.5703125" style="4" customWidth="1"/>
    <col min="4881" max="4881" width="7.85546875" style="4" customWidth="1"/>
    <col min="4882" max="4882" width="12.5703125" style="4" customWidth="1"/>
    <col min="4883" max="4884" width="9.28515625" style="4" customWidth="1"/>
    <col min="4885" max="5120" width="8.85546875" style="4"/>
    <col min="5121" max="5121" width="31.42578125" style="4" customWidth="1"/>
    <col min="5122" max="5122" width="18.28515625" style="4" customWidth="1"/>
    <col min="5123" max="5128" width="6.7109375" style="4" customWidth="1"/>
    <col min="5129" max="5131" width="7.5703125" style="4" customWidth="1"/>
    <col min="5132" max="5132" width="7.85546875" style="4" customWidth="1"/>
    <col min="5133" max="5134" width="8.28515625" style="4" customWidth="1"/>
    <col min="5135" max="5135" width="5.42578125" style="4" customWidth="1"/>
    <col min="5136" max="5136" width="7.5703125" style="4" customWidth="1"/>
    <col min="5137" max="5137" width="7.85546875" style="4" customWidth="1"/>
    <col min="5138" max="5138" width="12.5703125" style="4" customWidth="1"/>
    <col min="5139" max="5140" width="9.28515625" style="4" customWidth="1"/>
    <col min="5141" max="5376" width="8.85546875" style="4"/>
    <col min="5377" max="5377" width="31.42578125" style="4" customWidth="1"/>
    <col min="5378" max="5378" width="18.28515625" style="4" customWidth="1"/>
    <col min="5379" max="5384" width="6.7109375" style="4" customWidth="1"/>
    <col min="5385" max="5387" width="7.5703125" style="4" customWidth="1"/>
    <col min="5388" max="5388" width="7.85546875" style="4" customWidth="1"/>
    <col min="5389" max="5390" width="8.28515625" style="4" customWidth="1"/>
    <col min="5391" max="5391" width="5.42578125" style="4" customWidth="1"/>
    <col min="5392" max="5392" width="7.5703125" style="4" customWidth="1"/>
    <col min="5393" max="5393" width="7.85546875" style="4" customWidth="1"/>
    <col min="5394" max="5394" width="12.5703125" style="4" customWidth="1"/>
    <col min="5395" max="5396" width="9.28515625" style="4" customWidth="1"/>
    <col min="5397" max="5632" width="8.85546875" style="4"/>
    <col min="5633" max="5633" width="31.42578125" style="4" customWidth="1"/>
    <col min="5634" max="5634" width="18.28515625" style="4" customWidth="1"/>
    <col min="5635" max="5640" width="6.7109375" style="4" customWidth="1"/>
    <col min="5641" max="5643" width="7.5703125" style="4" customWidth="1"/>
    <col min="5644" max="5644" width="7.85546875" style="4" customWidth="1"/>
    <col min="5645" max="5646" width="8.28515625" style="4" customWidth="1"/>
    <col min="5647" max="5647" width="5.42578125" style="4" customWidth="1"/>
    <col min="5648" max="5648" width="7.5703125" style="4" customWidth="1"/>
    <col min="5649" max="5649" width="7.85546875" style="4" customWidth="1"/>
    <col min="5650" max="5650" width="12.5703125" style="4" customWidth="1"/>
    <col min="5651" max="5652" width="9.28515625" style="4" customWidth="1"/>
    <col min="5653" max="5888" width="8.85546875" style="4"/>
    <col min="5889" max="5889" width="31.42578125" style="4" customWidth="1"/>
    <col min="5890" max="5890" width="18.28515625" style="4" customWidth="1"/>
    <col min="5891" max="5896" width="6.7109375" style="4" customWidth="1"/>
    <col min="5897" max="5899" width="7.5703125" style="4" customWidth="1"/>
    <col min="5900" max="5900" width="7.85546875" style="4" customWidth="1"/>
    <col min="5901" max="5902" width="8.28515625" style="4" customWidth="1"/>
    <col min="5903" max="5903" width="5.42578125" style="4" customWidth="1"/>
    <col min="5904" max="5904" width="7.5703125" style="4" customWidth="1"/>
    <col min="5905" max="5905" width="7.85546875" style="4" customWidth="1"/>
    <col min="5906" max="5906" width="12.5703125" style="4" customWidth="1"/>
    <col min="5907" max="5908" width="9.28515625" style="4" customWidth="1"/>
    <col min="5909" max="6144" width="8.85546875" style="4"/>
    <col min="6145" max="6145" width="31.42578125" style="4" customWidth="1"/>
    <col min="6146" max="6146" width="18.28515625" style="4" customWidth="1"/>
    <col min="6147" max="6152" width="6.7109375" style="4" customWidth="1"/>
    <col min="6153" max="6155" width="7.5703125" style="4" customWidth="1"/>
    <col min="6156" max="6156" width="7.85546875" style="4" customWidth="1"/>
    <col min="6157" max="6158" width="8.28515625" style="4" customWidth="1"/>
    <col min="6159" max="6159" width="5.42578125" style="4" customWidth="1"/>
    <col min="6160" max="6160" width="7.5703125" style="4" customWidth="1"/>
    <col min="6161" max="6161" width="7.85546875" style="4" customWidth="1"/>
    <col min="6162" max="6162" width="12.5703125" style="4" customWidth="1"/>
    <col min="6163" max="6164" width="9.28515625" style="4" customWidth="1"/>
    <col min="6165" max="6400" width="8.85546875" style="4"/>
    <col min="6401" max="6401" width="31.42578125" style="4" customWidth="1"/>
    <col min="6402" max="6402" width="18.28515625" style="4" customWidth="1"/>
    <col min="6403" max="6408" width="6.7109375" style="4" customWidth="1"/>
    <col min="6409" max="6411" width="7.5703125" style="4" customWidth="1"/>
    <col min="6412" max="6412" width="7.85546875" style="4" customWidth="1"/>
    <col min="6413" max="6414" width="8.28515625" style="4" customWidth="1"/>
    <col min="6415" max="6415" width="5.42578125" style="4" customWidth="1"/>
    <col min="6416" max="6416" width="7.5703125" style="4" customWidth="1"/>
    <col min="6417" max="6417" width="7.85546875" style="4" customWidth="1"/>
    <col min="6418" max="6418" width="12.5703125" style="4" customWidth="1"/>
    <col min="6419" max="6420" width="9.28515625" style="4" customWidth="1"/>
    <col min="6421" max="6656" width="8.85546875" style="4"/>
    <col min="6657" max="6657" width="31.42578125" style="4" customWidth="1"/>
    <col min="6658" max="6658" width="18.28515625" style="4" customWidth="1"/>
    <col min="6659" max="6664" width="6.7109375" style="4" customWidth="1"/>
    <col min="6665" max="6667" width="7.5703125" style="4" customWidth="1"/>
    <col min="6668" max="6668" width="7.85546875" style="4" customWidth="1"/>
    <col min="6669" max="6670" width="8.28515625" style="4" customWidth="1"/>
    <col min="6671" max="6671" width="5.42578125" style="4" customWidth="1"/>
    <col min="6672" max="6672" width="7.5703125" style="4" customWidth="1"/>
    <col min="6673" max="6673" width="7.85546875" style="4" customWidth="1"/>
    <col min="6674" max="6674" width="12.5703125" style="4" customWidth="1"/>
    <col min="6675" max="6676" width="9.28515625" style="4" customWidth="1"/>
    <col min="6677" max="6912" width="8.85546875" style="4"/>
    <col min="6913" max="6913" width="31.42578125" style="4" customWidth="1"/>
    <col min="6914" max="6914" width="18.28515625" style="4" customWidth="1"/>
    <col min="6915" max="6920" width="6.7109375" style="4" customWidth="1"/>
    <col min="6921" max="6923" width="7.5703125" style="4" customWidth="1"/>
    <col min="6924" max="6924" width="7.85546875" style="4" customWidth="1"/>
    <col min="6925" max="6926" width="8.28515625" style="4" customWidth="1"/>
    <col min="6927" max="6927" width="5.42578125" style="4" customWidth="1"/>
    <col min="6928" max="6928" width="7.5703125" style="4" customWidth="1"/>
    <col min="6929" max="6929" width="7.85546875" style="4" customWidth="1"/>
    <col min="6930" max="6930" width="12.5703125" style="4" customWidth="1"/>
    <col min="6931" max="6932" width="9.28515625" style="4" customWidth="1"/>
    <col min="6933" max="7168" width="8.85546875" style="4"/>
    <col min="7169" max="7169" width="31.42578125" style="4" customWidth="1"/>
    <col min="7170" max="7170" width="18.28515625" style="4" customWidth="1"/>
    <col min="7171" max="7176" width="6.7109375" style="4" customWidth="1"/>
    <col min="7177" max="7179" width="7.5703125" style="4" customWidth="1"/>
    <col min="7180" max="7180" width="7.85546875" style="4" customWidth="1"/>
    <col min="7181" max="7182" width="8.28515625" style="4" customWidth="1"/>
    <col min="7183" max="7183" width="5.42578125" style="4" customWidth="1"/>
    <col min="7184" max="7184" width="7.5703125" style="4" customWidth="1"/>
    <col min="7185" max="7185" width="7.85546875" style="4" customWidth="1"/>
    <col min="7186" max="7186" width="12.5703125" style="4" customWidth="1"/>
    <col min="7187" max="7188" width="9.28515625" style="4" customWidth="1"/>
    <col min="7189" max="7424" width="8.85546875" style="4"/>
    <col min="7425" max="7425" width="31.42578125" style="4" customWidth="1"/>
    <col min="7426" max="7426" width="18.28515625" style="4" customWidth="1"/>
    <col min="7427" max="7432" width="6.7109375" style="4" customWidth="1"/>
    <col min="7433" max="7435" width="7.5703125" style="4" customWidth="1"/>
    <col min="7436" max="7436" width="7.85546875" style="4" customWidth="1"/>
    <col min="7437" max="7438" width="8.28515625" style="4" customWidth="1"/>
    <col min="7439" max="7439" width="5.42578125" style="4" customWidth="1"/>
    <col min="7440" max="7440" width="7.5703125" style="4" customWidth="1"/>
    <col min="7441" max="7441" width="7.85546875" style="4" customWidth="1"/>
    <col min="7442" max="7442" width="12.5703125" style="4" customWidth="1"/>
    <col min="7443" max="7444" width="9.28515625" style="4" customWidth="1"/>
    <col min="7445" max="7680" width="8.85546875" style="4"/>
    <col min="7681" max="7681" width="31.42578125" style="4" customWidth="1"/>
    <col min="7682" max="7682" width="18.28515625" style="4" customWidth="1"/>
    <col min="7683" max="7688" width="6.7109375" style="4" customWidth="1"/>
    <col min="7689" max="7691" width="7.5703125" style="4" customWidth="1"/>
    <col min="7692" max="7692" width="7.85546875" style="4" customWidth="1"/>
    <col min="7693" max="7694" width="8.28515625" style="4" customWidth="1"/>
    <col min="7695" max="7695" width="5.42578125" style="4" customWidth="1"/>
    <col min="7696" max="7696" width="7.5703125" style="4" customWidth="1"/>
    <col min="7697" max="7697" width="7.85546875" style="4" customWidth="1"/>
    <col min="7698" max="7698" width="12.5703125" style="4" customWidth="1"/>
    <col min="7699" max="7700" width="9.28515625" style="4" customWidth="1"/>
    <col min="7701" max="7936" width="8.85546875" style="4"/>
    <col min="7937" max="7937" width="31.42578125" style="4" customWidth="1"/>
    <col min="7938" max="7938" width="18.28515625" style="4" customWidth="1"/>
    <col min="7939" max="7944" width="6.7109375" style="4" customWidth="1"/>
    <col min="7945" max="7947" width="7.5703125" style="4" customWidth="1"/>
    <col min="7948" max="7948" width="7.85546875" style="4" customWidth="1"/>
    <col min="7949" max="7950" width="8.28515625" style="4" customWidth="1"/>
    <col min="7951" max="7951" width="5.42578125" style="4" customWidth="1"/>
    <col min="7952" max="7952" width="7.5703125" style="4" customWidth="1"/>
    <col min="7953" max="7953" width="7.85546875" style="4" customWidth="1"/>
    <col min="7954" max="7954" width="12.5703125" style="4" customWidth="1"/>
    <col min="7955" max="7956" width="9.28515625" style="4" customWidth="1"/>
    <col min="7957" max="8192" width="8.85546875" style="4"/>
    <col min="8193" max="8193" width="31.42578125" style="4" customWidth="1"/>
    <col min="8194" max="8194" width="18.28515625" style="4" customWidth="1"/>
    <col min="8195" max="8200" width="6.7109375" style="4" customWidth="1"/>
    <col min="8201" max="8203" width="7.5703125" style="4" customWidth="1"/>
    <col min="8204" max="8204" width="7.85546875" style="4" customWidth="1"/>
    <col min="8205" max="8206" width="8.28515625" style="4" customWidth="1"/>
    <col min="8207" max="8207" width="5.42578125" style="4" customWidth="1"/>
    <col min="8208" max="8208" width="7.5703125" style="4" customWidth="1"/>
    <col min="8209" max="8209" width="7.85546875" style="4" customWidth="1"/>
    <col min="8210" max="8210" width="12.5703125" style="4" customWidth="1"/>
    <col min="8211" max="8212" width="9.28515625" style="4" customWidth="1"/>
    <col min="8213" max="8448" width="8.85546875" style="4"/>
    <col min="8449" max="8449" width="31.42578125" style="4" customWidth="1"/>
    <col min="8450" max="8450" width="18.28515625" style="4" customWidth="1"/>
    <col min="8451" max="8456" width="6.7109375" style="4" customWidth="1"/>
    <col min="8457" max="8459" width="7.5703125" style="4" customWidth="1"/>
    <col min="8460" max="8460" width="7.85546875" style="4" customWidth="1"/>
    <col min="8461" max="8462" width="8.28515625" style="4" customWidth="1"/>
    <col min="8463" max="8463" width="5.42578125" style="4" customWidth="1"/>
    <col min="8464" max="8464" width="7.5703125" style="4" customWidth="1"/>
    <col min="8465" max="8465" width="7.85546875" style="4" customWidth="1"/>
    <col min="8466" max="8466" width="12.5703125" style="4" customWidth="1"/>
    <col min="8467" max="8468" width="9.28515625" style="4" customWidth="1"/>
    <col min="8469" max="8704" width="8.85546875" style="4"/>
    <col min="8705" max="8705" width="31.42578125" style="4" customWidth="1"/>
    <col min="8706" max="8706" width="18.28515625" style="4" customWidth="1"/>
    <col min="8707" max="8712" width="6.7109375" style="4" customWidth="1"/>
    <col min="8713" max="8715" width="7.5703125" style="4" customWidth="1"/>
    <col min="8716" max="8716" width="7.85546875" style="4" customWidth="1"/>
    <col min="8717" max="8718" width="8.28515625" style="4" customWidth="1"/>
    <col min="8719" max="8719" width="5.42578125" style="4" customWidth="1"/>
    <col min="8720" max="8720" width="7.5703125" style="4" customWidth="1"/>
    <col min="8721" max="8721" width="7.85546875" style="4" customWidth="1"/>
    <col min="8722" max="8722" width="12.5703125" style="4" customWidth="1"/>
    <col min="8723" max="8724" width="9.28515625" style="4" customWidth="1"/>
    <col min="8725" max="8960" width="8.85546875" style="4"/>
    <col min="8961" max="8961" width="31.42578125" style="4" customWidth="1"/>
    <col min="8962" max="8962" width="18.28515625" style="4" customWidth="1"/>
    <col min="8963" max="8968" width="6.7109375" style="4" customWidth="1"/>
    <col min="8969" max="8971" width="7.5703125" style="4" customWidth="1"/>
    <col min="8972" max="8972" width="7.85546875" style="4" customWidth="1"/>
    <col min="8973" max="8974" width="8.28515625" style="4" customWidth="1"/>
    <col min="8975" max="8975" width="5.42578125" style="4" customWidth="1"/>
    <col min="8976" max="8976" width="7.5703125" style="4" customWidth="1"/>
    <col min="8977" max="8977" width="7.85546875" style="4" customWidth="1"/>
    <col min="8978" max="8978" width="12.5703125" style="4" customWidth="1"/>
    <col min="8979" max="8980" width="9.28515625" style="4" customWidth="1"/>
    <col min="8981" max="9216" width="8.85546875" style="4"/>
    <col min="9217" max="9217" width="31.42578125" style="4" customWidth="1"/>
    <col min="9218" max="9218" width="18.28515625" style="4" customWidth="1"/>
    <col min="9219" max="9224" width="6.7109375" style="4" customWidth="1"/>
    <col min="9225" max="9227" width="7.5703125" style="4" customWidth="1"/>
    <col min="9228" max="9228" width="7.85546875" style="4" customWidth="1"/>
    <col min="9229" max="9230" width="8.28515625" style="4" customWidth="1"/>
    <col min="9231" max="9231" width="5.42578125" style="4" customWidth="1"/>
    <col min="9232" max="9232" width="7.5703125" style="4" customWidth="1"/>
    <col min="9233" max="9233" width="7.85546875" style="4" customWidth="1"/>
    <col min="9234" max="9234" width="12.5703125" style="4" customWidth="1"/>
    <col min="9235" max="9236" width="9.28515625" style="4" customWidth="1"/>
    <col min="9237" max="9472" width="8.85546875" style="4"/>
    <col min="9473" max="9473" width="31.42578125" style="4" customWidth="1"/>
    <col min="9474" max="9474" width="18.28515625" style="4" customWidth="1"/>
    <col min="9475" max="9480" width="6.7109375" style="4" customWidth="1"/>
    <col min="9481" max="9483" width="7.5703125" style="4" customWidth="1"/>
    <col min="9484" max="9484" width="7.85546875" style="4" customWidth="1"/>
    <col min="9485" max="9486" width="8.28515625" style="4" customWidth="1"/>
    <col min="9487" max="9487" width="5.42578125" style="4" customWidth="1"/>
    <col min="9488" max="9488" width="7.5703125" style="4" customWidth="1"/>
    <col min="9489" max="9489" width="7.85546875" style="4" customWidth="1"/>
    <col min="9490" max="9490" width="12.5703125" style="4" customWidth="1"/>
    <col min="9491" max="9492" width="9.28515625" style="4" customWidth="1"/>
    <col min="9493" max="9728" width="8.85546875" style="4"/>
    <col min="9729" max="9729" width="31.42578125" style="4" customWidth="1"/>
    <col min="9730" max="9730" width="18.28515625" style="4" customWidth="1"/>
    <col min="9731" max="9736" width="6.7109375" style="4" customWidth="1"/>
    <col min="9737" max="9739" width="7.5703125" style="4" customWidth="1"/>
    <col min="9740" max="9740" width="7.85546875" style="4" customWidth="1"/>
    <col min="9741" max="9742" width="8.28515625" style="4" customWidth="1"/>
    <col min="9743" max="9743" width="5.42578125" style="4" customWidth="1"/>
    <col min="9744" max="9744" width="7.5703125" style="4" customWidth="1"/>
    <col min="9745" max="9745" width="7.85546875" style="4" customWidth="1"/>
    <col min="9746" max="9746" width="12.5703125" style="4" customWidth="1"/>
    <col min="9747" max="9748" width="9.28515625" style="4" customWidth="1"/>
    <col min="9749" max="9984" width="8.85546875" style="4"/>
    <col min="9985" max="9985" width="31.42578125" style="4" customWidth="1"/>
    <col min="9986" max="9986" width="18.28515625" style="4" customWidth="1"/>
    <col min="9987" max="9992" width="6.7109375" style="4" customWidth="1"/>
    <col min="9993" max="9995" width="7.5703125" style="4" customWidth="1"/>
    <col min="9996" max="9996" width="7.85546875" style="4" customWidth="1"/>
    <col min="9997" max="9998" width="8.28515625" style="4" customWidth="1"/>
    <col min="9999" max="9999" width="5.42578125" style="4" customWidth="1"/>
    <col min="10000" max="10000" width="7.5703125" style="4" customWidth="1"/>
    <col min="10001" max="10001" width="7.85546875" style="4" customWidth="1"/>
    <col min="10002" max="10002" width="12.5703125" style="4" customWidth="1"/>
    <col min="10003" max="10004" width="9.28515625" style="4" customWidth="1"/>
    <col min="10005" max="10240" width="8.85546875" style="4"/>
    <col min="10241" max="10241" width="31.42578125" style="4" customWidth="1"/>
    <col min="10242" max="10242" width="18.28515625" style="4" customWidth="1"/>
    <col min="10243" max="10248" width="6.7109375" style="4" customWidth="1"/>
    <col min="10249" max="10251" width="7.5703125" style="4" customWidth="1"/>
    <col min="10252" max="10252" width="7.85546875" style="4" customWidth="1"/>
    <col min="10253" max="10254" width="8.28515625" style="4" customWidth="1"/>
    <col min="10255" max="10255" width="5.42578125" style="4" customWidth="1"/>
    <col min="10256" max="10256" width="7.5703125" style="4" customWidth="1"/>
    <col min="10257" max="10257" width="7.85546875" style="4" customWidth="1"/>
    <col min="10258" max="10258" width="12.5703125" style="4" customWidth="1"/>
    <col min="10259" max="10260" width="9.28515625" style="4" customWidth="1"/>
    <col min="10261" max="10496" width="8.85546875" style="4"/>
    <col min="10497" max="10497" width="31.42578125" style="4" customWidth="1"/>
    <col min="10498" max="10498" width="18.28515625" style="4" customWidth="1"/>
    <col min="10499" max="10504" width="6.7109375" style="4" customWidth="1"/>
    <col min="10505" max="10507" width="7.5703125" style="4" customWidth="1"/>
    <col min="10508" max="10508" width="7.85546875" style="4" customWidth="1"/>
    <col min="10509" max="10510" width="8.28515625" style="4" customWidth="1"/>
    <col min="10511" max="10511" width="5.42578125" style="4" customWidth="1"/>
    <col min="10512" max="10512" width="7.5703125" style="4" customWidth="1"/>
    <col min="10513" max="10513" width="7.85546875" style="4" customWidth="1"/>
    <col min="10514" max="10514" width="12.5703125" style="4" customWidth="1"/>
    <col min="10515" max="10516" width="9.28515625" style="4" customWidth="1"/>
    <col min="10517" max="10752" width="8.85546875" style="4"/>
    <col min="10753" max="10753" width="31.42578125" style="4" customWidth="1"/>
    <col min="10754" max="10754" width="18.28515625" style="4" customWidth="1"/>
    <col min="10755" max="10760" width="6.7109375" style="4" customWidth="1"/>
    <col min="10761" max="10763" width="7.5703125" style="4" customWidth="1"/>
    <col min="10764" max="10764" width="7.85546875" style="4" customWidth="1"/>
    <col min="10765" max="10766" width="8.28515625" style="4" customWidth="1"/>
    <col min="10767" max="10767" width="5.42578125" style="4" customWidth="1"/>
    <col min="10768" max="10768" width="7.5703125" style="4" customWidth="1"/>
    <col min="10769" max="10769" width="7.85546875" style="4" customWidth="1"/>
    <col min="10770" max="10770" width="12.5703125" style="4" customWidth="1"/>
    <col min="10771" max="10772" width="9.28515625" style="4" customWidth="1"/>
    <col min="10773" max="11008" width="8.85546875" style="4"/>
    <col min="11009" max="11009" width="31.42578125" style="4" customWidth="1"/>
    <col min="11010" max="11010" width="18.28515625" style="4" customWidth="1"/>
    <col min="11011" max="11016" width="6.7109375" style="4" customWidth="1"/>
    <col min="11017" max="11019" width="7.5703125" style="4" customWidth="1"/>
    <col min="11020" max="11020" width="7.85546875" style="4" customWidth="1"/>
    <col min="11021" max="11022" width="8.28515625" style="4" customWidth="1"/>
    <col min="11023" max="11023" width="5.42578125" style="4" customWidth="1"/>
    <col min="11024" max="11024" width="7.5703125" style="4" customWidth="1"/>
    <col min="11025" max="11025" width="7.85546875" style="4" customWidth="1"/>
    <col min="11026" max="11026" width="12.5703125" style="4" customWidth="1"/>
    <col min="11027" max="11028" width="9.28515625" style="4" customWidth="1"/>
    <col min="11029" max="11264" width="8.85546875" style="4"/>
    <col min="11265" max="11265" width="31.42578125" style="4" customWidth="1"/>
    <col min="11266" max="11266" width="18.28515625" style="4" customWidth="1"/>
    <col min="11267" max="11272" width="6.7109375" style="4" customWidth="1"/>
    <col min="11273" max="11275" width="7.5703125" style="4" customWidth="1"/>
    <col min="11276" max="11276" width="7.85546875" style="4" customWidth="1"/>
    <col min="11277" max="11278" width="8.28515625" style="4" customWidth="1"/>
    <col min="11279" max="11279" width="5.42578125" style="4" customWidth="1"/>
    <col min="11280" max="11280" width="7.5703125" style="4" customWidth="1"/>
    <col min="11281" max="11281" width="7.85546875" style="4" customWidth="1"/>
    <col min="11282" max="11282" width="12.5703125" style="4" customWidth="1"/>
    <col min="11283" max="11284" width="9.28515625" style="4" customWidth="1"/>
    <col min="11285" max="11520" width="8.85546875" style="4"/>
    <col min="11521" max="11521" width="31.42578125" style="4" customWidth="1"/>
    <col min="11522" max="11522" width="18.28515625" style="4" customWidth="1"/>
    <col min="11523" max="11528" width="6.7109375" style="4" customWidth="1"/>
    <col min="11529" max="11531" width="7.5703125" style="4" customWidth="1"/>
    <col min="11532" max="11532" width="7.85546875" style="4" customWidth="1"/>
    <col min="11533" max="11534" width="8.28515625" style="4" customWidth="1"/>
    <col min="11535" max="11535" width="5.42578125" style="4" customWidth="1"/>
    <col min="11536" max="11536" width="7.5703125" style="4" customWidth="1"/>
    <col min="11537" max="11537" width="7.85546875" style="4" customWidth="1"/>
    <col min="11538" max="11538" width="12.5703125" style="4" customWidth="1"/>
    <col min="11539" max="11540" width="9.28515625" style="4" customWidth="1"/>
    <col min="11541" max="11776" width="8.85546875" style="4"/>
    <col min="11777" max="11777" width="31.42578125" style="4" customWidth="1"/>
    <col min="11778" max="11778" width="18.28515625" style="4" customWidth="1"/>
    <col min="11779" max="11784" width="6.7109375" style="4" customWidth="1"/>
    <col min="11785" max="11787" width="7.5703125" style="4" customWidth="1"/>
    <col min="11788" max="11788" width="7.85546875" style="4" customWidth="1"/>
    <col min="11789" max="11790" width="8.28515625" style="4" customWidth="1"/>
    <col min="11791" max="11791" width="5.42578125" style="4" customWidth="1"/>
    <col min="11792" max="11792" width="7.5703125" style="4" customWidth="1"/>
    <col min="11793" max="11793" width="7.85546875" style="4" customWidth="1"/>
    <col min="11794" max="11794" width="12.5703125" style="4" customWidth="1"/>
    <col min="11795" max="11796" width="9.28515625" style="4" customWidth="1"/>
    <col min="11797" max="12032" width="8.85546875" style="4"/>
    <col min="12033" max="12033" width="31.42578125" style="4" customWidth="1"/>
    <col min="12034" max="12034" width="18.28515625" style="4" customWidth="1"/>
    <col min="12035" max="12040" width="6.7109375" style="4" customWidth="1"/>
    <col min="12041" max="12043" width="7.5703125" style="4" customWidth="1"/>
    <col min="12044" max="12044" width="7.85546875" style="4" customWidth="1"/>
    <col min="12045" max="12046" width="8.28515625" style="4" customWidth="1"/>
    <col min="12047" max="12047" width="5.42578125" style="4" customWidth="1"/>
    <col min="12048" max="12048" width="7.5703125" style="4" customWidth="1"/>
    <col min="12049" max="12049" width="7.85546875" style="4" customWidth="1"/>
    <col min="12050" max="12050" width="12.5703125" style="4" customWidth="1"/>
    <col min="12051" max="12052" width="9.28515625" style="4" customWidth="1"/>
    <col min="12053" max="12288" width="8.85546875" style="4"/>
    <col min="12289" max="12289" width="31.42578125" style="4" customWidth="1"/>
    <col min="12290" max="12290" width="18.28515625" style="4" customWidth="1"/>
    <col min="12291" max="12296" width="6.7109375" style="4" customWidth="1"/>
    <col min="12297" max="12299" width="7.5703125" style="4" customWidth="1"/>
    <col min="12300" max="12300" width="7.85546875" style="4" customWidth="1"/>
    <col min="12301" max="12302" width="8.28515625" style="4" customWidth="1"/>
    <col min="12303" max="12303" width="5.42578125" style="4" customWidth="1"/>
    <col min="12304" max="12304" width="7.5703125" style="4" customWidth="1"/>
    <col min="12305" max="12305" width="7.85546875" style="4" customWidth="1"/>
    <col min="12306" max="12306" width="12.5703125" style="4" customWidth="1"/>
    <col min="12307" max="12308" width="9.28515625" style="4" customWidth="1"/>
    <col min="12309" max="12544" width="8.85546875" style="4"/>
    <col min="12545" max="12545" width="31.42578125" style="4" customWidth="1"/>
    <col min="12546" max="12546" width="18.28515625" style="4" customWidth="1"/>
    <col min="12547" max="12552" width="6.7109375" style="4" customWidth="1"/>
    <col min="12553" max="12555" width="7.5703125" style="4" customWidth="1"/>
    <col min="12556" max="12556" width="7.85546875" style="4" customWidth="1"/>
    <col min="12557" max="12558" width="8.28515625" style="4" customWidth="1"/>
    <col min="12559" max="12559" width="5.42578125" style="4" customWidth="1"/>
    <col min="12560" max="12560" width="7.5703125" style="4" customWidth="1"/>
    <col min="12561" max="12561" width="7.85546875" style="4" customWidth="1"/>
    <col min="12562" max="12562" width="12.5703125" style="4" customWidth="1"/>
    <col min="12563" max="12564" width="9.28515625" style="4" customWidth="1"/>
    <col min="12565" max="12800" width="8.85546875" style="4"/>
    <col min="12801" max="12801" width="31.42578125" style="4" customWidth="1"/>
    <col min="12802" max="12802" width="18.28515625" style="4" customWidth="1"/>
    <col min="12803" max="12808" width="6.7109375" style="4" customWidth="1"/>
    <col min="12809" max="12811" width="7.5703125" style="4" customWidth="1"/>
    <col min="12812" max="12812" width="7.85546875" style="4" customWidth="1"/>
    <col min="12813" max="12814" width="8.28515625" style="4" customWidth="1"/>
    <col min="12815" max="12815" width="5.42578125" style="4" customWidth="1"/>
    <col min="12816" max="12816" width="7.5703125" style="4" customWidth="1"/>
    <col min="12817" max="12817" width="7.85546875" style="4" customWidth="1"/>
    <col min="12818" max="12818" width="12.5703125" style="4" customWidth="1"/>
    <col min="12819" max="12820" width="9.28515625" style="4" customWidth="1"/>
    <col min="12821" max="13056" width="8.85546875" style="4"/>
    <col min="13057" max="13057" width="31.42578125" style="4" customWidth="1"/>
    <col min="13058" max="13058" width="18.28515625" style="4" customWidth="1"/>
    <col min="13059" max="13064" width="6.7109375" style="4" customWidth="1"/>
    <col min="13065" max="13067" width="7.5703125" style="4" customWidth="1"/>
    <col min="13068" max="13068" width="7.85546875" style="4" customWidth="1"/>
    <col min="13069" max="13070" width="8.28515625" style="4" customWidth="1"/>
    <col min="13071" max="13071" width="5.42578125" style="4" customWidth="1"/>
    <col min="13072" max="13072" width="7.5703125" style="4" customWidth="1"/>
    <col min="13073" max="13073" width="7.85546875" style="4" customWidth="1"/>
    <col min="13074" max="13074" width="12.5703125" style="4" customWidth="1"/>
    <col min="13075" max="13076" width="9.28515625" style="4" customWidth="1"/>
    <col min="13077" max="13312" width="8.85546875" style="4"/>
    <col min="13313" max="13313" width="31.42578125" style="4" customWidth="1"/>
    <col min="13314" max="13314" width="18.28515625" style="4" customWidth="1"/>
    <col min="13315" max="13320" width="6.7109375" style="4" customWidth="1"/>
    <col min="13321" max="13323" width="7.5703125" style="4" customWidth="1"/>
    <col min="13324" max="13324" width="7.85546875" style="4" customWidth="1"/>
    <col min="13325" max="13326" width="8.28515625" style="4" customWidth="1"/>
    <col min="13327" max="13327" width="5.42578125" style="4" customWidth="1"/>
    <col min="13328" max="13328" width="7.5703125" style="4" customWidth="1"/>
    <col min="13329" max="13329" width="7.85546875" style="4" customWidth="1"/>
    <col min="13330" max="13330" width="12.5703125" style="4" customWidth="1"/>
    <col min="13331" max="13332" width="9.28515625" style="4" customWidth="1"/>
    <col min="13333" max="13568" width="8.85546875" style="4"/>
    <col min="13569" max="13569" width="31.42578125" style="4" customWidth="1"/>
    <col min="13570" max="13570" width="18.28515625" style="4" customWidth="1"/>
    <col min="13571" max="13576" width="6.7109375" style="4" customWidth="1"/>
    <col min="13577" max="13579" width="7.5703125" style="4" customWidth="1"/>
    <col min="13580" max="13580" width="7.85546875" style="4" customWidth="1"/>
    <col min="13581" max="13582" width="8.28515625" style="4" customWidth="1"/>
    <col min="13583" max="13583" width="5.42578125" style="4" customWidth="1"/>
    <col min="13584" max="13584" width="7.5703125" style="4" customWidth="1"/>
    <col min="13585" max="13585" width="7.85546875" style="4" customWidth="1"/>
    <col min="13586" max="13586" width="12.5703125" style="4" customWidth="1"/>
    <col min="13587" max="13588" width="9.28515625" style="4" customWidth="1"/>
    <col min="13589" max="13824" width="8.85546875" style="4"/>
    <col min="13825" max="13825" width="31.42578125" style="4" customWidth="1"/>
    <col min="13826" max="13826" width="18.28515625" style="4" customWidth="1"/>
    <col min="13827" max="13832" width="6.7109375" style="4" customWidth="1"/>
    <col min="13833" max="13835" width="7.5703125" style="4" customWidth="1"/>
    <col min="13836" max="13836" width="7.85546875" style="4" customWidth="1"/>
    <col min="13837" max="13838" width="8.28515625" style="4" customWidth="1"/>
    <col min="13839" max="13839" width="5.42578125" style="4" customWidth="1"/>
    <col min="13840" max="13840" width="7.5703125" style="4" customWidth="1"/>
    <col min="13841" max="13841" width="7.85546875" style="4" customWidth="1"/>
    <col min="13842" max="13842" width="12.5703125" style="4" customWidth="1"/>
    <col min="13843" max="13844" width="9.28515625" style="4" customWidth="1"/>
    <col min="13845" max="14080" width="8.85546875" style="4"/>
    <col min="14081" max="14081" width="31.42578125" style="4" customWidth="1"/>
    <col min="14082" max="14082" width="18.28515625" style="4" customWidth="1"/>
    <col min="14083" max="14088" width="6.7109375" style="4" customWidth="1"/>
    <col min="14089" max="14091" width="7.5703125" style="4" customWidth="1"/>
    <col min="14092" max="14092" width="7.85546875" style="4" customWidth="1"/>
    <col min="14093" max="14094" width="8.28515625" style="4" customWidth="1"/>
    <col min="14095" max="14095" width="5.42578125" style="4" customWidth="1"/>
    <col min="14096" max="14096" width="7.5703125" style="4" customWidth="1"/>
    <col min="14097" max="14097" width="7.85546875" style="4" customWidth="1"/>
    <col min="14098" max="14098" width="12.5703125" style="4" customWidth="1"/>
    <col min="14099" max="14100" width="9.28515625" style="4" customWidth="1"/>
    <col min="14101" max="14336" width="8.85546875" style="4"/>
    <col min="14337" max="14337" width="31.42578125" style="4" customWidth="1"/>
    <col min="14338" max="14338" width="18.28515625" style="4" customWidth="1"/>
    <col min="14339" max="14344" width="6.7109375" style="4" customWidth="1"/>
    <col min="14345" max="14347" width="7.5703125" style="4" customWidth="1"/>
    <col min="14348" max="14348" width="7.85546875" style="4" customWidth="1"/>
    <col min="14349" max="14350" width="8.28515625" style="4" customWidth="1"/>
    <col min="14351" max="14351" width="5.42578125" style="4" customWidth="1"/>
    <col min="14352" max="14352" width="7.5703125" style="4" customWidth="1"/>
    <col min="14353" max="14353" width="7.85546875" style="4" customWidth="1"/>
    <col min="14354" max="14354" width="12.5703125" style="4" customWidth="1"/>
    <col min="14355" max="14356" width="9.28515625" style="4" customWidth="1"/>
    <col min="14357" max="14592" width="8.85546875" style="4"/>
    <col min="14593" max="14593" width="31.42578125" style="4" customWidth="1"/>
    <col min="14594" max="14594" width="18.28515625" style="4" customWidth="1"/>
    <col min="14595" max="14600" width="6.7109375" style="4" customWidth="1"/>
    <col min="14601" max="14603" width="7.5703125" style="4" customWidth="1"/>
    <col min="14604" max="14604" width="7.85546875" style="4" customWidth="1"/>
    <col min="14605" max="14606" width="8.28515625" style="4" customWidth="1"/>
    <col min="14607" max="14607" width="5.42578125" style="4" customWidth="1"/>
    <col min="14608" max="14608" width="7.5703125" style="4" customWidth="1"/>
    <col min="14609" max="14609" width="7.85546875" style="4" customWidth="1"/>
    <col min="14610" max="14610" width="12.5703125" style="4" customWidth="1"/>
    <col min="14611" max="14612" width="9.28515625" style="4" customWidth="1"/>
    <col min="14613" max="14848" width="8.85546875" style="4"/>
    <col min="14849" max="14849" width="31.42578125" style="4" customWidth="1"/>
    <col min="14850" max="14850" width="18.28515625" style="4" customWidth="1"/>
    <col min="14851" max="14856" width="6.7109375" style="4" customWidth="1"/>
    <col min="14857" max="14859" width="7.5703125" style="4" customWidth="1"/>
    <col min="14860" max="14860" width="7.85546875" style="4" customWidth="1"/>
    <col min="14861" max="14862" width="8.28515625" style="4" customWidth="1"/>
    <col min="14863" max="14863" width="5.42578125" style="4" customWidth="1"/>
    <col min="14864" max="14864" width="7.5703125" style="4" customWidth="1"/>
    <col min="14865" max="14865" width="7.85546875" style="4" customWidth="1"/>
    <col min="14866" max="14866" width="12.5703125" style="4" customWidth="1"/>
    <col min="14867" max="14868" width="9.28515625" style="4" customWidth="1"/>
    <col min="14869" max="15104" width="8.85546875" style="4"/>
    <col min="15105" max="15105" width="31.42578125" style="4" customWidth="1"/>
    <col min="15106" max="15106" width="18.28515625" style="4" customWidth="1"/>
    <col min="15107" max="15112" width="6.7109375" style="4" customWidth="1"/>
    <col min="15113" max="15115" width="7.5703125" style="4" customWidth="1"/>
    <col min="15116" max="15116" width="7.85546875" style="4" customWidth="1"/>
    <col min="15117" max="15118" width="8.28515625" style="4" customWidth="1"/>
    <col min="15119" max="15119" width="5.42578125" style="4" customWidth="1"/>
    <col min="15120" max="15120" width="7.5703125" style="4" customWidth="1"/>
    <col min="15121" max="15121" width="7.85546875" style="4" customWidth="1"/>
    <col min="15122" max="15122" width="12.5703125" style="4" customWidth="1"/>
    <col min="15123" max="15124" width="9.28515625" style="4" customWidth="1"/>
    <col min="15125" max="15360" width="8.85546875" style="4"/>
    <col min="15361" max="15361" width="31.42578125" style="4" customWidth="1"/>
    <col min="15362" max="15362" width="18.28515625" style="4" customWidth="1"/>
    <col min="15363" max="15368" width="6.7109375" style="4" customWidth="1"/>
    <col min="15369" max="15371" width="7.5703125" style="4" customWidth="1"/>
    <col min="15372" max="15372" width="7.85546875" style="4" customWidth="1"/>
    <col min="15373" max="15374" width="8.28515625" style="4" customWidth="1"/>
    <col min="15375" max="15375" width="5.42578125" style="4" customWidth="1"/>
    <col min="15376" max="15376" width="7.5703125" style="4" customWidth="1"/>
    <col min="15377" max="15377" width="7.85546875" style="4" customWidth="1"/>
    <col min="15378" max="15378" width="12.5703125" style="4" customWidth="1"/>
    <col min="15379" max="15380" width="9.28515625" style="4" customWidth="1"/>
    <col min="15381" max="15616" width="8.85546875" style="4"/>
    <col min="15617" max="15617" width="31.42578125" style="4" customWidth="1"/>
    <col min="15618" max="15618" width="18.28515625" style="4" customWidth="1"/>
    <col min="15619" max="15624" width="6.7109375" style="4" customWidth="1"/>
    <col min="15625" max="15627" width="7.5703125" style="4" customWidth="1"/>
    <col min="15628" max="15628" width="7.85546875" style="4" customWidth="1"/>
    <col min="15629" max="15630" width="8.28515625" style="4" customWidth="1"/>
    <col min="15631" max="15631" width="5.42578125" style="4" customWidth="1"/>
    <col min="15632" max="15632" width="7.5703125" style="4" customWidth="1"/>
    <col min="15633" max="15633" width="7.85546875" style="4" customWidth="1"/>
    <col min="15634" max="15634" width="12.5703125" style="4" customWidth="1"/>
    <col min="15635" max="15636" width="9.28515625" style="4" customWidth="1"/>
    <col min="15637" max="15872" width="8.85546875" style="4"/>
    <col min="15873" max="15873" width="31.42578125" style="4" customWidth="1"/>
    <col min="15874" max="15874" width="18.28515625" style="4" customWidth="1"/>
    <col min="15875" max="15880" width="6.7109375" style="4" customWidth="1"/>
    <col min="15881" max="15883" width="7.5703125" style="4" customWidth="1"/>
    <col min="15884" max="15884" width="7.85546875" style="4" customWidth="1"/>
    <col min="15885" max="15886" width="8.28515625" style="4" customWidth="1"/>
    <col min="15887" max="15887" width="5.42578125" style="4" customWidth="1"/>
    <col min="15888" max="15888" width="7.5703125" style="4" customWidth="1"/>
    <col min="15889" max="15889" width="7.85546875" style="4" customWidth="1"/>
    <col min="15890" max="15890" width="12.5703125" style="4" customWidth="1"/>
    <col min="15891" max="15892" width="9.28515625" style="4" customWidth="1"/>
    <col min="15893" max="16128" width="8.85546875" style="4"/>
    <col min="16129" max="16129" width="31.42578125" style="4" customWidth="1"/>
    <col min="16130" max="16130" width="18.28515625" style="4" customWidth="1"/>
    <col min="16131" max="16136" width="6.7109375" style="4" customWidth="1"/>
    <col min="16137" max="16139" width="7.5703125" style="4" customWidth="1"/>
    <col min="16140" max="16140" width="7.85546875" style="4" customWidth="1"/>
    <col min="16141" max="16142" width="8.28515625" style="4" customWidth="1"/>
    <col min="16143" max="16143" width="5.42578125" style="4" customWidth="1"/>
    <col min="16144" max="16144" width="7.5703125" style="4" customWidth="1"/>
    <col min="16145" max="16145" width="7.85546875" style="4" customWidth="1"/>
    <col min="16146" max="16146" width="12.5703125" style="4" customWidth="1"/>
    <col min="16147" max="16148" width="9.28515625" style="4" customWidth="1"/>
    <col min="16149" max="16384" width="8.85546875" style="4"/>
  </cols>
  <sheetData>
    <row r="1" spans="1:23" s="71" customFormat="1" ht="15" customHeight="1" x14ac:dyDescent="0.2">
      <c r="A1" s="597"/>
      <c r="B1" s="620" t="s">
        <v>391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4"/>
      <c r="M1" s="594"/>
      <c r="N1" s="607"/>
      <c r="O1" s="607"/>
      <c r="P1" s="607"/>
      <c r="Q1" s="607"/>
      <c r="R1" s="611"/>
      <c r="S1" s="600"/>
      <c r="T1" s="601"/>
    </row>
    <row r="2" spans="1:23" s="348" customFormat="1" ht="15" customHeight="1" x14ac:dyDescent="0.2">
      <c r="A2" s="669"/>
      <c r="B2" s="620" t="s">
        <v>358</v>
      </c>
      <c r="C2" s="632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671"/>
      <c r="M2" s="671"/>
      <c r="N2" s="671"/>
      <c r="O2" s="671"/>
      <c r="P2" s="671"/>
      <c r="Q2" s="671"/>
      <c r="R2" s="670"/>
      <c r="S2" s="602"/>
      <c r="T2" s="603"/>
    </row>
    <row r="3" spans="1:23" s="348" customFormat="1" ht="15" customHeight="1" x14ac:dyDescent="0.2">
      <c r="A3" s="599"/>
      <c r="B3" s="620" t="s">
        <v>359</v>
      </c>
      <c r="C3" s="594" t="s">
        <v>474</v>
      </c>
      <c r="E3" s="594"/>
      <c r="F3" s="594"/>
      <c r="G3" s="594"/>
      <c r="H3" s="594"/>
      <c r="I3" s="594"/>
      <c r="J3" s="594"/>
      <c r="K3" s="596"/>
      <c r="L3" s="671"/>
      <c r="M3" s="671"/>
      <c r="N3" s="671"/>
      <c r="O3" s="671"/>
      <c r="P3" s="671"/>
      <c r="Q3" s="671"/>
      <c r="R3" s="670"/>
      <c r="S3" s="604"/>
      <c r="T3" s="605"/>
    </row>
    <row r="4" spans="1:23" s="90" customFormat="1" ht="20.45" customHeight="1" x14ac:dyDescent="0.2">
      <c r="A4" s="1477" t="s">
        <v>397</v>
      </c>
      <c r="B4" s="1477"/>
      <c r="C4" s="1477"/>
      <c r="D4" s="1477"/>
      <c r="E4" s="1477"/>
      <c r="F4" s="1477"/>
      <c r="G4" s="1477"/>
      <c r="H4" s="1477"/>
      <c r="I4" s="1477"/>
      <c r="J4" s="1477"/>
      <c r="K4" s="1477"/>
      <c r="L4" s="1477"/>
      <c r="M4" s="1477"/>
      <c r="N4" s="1477"/>
      <c r="O4" s="1477"/>
      <c r="P4" s="1477"/>
      <c r="Q4" s="1477"/>
      <c r="R4" s="1477"/>
      <c r="S4" s="1477"/>
      <c r="T4" s="1477"/>
    </row>
    <row r="5" spans="1:23" s="249" customFormat="1" ht="16.5" customHeight="1" x14ac:dyDescent="0.2">
      <c r="A5" s="1489" t="s">
        <v>7</v>
      </c>
      <c r="B5" s="1484" t="s">
        <v>82</v>
      </c>
      <c r="C5" s="1491"/>
      <c r="D5" s="1485"/>
      <c r="E5" s="1484" t="s">
        <v>46</v>
      </c>
      <c r="F5" s="1485"/>
      <c r="G5" s="550"/>
      <c r="H5" s="1488" t="s">
        <v>45</v>
      </c>
      <c r="I5" s="1488" t="s">
        <v>47</v>
      </c>
      <c r="J5" s="1488" t="s">
        <v>48</v>
      </c>
      <c r="K5" s="1492" t="s">
        <v>49</v>
      </c>
      <c r="L5" s="551" t="s">
        <v>50</v>
      </c>
      <c r="M5" s="1493" t="s">
        <v>51</v>
      </c>
      <c r="N5" s="1489"/>
      <c r="O5" s="1494" t="s">
        <v>394</v>
      </c>
      <c r="P5" s="1498" t="s">
        <v>152</v>
      </c>
      <c r="Q5" s="1494" t="s">
        <v>395</v>
      </c>
      <c r="R5" s="689"/>
      <c r="S5" s="1499" t="s">
        <v>52</v>
      </c>
      <c r="T5" s="1501" t="s">
        <v>53</v>
      </c>
      <c r="V5" s="1484" t="s">
        <v>183</v>
      </c>
      <c r="W5" s="1485"/>
    </row>
    <row r="6" spans="1:23" s="249" customFormat="1" ht="15" customHeight="1" x14ac:dyDescent="0.2">
      <c r="A6" s="1490"/>
      <c r="B6" s="549" t="s">
        <v>62</v>
      </c>
      <c r="C6" s="551" t="s">
        <v>66</v>
      </c>
      <c r="D6" s="551" t="s">
        <v>64</v>
      </c>
      <c r="E6" s="553" t="s">
        <v>62</v>
      </c>
      <c r="F6" s="553" t="s">
        <v>64</v>
      </c>
      <c r="G6" s="553" t="s">
        <v>22</v>
      </c>
      <c r="H6" s="1419"/>
      <c r="I6" s="1419"/>
      <c r="J6" s="1419"/>
      <c r="K6" s="1420"/>
      <c r="L6" s="554" t="s">
        <v>4</v>
      </c>
      <c r="M6" s="1415"/>
      <c r="N6" s="1417"/>
      <c r="O6" s="1495"/>
      <c r="P6" s="1412"/>
      <c r="Q6" s="1495"/>
      <c r="R6" s="690"/>
      <c r="S6" s="1500"/>
      <c r="T6" s="1502"/>
      <c r="V6" s="1486" t="s">
        <v>4</v>
      </c>
      <c r="W6" s="1488" t="s">
        <v>11</v>
      </c>
    </row>
    <row r="7" spans="1:23" s="249" customFormat="1" ht="14.1" customHeight="1" x14ac:dyDescent="0.2">
      <c r="A7" s="1490"/>
      <c r="B7" s="552" t="s">
        <v>54</v>
      </c>
      <c r="C7" s="553" t="s">
        <v>56</v>
      </c>
      <c r="D7" s="553" t="s">
        <v>55</v>
      </c>
      <c r="E7" s="553" t="s">
        <v>3</v>
      </c>
      <c r="F7" s="553" t="s">
        <v>3</v>
      </c>
      <c r="G7" s="553"/>
      <c r="H7" s="553" t="s">
        <v>4</v>
      </c>
      <c r="I7" s="553" t="s">
        <v>1</v>
      </c>
      <c r="J7" s="553" t="s">
        <v>4</v>
      </c>
      <c r="K7" s="553" t="s">
        <v>4</v>
      </c>
      <c r="L7" s="553">
        <v>0.05</v>
      </c>
      <c r="M7" s="553" t="s">
        <v>57</v>
      </c>
      <c r="N7" s="553" t="s">
        <v>1</v>
      </c>
      <c r="O7" s="553"/>
      <c r="P7" s="553" t="s">
        <v>4</v>
      </c>
      <c r="Q7" s="553"/>
      <c r="R7" s="553" t="s">
        <v>11</v>
      </c>
      <c r="S7" s="612"/>
      <c r="T7" s="613" t="s">
        <v>1</v>
      </c>
      <c r="V7" s="1487"/>
      <c r="W7" s="1419"/>
    </row>
    <row r="8" spans="1:23" s="249" customFormat="1" ht="15" customHeight="1" x14ac:dyDescent="0.2">
      <c r="A8" s="691" t="s">
        <v>476</v>
      </c>
      <c r="B8" s="692"/>
      <c r="C8" s="692"/>
      <c r="D8" s="692"/>
      <c r="E8" s="692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3"/>
      <c r="Q8" s="693"/>
      <c r="R8" s="692"/>
      <c r="S8" s="694"/>
      <c r="T8" s="695"/>
      <c r="V8" s="253">
        <f>SUMIF($R$8:$R$55,$W8,$P$8:$P$55)</f>
        <v>0</v>
      </c>
      <c r="W8" s="278" t="s">
        <v>324</v>
      </c>
    </row>
    <row r="9" spans="1:23" s="249" customFormat="1" ht="15" customHeight="1" x14ac:dyDescent="0.2">
      <c r="A9" s="407"/>
      <c r="B9" s="402"/>
      <c r="C9" s="403"/>
      <c r="D9" s="402"/>
      <c r="E9" s="398">
        <f t="shared" ref="E9:E46" si="0">IF(D9&lt;=1,0.6,1.2)</f>
        <v>0.6</v>
      </c>
      <c r="F9" s="398"/>
      <c r="G9" s="404">
        <v>1</v>
      </c>
      <c r="H9" s="398">
        <f t="shared" ref="H9:H46" si="1">((B9+E9)*(D9+F9)*C9)*G9</f>
        <v>0</v>
      </c>
      <c r="I9" s="398">
        <f t="shared" ref="I9:I46" si="2">(B9)*(C9)*G9</f>
        <v>0</v>
      </c>
      <c r="J9" s="398">
        <f t="shared" ref="J9:J46" si="3">H9-P9</f>
        <v>0</v>
      </c>
      <c r="K9" s="398">
        <f t="shared" ref="K9:K46" si="4">(H9-J9)*1.3</f>
        <v>0</v>
      </c>
      <c r="L9" s="398">
        <f t="shared" ref="L9:L46" si="5">I9*$L$7</f>
        <v>0</v>
      </c>
      <c r="M9" s="405">
        <v>2</v>
      </c>
      <c r="N9" s="398">
        <f t="shared" ref="N9:N46" si="6">((C9*D9*M9))*G9</f>
        <v>0</v>
      </c>
      <c r="O9" s="708"/>
      <c r="P9" s="398">
        <f t="shared" ref="P9:P46" si="7">B9*D9*C9*G9</f>
        <v>0</v>
      </c>
      <c r="Q9" s="709"/>
      <c r="R9" s="406"/>
      <c r="S9" s="543">
        <f t="shared" ref="S9:S46" si="8">P9*$S$7</f>
        <v>0</v>
      </c>
      <c r="T9" s="696"/>
      <c r="V9" s="253">
        <f>SUMIF($R$8:$R$55,$W9,$P$8:$P$55)</f>
        <v>0</v>
      </c>
      <c r="W9" s="278" t="s">
        <v>323</v>
      </c>
    </row>
    <row r="10" spans="1:23" s="249" customFormat="1" ht="15" customHeight="1" x14ac:dyDescent="0.2">
      <c r="A10" s="407"/>
      <c r="B10" s="402"/>
      <c r="C10" s="403"/>
      <c r="D10" s="402"/>
      <c r="E10" s="398">
        <f t="shared" si="0"/>
        <v>0.6</v>
      </c>
      <c r="F10" s="398"/>
      <c r="G10" s="404">
        <v>1</v>
      </c>
      <c r="H10" s="398">
        <f t="shared" si="1"/>
        <v>0</v>
      </c>
      <c r="I10" s="398">
        <f t="shared" si="2"/>
        <v>0</v>
      </c>
      <c r="J10" s="398">
        <f t="shared" si="3"/>
        <v>0</v>
      </c>
      <c r="K10" s="398">
        <f t="shared" si="4"/>
        <v>0</v>
      </c>
      <c r="L10" s="398">
        <f t="shared" si="5"/>
        <v>0</v>
      </c>
      <c r="M10" s="405">
        <v>2</v>
      </c>
      <c r="N10" s="398">
        <f t="shared" si="6"/>
        <v>0</v>
      </c>
      <c r="O10" s="708"/>
      <c r="P10" s="398">
        <f t="shared" si="7"/>
        <v>0</v>
      </c>
      <c r="Q10" s="709"/>
      <c r="R10" s="406"/>
      <c r="S10" s="543">
        <f t="shared" si="8"/>
        <v>0</v>
      </c>
      <c r="T10" s="696"/>
      <c r="V10" s="253">
        <f>SUMIF($R$8:$R$55,$W10,$P$8:$P$55)</f>
        <v>0</v>
      </c>
      <c r="W10" s="278" t="s">
        <v>321</v>
      </c>
    </row>
    <row r="11" spans="1:23" s="249" customFormat="1" ht="15" customHeight="1" x14ac:dyDescent="0.2">
      <c r="A11" s="407"/>
      <c r="B11" s="402"/>
      <c r="C11" s="403"/>
      <c r="D11" s="402"/>
      <c r="E11" s="398">
        <f t="shared" si="0"/>
        <v>0.6</v>
      </c>
      <c r="F11" s="398"/>
      <c r="G11" s="404">
        <v>1</v>
      </c>
      <c r="H11" s="398">
        <f t="shared" si="1"/>
        <v>0</v>
      </c>
      <c r="I11" s="398">
        <f t="shared" si="2"/>
        <v>0</v>
      </c>
      <c r="J11" s="398">
        <f t="shared" si="3"/>
        <v>0</v>
      </c>
      <c r="K11" s="398">
        <f t="shared" si="4"/>
        <v>0</v>
      </c>
      <c r="L11" s="398">
        <f t="shared" si="5"/>
        <v>0</v>
      </c>
      <c r="M11" s="405">
        <v>2</v>
      </c>
      <c r="N11" s="398">
        <f t="shared" si="6"/>
        <v>0</v>
      </c>
      <c r="O11" s="708"/>
      <c r="P11" s="398">
        <f t="shared" si="7"/>
        <v>0</v>
      </c>
      <c r="Q11" s="709"/>
      <c r="R11" s="406"/>
      <c r="S11" s="543">
        <f t="shared" si="8"/>
        <v>0</v>
      </c>
      <c r="T11" s="696"/>
      <c r="V11" s="253">
        <f>SUMIF($R$8:$R$55,$W11,$P$8:$P$55)</f>
        <v>0</v>
      </c>
      <c r="W11" s="278" t="s">
        <v>322</v>
      </c>
    </row>
    <row r="12" spans="1:23" s="249" customFormat="1" ht="15" customHeight="1" x14ac:dyDescent="0.2">
      <c r="A12" s="710"/>
      <c r="B12" s="711"/>
      <c r="C12" s="712"/>
      <c r="D12" s="402"/>
      <c r="E12" s="398">
        <f t="shared" si="0"/>
        <v>0.6</v>
      </c>
      <c r="F12" s="398"/>
      <c r="G12" s="404">
        <v>1</v>
      </c>
      <c r="H12" s="398">
        <f t="shared" si="1"/>
        <v>0</v>
      </c>
      <c r="I12" s="398">
        <f t="shared" si="2"/>
        <v>0</v>
      </c>
      <c r="J12" s="398">
        <f t="shared" si="3"/>
        <v>0</v>
      </c>
      <c r="K12" s="398">
        <f t="shared" si="4"/>
        <v>0</v>
      </c>
      <c r="L12" s="398">
        <f t="shared" si="5"/>
        <v>0</v>
      </c>
      <c r="M12" s="405">
        <v>2</v>
      </c>
      <c r="N12" s="398">
        <f t="shared" si="6"/>
        <v>0</v>
      </c>
      <c r="O12" s="708"/>
      <c r="P12" s="398">
        <f t="shared" si="7"/>
        <v>0</v>
      </c>
      <c r="Q12" s="709"/>
      <c r="R12" s="406"/>
      <c r="S12" s="543">
        <f t="shared" si="8"/>
        <v>0</v>
      </c>
      <c r="T12" s="696"/>
      <c r="V12" s="253">
        <f>SUMIF($R$8:$R$55,$W12,$P$8:$P$55)</f>
        <v>0</v>
      </c>
      <c r="W12" s="278" t="s">
        <v>184</v>
      </c>
    </row>
    <row r="13" spans="1:23" s="249" customFormat="1" ht="15" customHeight="1" x14ac:dyDescent="0.2">
      <c r="A13" s="407"/>
      <c r="B13" s="402"/>
      <c r="C13" s="403"/>
      <c r="D13" s="402"/>
      <c r="E13" s="398">
        <f t="shared" si="0"/>
        <v>0.6</v>
      </c>
      <c r="F13" s="398"/>
      <c r="G13" s="404">
        <v>1</v>
      </c>
      <c r="H13" s="398">
        <f t="shared" si="1"/>
        <v>0</v>
      </c>
      <c r="I13" s="398">
        <f t="shared" si="2"/>
        <v>0</v>
      </c>
      <c r="J13" s="398">
        <f t="shared" si="3"/>
        <v>0</v>
      </c>
      <c r="K13" s="398">
        <f t="shared" si="4"/>
        <v>0</v>
      </c>
      <c r="L13" s="398">
        <f t="shared" si="5"/>
        <v>0</v>
      </c>
      <c r="M13" s="405">
        <v>2</v>
      </c>
      <c r="N13" s="398">
        <f t="shared" si="6"/>
        <v>0</v>
      </c>
      <c r="O13" s="708"/>
      <c r="P13" s="398">
        <f t="shared" si="7"/>
        <v>0</v>
      </c>
      <c r="Q13" s="709"/>
      <c r="R13" s="406"/>
      <c r="S13" s="543">
        <f t="shared" si="8"/>
        <v>0</v>
      </c>
      <c r="T13" s="696"/>
      <c r="V13" s="253"/>
      <c r="W13" s="278"/>
    </row>
    <row r="14" spans="1:23" s="249" customFormat="1" ht="15" customHeight="1" x14ac:dyDescent="0.2">
      <c r="A14" s="407"/>
      <c r="B14" s="402"/>
      <c r="C14" s="403"/>
      <c r="D14" s="402"/>
      <c r="E14" s="398">
        <f t="shared" si="0"/>
        <v>0.6</v>
      </c>
      <c r="F14" s="398"/>
      <c r="G14" s="404">
        <v>1</v>
      </c>
      <c r="H14" s="398">
        <f t="shared" si="1"/>
        <v>0</v>
      </c>
      <c r="I14" s="398">
        <f t="shared" si="2"/>
        <v>0</v>
      </c>
      <c r="J14" s="398">
        <f t="shared" si="3"/>
        <v>0</v>
      </c>
      <c r="K14" s="398">
        <f t="shared" si="4"/>
        <v>0</v>
      </c>
      <c r="L14" s="398">
        <f t="shared" si="5"/>
        <v>0</v>
      </c>
      <c r="M14" s="405">
        <v>2</v>
      </c>
      <c r="N14" s="398">
        <f t="shared" si="6"/>
        <v>0</v>
      </c>
      <c r="O14" s="708"/>
      <c r="P14" s="398">
        <f t="shared" si="7"/>
        <v>0</v>
      </c>
      <c r="Q14" s="709"/>
      <c r="R14" s="406"/>
      <c r="S14" s="543">
        <f t="shared" si="8"/>
        <v>0</v>
      </c>
      <c r="T14" s="696"/>
      <c r="V14" s="555">
        <f>SUM(V7:V13)</f>
        <v>0</v>
      </c>
      <c r="W14" s="556" t="str">
        <f>IF(P55=V14,"OK","Conferir")</f>
        <v>OK</v>
      </c>
    </row>
    <row r="15" spans="1:23" s="249" customFormat="1" ht="15" customHeight="1" x14ac:dyDescent="0.2">
      <c r="A15" s="407"/>
      <c r="B15" s="402"/>
      <c r="C15" s="403"/>
      <c r="D15" s="402"/>
      <c r="E15" s="398">
        <f t="shared" si="0"/>
        <v>0.6</v>
      </c>
      <c r="F15" s="398"/>
      <c r="G15" s="404">
        <v>1</v>
      </c>
      <c r="H15" s="398">
        <f t="shared" si="1"/>
        <v>0</v>
      </c>
      <c r="I15" s="398">
        <f t="shared" si="2"/>
        <v>0</v>
      </c>
      <c r="J15" s="398">
        <f t="shared" si="3"/>
        <v>0</v>
      </c>
      <c r="K15" s="398">
        <f t="shared" si="4"/>
        <v>0</v>
      </c>
      <c r="L15" s="398">
        <f t="shared" si="5"/>
        <v>0</v>
      </c>
      <c r="M15" s="405">
        <v>2</v>
      </c>
      <c r="N15" s="398">
        <f t="shared" si="6"/>
        <v>0</v>
      </c>
      <c r="O15" s="708"/>
      <c r="P15" s="398">
        <f t="shared" si="7"/>
        <v>0</v>
      </c>
      <c r="Q15" s="709"/>
      <c r="R15" s="406"/>
      <c r="S15" s="543">
        <f t="shared" si="8"/>
        <v>0</v>
      </c>
      <c r="T15" s="696"/>
      <c r="V15" s="544"/>
      <c r="W15" s="545"/>
    </row>
    <row r="16" spans="1:23" s="249" customFormat="1" ht="15" customHeight="1" x14ac:dyDescent="0.2">
      <c r="A16" s="407"/>
      <c r="B16" s="402"/>
      <c r="C16" s="403"/>
      <c r="D16" s="402"/>
      <c r="E16" s="398">
        <f t="shared" si="0"/>
        <v>0.6</v>
      </c>
      <c r="F16" s="398"/>
      <c r="G16" s="404">
        <v>1</v>
      </c>
      <c r="H16" s="398">
        <f t="shared" si="1"/>
        <v>0</v>
      </c>
      <c r="I16" s="398">
        <f t="shared" si="2"/>
        <v>0</v>
      </c>
      <c r="J16" s="398">
        <f t="shared" si="3"/>
        <v>0</v>
      </c>
      <c r="K16" s="398">
        <f t="shared" si="4"/>
        <v>0</v>
      </c>
      <c r="L16" s="398">
        <f t="shared" si="5"/>
        <v>0</v>
      </c>
      <c r="M16" s="405">
        <v>2</v>
      </c>
      <c r="N16" s="398">
        <f t="shared" si="6"/>
        <v>0</v>
      </c>
      <c r="O16" s="708"/>
      <c r="P16" s="398">
        <f t="shared" si="7"/>
        <v>0</v>
      </c>
      <c r="Q16" s="709"/>
      <c r="R16" s="406"/>
      <c r="S16" s="543">
        <f t="shared" si="8"/>
        <v>0</v>
      </c>
      <c r="T16" s="696"/>
      <c r="V16" s="544"/>
      <c r="W16" s="545"/>
    </row>
    <row r="17" spans="1:23" s="249" customFormat="1" ht="15" customHeight="1" x14ac:dyDescent="0.2">
      <c r="A17" s="407"/>
      <c r="B17" s="402"/>
      <c r="C17" s="403"/>
      <c r="D17" s="402"/>
      <c r="E17" s="398">
        <f t="shared" si="0"/>
        <v>0.6</v>
      </c>
      <c r="F17" s="398"/>
      <c r="G17" s="404">
        <v>1</v>
      </c>
      <c r="H17" s="398">
        <f t="shared" si="1"/>
        <v>0</v>
      </c>
      <c r="I17" s="398">
        <f t="shared" si="2"/>
        <v>0</v>
      </c>
      <c r="J17" s="398">
        <f t="shared" si="3"/>
        <v>0</v>
      </c>
      <c r="K17" s="398">
        <f t="shared" si="4"/>
        <v>0</v>
      </c>
      <c r="L17" s="398">
        <f t="shared" si="5"/>
        <v>0</v>
      </c>
      <c r="M17" s="405">
        <v>2</v>
      </c>
      <c r="N17" s="398">
        <f t="shared" si="6"/>
        <v>0</v>
      </c>
      <c r="O17" s="708"/>
      <c r="P17" s="398">
        <f t="shared" si="7"/>
        <v>0</v>
      </c>
      <c r="Q17" s="709"/>
      <c r="R17" s="406"/>
      <c r="S17" s="543">
        <f t="shared" si="8"/>
        <v>0</v>
      </c>
      <c r="T17" s="696"/>
      <c r="V17" s="544"/>
      <c r="W17" s="545"/>
    </row>
    <row r="18" spans="1:23" s="249" customFormat="1" ht="15" customHeight="1" x14ac:dyDescent="0.2">
      <c r="A18" s="407"/>
      <c r="B18" s="402"/>
      <c r="C18" s="403"/>
      <c r="D18" s="402"/>
      <c r="E18" s="398">
        <f t="shared" si="0"/>
        <v>0.6</v>
      </c>
      <c r="F18" s="398"/>
      <c r="G18" s="404">
        <v>1</v>
      </c>
      <c r="H18" s="398">
        <f t="shared" si="1"/>
        <v>0</v>
      </c>
      <c r="I18" s="398">
        <f t="shared" si="2"/>
        <v>0</v>
      </c>
      <c r="J18" s="398">
        <f t="shared" si="3"/>
        <v>0</v>
      </c>
      <c r="K18" s="398">
        <f t="shared" si="4"/>
        <v>0</v>
      </c>
      <c r="L18" s="398">
        <f t="shared" si="5"/>
        <v>0</v>
      </c>
      <c r="M18" s="405">
        <v>2</v>
      </c>
      <c r="N18" s="398">
        <f t="shared" si="6"/>
        <v>0</v>
      </c>
      <c r="O18" s="708"/>
      <c r="P18" s="398">
        <f t="shared" si="7"/>
        <v>0</v>
      </c>
      <c r="Q18" s="709"/>
      <c r="R18" s="406"/>
      <c r="S18" s="543">
        <f t="shared" si="8"/>
        <v>0</v>
      </c>
      <c r="T18" s="696"/>
      <c r="V18" s="544"/>
      <c r="W18" s="545"/>
    </row>
    <row r="19" spans="1:23" s="249" customFormat="1" ht="15" customHeight="1" x14ac:dyDescent="0.2">
      <c r="A19" s="407"/>
      <c r="B19" s="402"/>
      <c r="C19" s="403"/>
      <c r="D19" s="402"/>
      <c r="E19" s="398">
        <f t="shared" si="0"/>
        <v>0.6</v>
      </c>
      <c r="F19" s="398"/>
      <c r="G19" s="404">
        <v>1</v>
      </c>
      <c r="H19" s="398">
        <f t="shared" si="1"/>
        <v>0</v>
      </c>
      <c r="I19" s="398">
        <f t="shared" si="2"/>
        <v>0</v>
      </c>
      <c r="J19" s="398">
        <f t="shared" si="3"/>
        <v>0</v>
      </c>
      <c r="K19" s="398">
        <f t="shared" si="4"/>
        <v>0</v>
      </c>
      <c r="L19" s="398">
        <f t="shared" si="5"/>
        <v>0</v>
      </c>
      <c r="M19" s="405">
        <v>2</v>
      </c>
      <c r="N19" s="398">
        <f t="shared" si="6"/>
        <v>0</v>
      </c>
      <c r="O19" s="708"/>
      <c r="P19" s="398">
        <f t="shared" si="7"/>
        <v>0</v>
      </c>
      <c r="Q19" s="709"/>
      <c r="R19" s="406"/>
      <c r="S19" s="543">
        <f t="shared" si="8"/>
        <v>0</v>
      </c>
      <c r="T19" s="696"/>
      <c r="V19" s="544"/>
      <c r="W19" s="545"/>
    </row>
    <row r="20" spans="1:23" s="249" customFormat="1" ht="15" customHeight="1" x14ac:dyDescent="0.2">
      <c r="A20" s="407"/>
      <c r="B20" s="402"/>
      <c r="C20" s="403"/>
      <c r="D20" s="402"/>
      <c r="E20" s="398">
        <f t="shared" si="0"/>
        <v>0.6</v>
      </c>
      <c r="F20" s="398"/>
      <c r="G20" s="404">
        <v>1</v>
      </c>
      <c r="H20" s="398">
        <f t="shared" si="1"/>
        <v>0</v>
      </c>
      <c r="I20" s="398">
        <f t="shared" si="2"/>
        <v>0</v>
      </c>
      <c r="J20" s="398">
        <f t="shared" si="3"/>
        <v>0</v>
      </c>
      <c r="K20" s="398">
        <f t="shared" si="4"/>
        <v>0</v>
      </c>
      <c r="L20" s="398">
        <f t="shared" si="5"/>
        <v>0</v>
      </c>
      <c r="M20" s="405">
        <v>2</v>
      </c>
      <c r="N20" s="398">
        <f t="shared" si="6"/>
        <v>0</v>
      </c>
      <c r="O20" s="708"/>
      <c r="P20" s="398">
        <f t="shared" si="7"/>
        <v>0</v>
      </c>
      <c r="Q20" s="709"/>
      <c r="R20" s="406"/>
      <c r="S20" s="543">
        <f t="shared" si="8"/>
        <v>0</v>
      </c>
      <c r="T20" s="696"/>
      <c r="V20" s="544"/>
      <c r="W20" s="545"/>
    </row>
    <row r="21" spans="1:23" s="249" customFormat="1" ht="15" customHeight="1" x14ac:dyDescent="0.2">
      <c r="A21" s="407"/>
      <c r="B21" s="402"/>
      <c r="C21" s="403"/>
      <c r="D21" s="402"/>
      <c r="E21" s="398">
        <f t="shared" si="0"/>
        <v>0.6</v>
      </c>
      <c r="F21" s="398"/>
      <c r="G21" s="404">
        <v>1</v>
      </c>
      <c r="H21" s="398">
        <f t="shared" si="1"/>
        <v>0</v>
      </c>
      <c r="I21" s="398">
        <f t="shared" si="2"/>
        <v>0</v>
      </c>
      <c r="J21" s="398">
        <f t="shared" si="3"/>
        <v>0</v>
      </c>
      <c r="K21" s="398">
        <f t="shared" si="4"/>
        <v>0</v>
      </c>
      <c r="L21" s="398">
        <f t="shared" si="5"/>
        <v>0</v>
      </c>
      <c r="M21" s="405">
        <v>2</v>
      </c>
      <c r="N21" s="398">
        <f t="shared" si="6"/>
        <v>0</v>
      </c>
      <c r="O21" s="708"/>
      <c r="P21" s="398">
        <f t="shared" si="7"/>
        <v>0</v>
      </c>
      <c r="Q21" s="709"/>
      <c r="R21" s="406"/>
      <c r="S21" s="543">
        <f t="shared" si="8"/>
        <v>0</v>
      </c>
      <c r="T21" s="696"/>
      <c r="V21" s="544"/>
      <c r="W21" s="545"/>
    </row>
    <row r="22" spans="1:23" s="249" customFormat="1" ht="15" customHeight="1" x14ac:dyDescent="0.2">
      <c r="A22" s="407"/>
      <c r="B22" s="402"/>
      <c r="C22" s="403"/>
      <c r="D22" s="402"/>
      <c r="E22" s="398">
        <f t="shared" si="0"/>
        <v>0.6</v>
      </c>
      <c r="F22" s="398"/>
      <c r="G22" s="404">
        <v>1</v>
      </c>
      <c r="H22" s="398">
        <f t="shared" si="1"/>
        <v>0</v>
      </c>
      <c r="I22" s="398">
        <f t="shared" si="2"/>
        <v>0</v>
      </c>
      <c r="J22" s="398">
        <f t="shared" si="3"/>
        <v>0</v>
      </c>
      <c r="K22" s="398">
        <f t="shared" si="4"/>
        <v>0</v>
      </c>
      <c r="L22" s="398">
        <f t="shared" si="5"/>
        <v>0</v>
      </c>
      <c r="M22" s="405">
        <v>2</v>
      </c>
      <c r="N22" s="398">
        <f t="shared" si="6"/>
        <v>0</v>
      </c>
      <c r="O22" s="708"/>
      <c r="P22" s="398">
        <f t="shared" si="7"/>
        <v>0</v>
      </c>
      <c r="Q22" s="709"/>
      <c r="R22" s="406"/>
      <c r="S22" s="543">
        <f t="shared" si="8"/>
        <v>0</v>
      </c>
      <c r="T22" s="696"/>
      <c r="V22" s="544"/>
      <c r="W22" s="545"/>
    </row>
    <row r="23" spans="1:23" s="249" customFormat="1" ht="15" customHeight="1" x14ac:dyDescent="0.2">
      <c r="A23" s="407"/>
      <c r="B23" s="402"/>
      <c r="C23" s="403"/>
      <c r="D23" s="402"/>
      <c r="E23" s="398">
        <f t="shared" si="0"/>
        <v>0.6</v>
      </c>
      <c r="F23" s="398"/>
      <c r="G23" s="404">
        <v>1</v>
      </c>
      <c r="H23" s="398">
        <f t="shared" si="1"/>
        <v>0</v>
      </c>
      <c r="I23" s="398">
        <f t="shared" si="2"/>
        <v>0</v>
      </c>
      <c r="J23" s="398">
        <f t="shared" si="3"/>
        <v>0</v>
      </c>
      <c r="K23" s="398">
        <f t="shared" si="4"/>
        <v>0</v>
      </c>
      <c r="L23" s="398">
        <f t="shared" si="5"/>
        <v>0</v>
      </c>
      <c r="M23" s="405">
        <v>2</v>
      </c>
      <c r="N23" s="398">
        <f t="shared" si="6"/>
        <v>0</v>
      </c>
      <c r="O23" s="708"/>
      <c r="P23" s="398">
        <f t="shared" si="7"/>
        <v>0</v>
      </c>
      <c r="Q23" s="709"/>
      <c r="R23" s="406"/>
      <c r="S23" s="543">
        <f t="shared" si="8"/>
        <v>0</v>
      </c>
      <c r="T23" s="696"/>
      <c r="V23" s="544"/>
      <c r="W23" s="545"/>
    </row>
    <row r="24" spans="1:23" s="249" customFormat="1" ht="15" customHeight="1" x14ac:dyDescent="0.2">
      <c r="A24" s="407"/>
      <c r="B24" s="402"/>
      <c r="C24" s="403"/>
      <c r="D24" s="402"/>
      <c r="E24" s="398">
        <f t="shared" si="0"/>
        <v>0.6</v>
      </c>
      <c r="F24" s="398"/>
      <c r="G24" s="404">
        <v>1</v>
      </c>
      <c r="H24" s="398">
        <f t="shared" si="1"/>
        <v>0</v>
      </c>
      <c r="I24" s="398">
        <f t="shared" si="2"/>
        <v>0</v>
      </c>
      <c r="J24" s="398">
        <f t="shared" si="3"/>
        <v>0</v>
      </c>
      <c r="K24" s="398">
        <f t="shared" si="4"/>
        <v>0</v>
      </c>
      <c r="L24" s="398">
        <f t="shared" si="5"/>
        <v>0</v>
      </c>
      <c r="M24" s="405">
        <v>2</v>
      </c>
      <c r="N24" s="398">
        <f t="shared" si="6"/>
        <v>0</v>
      </c>
      <c r="O24" s="708"/>
      <c r="P24" s="398">
        <f t="shared" si="7"/>
        <v>0</v>
      </c>
      <c r="Q24" s="709"/>
      <c r="R24" s="406"/>
      <c r="S24" s="543">
        <f t="shared" si="8"/>
        <v>0</v>
      </c>
      <c r="T24" s="696"/>
    </row>
    <row r="25" spans="1:23" s="249" customFormat="1" ht="15" customHeight="1" x14ac:dyDescent="0.2">
      <c r="A25" s="407"/>
      <c r="B25" s="402"/>
      <c r="C25" s="403"/>
      <c r="D25" s="402"/>
      <c r="E25" s="398">
        <f t="shared" si="0"/>
        <v>0.6</v>
      </c>
      <c r="F25" s="398"/>
      <c r="G25" s="404">
        <v>1</v>
      </c>
      <c r="H25" s="398">
        <f t="shared" si="1"/>
        <v>0</v>
      </c>
      <c r="I25" s="398">
        <f t="shared" si="2"/>
        <v>0</v>
      </c>
      <c r="J25" s="398">
        <f t="shared" si="3"/>
        <v>0</v>
      </c>
      <c r="K25" s="398">
        <f t="shared" si="4"/>
        <v>0</v>
      </c>
      <c r="L25" s="398">
        <f t="shared" si="5"/>
        <v>0</v>
      </c>
      <c r="M25" s="405">
        <v>2</v>
      </c>
      <c r="N25" s="398">
        <f t="shared" si="6"/>
        <v>0</v>
      </c>
      <c r="O25" s="708"/>
      <c r="P25" s="398">
        <f t="shared" si="7"/>
        <v>0</v>
      </c>
      <c r="Q25" s="709"/>
      <c r="R25" s="406"/>
      <c r="S25" s="543">
        <f t="shared" si="8"/>
        <v>0</v>
      </c>
      <c r="T25" s="696"/>
    </row>
    <row r="26" spans="1:23" s="249" customFormat="1" ht="15" customHeight="1" x14ac:dyDescent="0.2">
      <c r="A26" s="407"/>
      <c r="B26" s="402"/>
      <c r="C26" s="403"/>
      <c r="D26" s="402"/>
      <c r="E26" s="398">
        <f t="shared" si="0"/>
        <v>0.6</v>
      </c>
      <c r="F26" s="398"/>
      <c r="G26" s="404">
        <v>1</v>
      </c>
      <c r="H26" s="398">
        <f t="shared" si="1"/>
        <v>0</v>
      </c>
      <c r="I26" s="398">
        <f t="shared" si="2"/>
        <v>0</v>
      </c>
      <c r="J26" s="398">
        <f t="shared" si="3"/>
        <v>0</v>
      </c>
      <c r="K26" s="398">
        <f t="shared" si="4"/>
        <v>0</v>
      </c>
      <c r="L26" s="398">
        <f t="shared" si="5"/>
        <v>0</v>
      </c>
      <c r="M26" s="405">
        <v>2</v>
      </c>
      <c r="N26" s="398">
        <f t="shared" si="6"/>
        <v>0</v>
      </c>
      <c r="O26" s="708"/>
      <c r="P26" s="398">
        <f t="shared" si="7"/>
        <v>0</v>
      </c>
      <c r="Q26" s="709"/>
      <c r="R26" s="406"/>
      <c r="S26" s="543">
        <f t="shared" si="8"/>
        <v>0</v>
      </c>
      <c r="T26" s="696"/>
      <c r="V26" s="544"/>
      <c r="W26" s="545"/>
    </row>
    <row r="27" spans="1:23" s="249" customFormat="1" ht="15" customHeight="1" x14ac:dyDescent="0.2">
      <c r="A27" s="407"/>
      <c r="B27" s="402"/>
      <c r="C27" s="403"/>
      <c r="D27" s="402"/>
      <c r="E27" s="398">
        <f t="shared" si="0"/>
        <v>0.6</v>
      </c>
      <c r="F27" s="398"/>
      <c r="G27" s="404">
        <v>1</v>
      </c>
      <c r="H27" s="398">
        <f t="shared" si="1"/>
        <v>0</v>
      </c>
      <c r="I27" s="398">
        <f t="shared" si="2"/>
        <v>0</v>
      </c>
      <c r="J27" s="398">
        <f t="shared" si="3"/>
        <v>0</v>
      </c>
      <c r="K27" s="398">
        <f t="shared" si="4"/>
        <v>0</v>
      </c>
      <c r="L27" s="398">
        <f t="shared" si="5"/>
        <v>0</v>
      </c>
      <c r="M27" s="405">
        <v>2</v>
      </c>
      <c r="N27" s="398">
        <f t="shared" si="6"/>
        <v>0</v>
      </c>
      <c r="O27" s="708"/>
      <c r="P27" s="398">
        <f t="shared" si="7"/>
        <v>0</v>
      </c>
      <c r="Q27" s="709"/>
      <c r="R27" s="406"/>
      <c r="S27" s="543">
        <f t="shared" si="8"/>
        <v>0</v>
      </c>
      <c r="T27" s="696"/>
      <c r="V27" s="544"/>
      <c r="W27" s="545"/>
    </row>
    <row r="28" spans="1:23" s="249" customFormat="1" ht="15" customHeight="1" x14ac:dyDescent="0.2">
      <c r="A28" s="407"/>
      <c r="B28" s="402"/>
      <c r="C28" s="403"/>
      <c r="D28" s="402"/>
      <c r="E28" s="398">
        <f t="shared" si="0"/>
        <v>0.6</v>
      </c>
      <c r="F28" s="398"/>
      <c r="G28" s="404">
        <v>1</v>
      </c>
      <c r="H28" s="398">
        <f t="shared" si="1"/>
        <v>0</v>
      </c>
      <c r="I28" s="398">
        <f t="shared" si="2"/>
        <v>0</v>
      </c>
      <c r="J28" s="398">
        <f t="shared" si="3"/>
        <v>0</v>
      </c>
      <c r="K28" s="398">
        <f t="shared" si="4"/>
        <v>0</v>
      </c>
      <c r="L28" s="398">
        <f t="shared" si="5"/>
        <v>0</v>
      </c>
      <c r="M28" s="405">
        <v>2</v>
      </c>
      <c r="N28" s="398">
        <f t="shared" si="6"/>
        <v>0</v>
      </c>
      <c r="O28" s="708"/>
      <c r="P28" s="398">
        <f t="shared" si="7"/>
        <v>0</v>
      </c>
      <c r="Q28" s="709"/>
      <c r="R28" s="406"/>
      <c r="S28" s="543">
        <f t="shared" si="8"/>
        <v>0</v>
      </c>
      <c r="T28" s="696"/>
      <c r="V28" s="544"/>
      <c r="W28" s="545"/>
    </row>
    <row r="29" spans="1:23" s="249" customFormat="1" ht="15" customHeight="1" x14ac:dyDescent="0.2">
      <c r="A29" s="407"/>
      <c r="B29" s="402"/>
      <c r="C29" s="403"/>
      <c r="D29" s="402"/>
      <c r="E29" s="398">
        <f t="shared" si="0"/>
        <v>0.6</v>
      </c>
      <c r="F29" s="398"/>
      <c r="G29" s="404">
        <v>1</v>
      </c>
      <c r="H29" s="398">
        <f t="shared" si="1"/>
        <v>0</v>
      </c>
      <c r="I29" s="398">
        <f t="shared" si="2"/>
        <v>0</v>
      </c>
      <c r="J29" s="398">
        <f t="shared" si="3"/>
        <v>0</v>
      </c>
      <c r="K29" s="398">
        <f t="shared" si="4"/>
        <v>0</v>
      </c>
      <c r="L29" s="398">
        <f t="shared" si="5"/>
        <v>0</v>
      </c>
      <c r="M29" s="405">
        <v>2</v>
      </c>
      <c r="N29" s="398">
        <f t="shared" si="6"/>
        <v>0</v>
      </c>
      <c r="O29" s="708"/>
      <c r="P29" s="398">
        <f t="shared" si="7"/>
        <v>0</v>
      </c>
      <c r="Q29" s="709"/>
      <c r="R29" s="406"/>
      <c r="S29" s="543">
        <f t="shared" si="8"/>
        <v>0</v>
      </c>
      <c r="T29" s="696"/>
      <c r="V29" s="544"/>
      <c r="W29" s="545"/>
    </row>
    <row r="30" spans="1:23" s="249" customFormat="1" ht="15" customHeight="1" x14ac:dyDescent="0.2">
      <c r="A30" s="407"/>
      <c r="B30" s="402"/>
      <c r="C30" s="403"/>
      <c r="D30" s="402"/>
      <c r="E30" s="398">
        <f t="shared" si="0"/>
        <v>0.6</v>
      </c>
      <c r="F30" s="398"/>
      <c r="G30" s="404">
        <v>1</v>
      </c>
      <c r="H30" s="398">
        <f t="shared" si="1"/>
        <v>0</v>
      </c>
      <c r="I30" s="398">
        <f t="shared" si="2"/>
        <v>0</v>
      </c>
      <c r="J30" s="398">
        <f t="shared" si="3"/>
        <v>0</v>
      </c>
      <c r="K30" s="398">
        <f t="shared" si="4"/>
        <v>0</v>
      </c>
      <c r="L30" s="398">
        <f t="shared" si="5"/>
        <v>0</v>
      </c>
      <c r="M30" s="405">
        <v>2</v>
      </c>
      <c r="N30" s="398">
        <f t="shared" si="6"/>
        <v>0</v>
      </c>
      <c r="O30" s="708"/>
      <c r="P30" s="398">
        <f t="shared" si="7"/>
        <v>0</v>
      </c>
      <c r="Q30" s="709"/>
      <c r="R30" s="406"/>
      <c r="S30" s="543">
        <f t="shared" si="8"/>
        <v>0</v>
      </c>
      <c r="T30" s="696"/>
      <c r="V30" s="544"/>
      <c r="W30" s="545"/>
    </row>
    <row r="31" spans="1:23" s="249" customFormat="1" ht="15" customHeight="1" x14ac:dyDescent="0.2">
      <c r="A31" s="407"/>
      <c r="B31" s="402"/>
      <c r="C31" s="403"/>
      <c r="D31" s="402"/>
      <c r="E31" s="398">
        <f t="shared" si="0"/>
        <v>0.6</v>
      </c>
      <c r="F31" s="398"/>
      <c r="G31" s="404">
        <v>1</v>
      </c>
      <c r="H31" s="398">
        <f t="shared" si="1"/>
        <v>0</v>
      </c>
      <c r="I31" s="398">
        <f t="shared" si="2"/>
        <v>0</v>
      </c>
      <c r="J31" s="398">
        <f t="shared" si="3"/>
        <v>0</v>
      </c>
      <c r="K31" s="398">
        <f t="shared" si="4"/>
        <v>0</v>
      </c>
      <c r="L31" s="398">
        <f t="shared" si="5"/>
        <v>0</v>
      </c>
      <c r="M31" s="405">
        <v>2</v>
      </c>
      <c r="N31" s="398">
        <f t="shared" si="6"/>
        <v>0</v>
      </c>
      <c r="O31" s="708"/>
      <c r="P31" s="398">
        <f t="shared" si="7"/>
        <v>0</v>
      </c>
      <c r="Q31" s="709"/>
      <c r="R31" s="406"/>
      <c r="S31" s="543">
        <f t="shared" si="8"/>
        <v>0</v>
      </c>
      <c r="T31" s="696"/>
      <c r="V31" s="544"/>
      <c r="W31" s="545"/>
    </row>
    <row r="32" spans="1:23" s="249" customFormat="1" ht="15" customHeight="1" x14ac:dyDescent="0.2">
      <c r="A32" s="407"/>
      <c r="B32" s="402"/>
      <c r="C32" s="403"/>
      <c r="D32" s="402"/>
      <c r="E32" s="398">
        <f t="shared" si="0"/>
        <v>0.6</v>
      </c>
      <c r="F32" s="398"/>
      <c r="G32" s="404">
        <v>1</v>
      </c>
      <c r="H32" s="398">
        <f t="shared" si="1"/>
        <v>0</v>
      </c>
      <c r="I32" s="398">
        <f t="shared" si="2"/>
        <v>0</v>
      </c>
      <c r="J32" s="398">
        <f t="shared" si="3"/>
        <v>0</v>
      </c>
      <c r="K32" s="398">
        <f t="shared" si="4"/>
        <v>0</v>
      </c>
      <c r="L32" s="398">
        <f t="shared" si="5"/>
        <v>0</v>
      </c>
      <c r="M32" s="405">
        <v>2</v>
      </c>
      <c r="N32" s="398">
        <f t="shared" si="6"/>
        <v>0</v>
      </c>
      <c r="O32" s="708"/>
      <c r="P32" s="398">
        <f t="shared" si="7"/>
        <v>0</v>
      </c>
      <c r="Q32" s="709"/>
      <c r="R32" s="406"/>
      <c r="S32" s="543">
        <f t="shared" si="8"/>
        <v>0</v>
      </c>
      <c r="T32" s="696"/>
      <c r="V32" s="544"/>
      <c r="W32" s="545"/>
    </row>
    <row r="33" spans="1:23" s="249" customFormat="1" ht="15" customHeight="1" x14ac:dyDescent="0.2">
      <c r="A33" s="407"/>
      <c r="B33" s="402"/>
      <c r="C33" s="403"/>
      <c r="D33" s="402"/>
      <c r="E33" s="398">
        <f t="shared" si="0"/>
        <v>0.6</v>
      </c>
      <c r="F33" s="398"/>
      <c r="G33" s="404">
        <v>1</v>
      </c>
      <c r="H33" s="398">
        <f t="shared" si="1"/>
        <v>0</v>
      </c>
      <c r="I33" s="398">
        <f t="shared" si="2"/>
        <v>0</v>
      </c>
      <c r="J33" s="398">
        <f t="shared" si="3"/>
        <v>0</v>
      </c>
      <c r="K33" s="398">
        <f t="shared" si="4"/>
        <v>0</v>
      </c>
      <c r="L33" s="398">
        <f t="shared" si="5"/>
        <v>0</v>
      </c>
      <c r="M33" s="405">
        <v>2</v>
      </c>
      <c r="N33" s="398">
        <f t="shared" si="6"/>
        <v>0</v>
      </c>
      <c r="O33" s="708"/>
      <c r="P33" s="398">
        <f t="shared" si="7"/>
        <v>0</v>
      </c>
      <c r="Q33" s="709"/>
      <c r="R33" s="406"/>
      <c r="S33" s="543">
        <f t="shared" si="8"/>
        <v>0</v>
      </c>
      <c r="T33" s="696"/>
    </row>
    <row r="34" spans="1:23" s="249" customFormat="1" ht="15" customHeight="1" x14ac:dyDescent="0.2">
      <c r="A34" s="710"/>
      <c r="B34" s="711"/>
      <c r="C34" s="712"/>
      <c r="D34" s="402"/>
      <c r="E34" s="398">
        <f t="shared" si="0"/>
        <v>0.6</v>
      </c>
      <c r="F34" s="398"/>
      <c r="G34" s="404">
        <v>1</v>
      </c>
      <c r="H34" s="398">
        <f t="shared" si="1"/>
        <v>0</v>
      </c>
      <c r="I34" s="398">
        <f t="shared" si="2"/>
        <v>0</v>
      </c>
      <c r="J34" s="398">
        <f t="shared" si="3"/>
        <v>0</v>
      </c>
      <c r="K34" s="398">
        <f t="shared" si="4"/>
        <v>0</v>
      </c>
      <c r="L34" s="398">
        <f t="shared" si="5"/>
        <v>0</v>
      </c>
      <c r="M34" s="405">
        <v>2</v>
      </c>
      <c r="N34" s="398">
        <f t="shared" si="6"/>
        <v>0</v>
      </c>
      <c r="O34" s="708"/>
      <c r="P34" s="398">
        <f t="shared" si="7"/>
        <v>0</v>
      </c>
      <c r="Q34" s="709"/>
      <c r="R34" s="406"/>
      <c r="S34" s="543">
        <f t="shared" si="8"/>
        <v>0</v>
      </c>
      <c r="T34" s="696"/>
    </row>
    <row r="35" spans="1:23" s="249" customFormat="1" ht="15" customHeight="1" x14ac:dyDescent="0.2">
      <c r="A35" s="407"/>
      <c r="B35" s="402"/>
      <c r="C35" s="403"/>
      <c r="D35" s="402"/>
      <c r="E35" s="398">
        <f t="shared" si="0"/>
        <v>0.6</v>
      </c>
      <c r="F35" s="398"/>
      <c r="G35" s="404">
        <v>1</v>
      </c>
      <c r="H35" s="398">
        <f t="shared" si="1"/>
        <v>0</v>
      </c>
      <c r="I35" s="398">
        <f t="shared" si="2"/>
        <v>0</v>
      </c>
      <c r="J35" s="398">
        <f t="shared" si="3"/>
        <v>0</v>
      </c>
      <c r="K35" s="398">
        <f t="shared" si="4"/>
        <v>0</v>
      </c>
      <c r="L35" s="398">
        <f t="shared" si="5"/>
        <v>0</v>
      </c>
      <c r="M35" s="405">
        <v>2</v>
      </c>
      <c r="N35" s="398">
        <f t="shared" si="6"/>
        <v>0</v>
      </c>
      <c r="O35" s="708"/>
      <c r="P35" s="398">
        <f t="shared" si="7"/>
        <v>0</v>
      </c>
      <c r="Q35" s="709"/>
      <c r="R35" s="406"/>
      <c r="S35" s="543">
        <f t="shared" si="8"/>
        <v>0</v>
      </c>
      <c r="T35" s="696"/>
      <c r="V35" s="544"/>
      <c r="W35" s="545"/>
    </row>
    <row r="36" spans="1:23" s="249" customFormat="1" ht="15" customHeight="1" x14ac:dyDescent="0.2">
      <c r="A36" s="407"/>
      <c r="B36" s="402"/>
      <c r="C36" s="403"/>
      <c r="D36" s="402"/>
      <c r="E36" s="398">
        <f t="shared" si="0"/>
        <v>0.6</v>
      </c>
      <c r="F36" s="398"/>
      <c r="G36" s="404">
        <v>1</v>
      </c>
      <c r="H36" s="398">
        <f t="shared" si="1"/>
        <v>0</v>
      </c>
      <c r="I36" s="398">
        <f t="shared" si="2"/>
        <v>0</v>
      </c>
      <c r="J36" s="398">
        <f t="shared" si="3"/>
        <v>0</v>
      </c>
      <c r="K36" s="398">
        <f t="shared" si="4"/>
        <v>0</v>
      </c>
      <c r="L36" s="398">
        <f t="shared" si="5"/>
        <v>0</v>
      </c>
      <c r="M36" s="405">
        <v>2</v>
      </c>
      <c r="N36" s="398">
        <f t="shared" si="6"/>
        <v>0</v>
      </c>
      <c r="O36" s="708"/>
      <c r="P36" s="398">
        <f t="shared" si="7"/>
        <v>0</v>
      </c>
      <c r="Q36" s="709"/>
      <c r="R36" s="406"/>
      <c r="S36" s="543">
        <f t="shared" si="8"/>
        <v>0</v>
      </c>
      <c r="T36" s="696"/>
      <c r="V36" s="544"/>
      <c r="W36" s="545"/>
    </row>
    <row r="37" spans="1:23" s="249" customFormat="1" ht="15" customHeight="1" x14ac:dyDescent="0.2">
      <c r="A37" s="407"/>
      <c r="B37" s="402"/>
      <c r="C37" s="403"/>
      <c r="D37" s="402"/>
      <c r="E37" s="398">
        <f t="shared" si="0"/>
        <v>0.6</v>
      </c>
      <c r="F37" s="398"/>
      <c r="G37" s="404">
        <v>1</v>
      </c>
      <c r="H37" s="398">
        <f t="shared" si="1"/>
        <v>0</v>
      </c>
      <c r="I37" s="398">
        <f t="shared" si="2"/>
        <v>0</v>
      </c>
      <c r="J37" s="398">
        <f t="shared" si="3"/>
        <v>0</v>
      </c>
      <c r="K37" s="398">
        <f t="shared" si="4"/>
        <v>0</v>
      </c>
      <c r="L37" s="398">
        <f t="shared" si="5"/>
        <v>0</v>
      </c>
      <c r="M37" s="405">
        <v>2</v>
      </c>
      <c r="N37" s="398">
        <f t="shared" si="6"/>
        <v>0</v>
      </c>
      <c r="O37" s="708"/>
      <c r="P37" s="398">
        <f t="shared" si="7"/>
        <v>0</v>
      </c>
      <c r="Q37" s="709"/>
      <c r="R37" s="406"/>
      <c r="S37" s="543">
        <f t="shared" si="8"/>
        <v>0</v>
      </c>
      <c r="T37" s="696"/>
      <c r="V37" s="544"/>
      <c r="W37" s="545"/>
    </row>
    <row r="38" spans="1:23" s="249" customFormat="1" ht="15" customHeight="1" x14ac:dyDescent="0.2">
      <c r="A38" s="407"/>
      <c r="B38" s="402"/>
      <c r="C38" s="403"/>
      <c r="D38" s="402"/>
      <c r="E38" s="398">
        <f t="shared" si="0"/>
        <v>0.6</v>
      </c>
      <c r="F38" s="398"/>
      <c r="G38" s="404">
        <v>1</v>
      </c>
      <c r="H38" s="398">
        <f t="shared" si="1"/>
        <v>0</v>
      </c>
      <c r="I38" s="398">
        <f t="shared" si="2"/>
        <v>0</v>
      </c>
      <c r="J38" s="398">
        <f t="shared" si="3"/>
        <v>0</v>
      </c>
      <c r="K38" s="398">
        <f t="shared" si="4"/>
        <v>0</v>
      </c>
      <c r="L38" s="398">
        <f t="shared" si="5"/>
        <v>0</v>
      </c>
      <c r="M38" s="405">
        <v>2</v>
      </c>
      <c r="N38" s="398">
        <f t="shared" si="6"/>
        <v>0</v>
      </c>
      <c r="O38" s="708"/>
      <c r="P38" s="398">
        <f t="shared" si="7"/>
        <v>0</v>
      </c>
      <c r="Q38" s="709"/>
      <c r="R38" s="406"/>
      <c r="S38" s="543">
        <f t="shared" si="8"/>
        <v>0</v>
      </c>
      <c r="T38" s="696"/>
      <c r="V38" s="544"/>
      <c r="W38" s="545"/>
    </row>
    <row r="39" spans="1:23" s="249" customFormat="1" ht="15" customHeight="1" x14ac:dyDescent="0.2">
      <c r="A39" s="407"/>
      <c r="B39" s="402"/>
      <c r="C39" s="403"/>
      <c r="D39" s="402"/>
      <c r="E39" s="398">
        <f t="shared" si="0"/>
        <v>0.6</v>
      </c>
      <c r="F39" s="398"/>
      <c r="G39" s="404">
        <v>1</v>
      </c>
      <c r="H39" s="398">
        <f t="shared" si="1"/>
        <v>0</v>
      </c>
      <c r="I39" s="398">
        <f t="shared" si="2"/>
        <v>0</v>
      </c>
      <c r="J39" s="398">
        <f t="shared" si="3"/>
        <v>0</v>
      </c>
      <c r="K39" s="398">
        <f t="shared" si="4"/>
        <v>0</v>
      </c>
      <c r="L39" s="398">
        <f t="shared" si="5"/>
        <v>0</v>
      </c>
      <c r="M39" s="405">
        <v>2</v>
      </c>
      <c r="N39" s="398">
        <f t="shared" si="6"/>
        <v>0</v>
      </c>
      <c r="O39" s="708"/>
      <c r="P39" s="398">
        <f t="shared" si="7"/>
        <v>0</v>
      </c>
      <c r="Q39" s="709"/>
      <c r="R39" s="406"/>
      <c r="S39" s="543">
        <f t="shared" si="8"/>
        <v>0</v>
      </c>
      <c r="T39" s="696"/>
      <c r="U39" s="249">
        <v>1.7305013879999998</v>
      </c>
      <c r="V39" s="544"/>
      <c r="W39" s="545"/>
    </row>
    <row r="40" spans="1:23" s="249" customFormat="1" ht="15" customHeight="1" x14ac:dyDescent="0.2">
      <c r="A40" s="407"/>
      <c r="B40" s="402"/>
      <c r="C40" s="403"/>
      <c r="D40" s="402"/>
      <c r="E40" s="398">
        <f t="shared" si="0"/>
        <v>0.6</v>
      </c>
      <c r="F40" s="398"/>
      <c r="G40" s="404">
        <v>1</v>
      </c>
      <c r="H40" s="398">
        <f t="shared" si="1"/>
        <v>0</v>
      </c>
      <c r="I40" s="398">
        <f t="shared" si="2"/>
        <v>0</v>
      </c>
      <c r="J40" s="398">
        <f t="shared" si="3"/>
        <v>0</v>
      </c>
      <c r="K40" s="398">
        <f t="shared" si="4"/>
        <v>0</v>
      </c>
      <c r="L40" s="398">
        <f t="shared" si="5"/>
        <v>0</v>
      </c>
      <c r="M40" s="405">
        <v>2</v>
      </c>
      <c r="N40" s="398">
        <f t="shared" si="6"/>
        <v>0</v>
      </c>
      <c r="O40" s="708"/>
      <c r="P40" s="398">
        <f t="shared" si="7"/>
        <v>0</v>
      </c>
      <c r="Q40" s="709"/>
      <c r="R40" s="406"/>
      <c r="S40" s="543">
        <f t="shared" si="8"/>
        <v>0</v>
      </c>
      <c r="T40" s="696"/>
      <c r="U40" s="249">
        <v>0.49</v>
      </c>
      <c r="V40" s="544"/>
      <c r="W40" s="545"/>
    </row>
    <row r="41" spans="1:23" s="249" customFormat="1" ht="15" customHeight="1" x14ac:dyDescent="0.2">
      <c r="A41" s="407"/>
      <c r="B41" s="402"/>
      <c r="C41" s="403"/>
      <c r="D41" s="402"/>
      <c r="E41" s="398">
        <f t="shared" si="0"/>
        <v>0.6</v>
      </c>
      <c r="F41" s="398"/>
      <c r="G41" s="404">
        <v>1</v>
      </c>
      <c r="H41" s="398">
        <f t="shared" si="1"/>
        <v>0</v>
      </c>
      <c r="I41" s="398">
        <f t="shared" si="2"/>
        <v>0</v>
      </c>
      <c r="J41" s="398">
        <f t="shared" si="3"/>
        <v>0</v>
      </c>
      <c r="K41" s="398">
        <f t="shared" si="4"/>
        <v>0</v>
      </c>
      <c r="L41" s="398">
        <f t="shared" si="5"/>
        <v>0</v>
      </c>
      <c r="M41" s="405">
        <v>2</v>
      </c>
      <c r="N41" s="398">
        <f t="shared" si="6"/>
        <v>0</v>
      </c>
      <c r="O41" s="708"/>
      <c r="P41" s="398">
        <f t="shared" si="7"/>
        <v>0</v>
      </c>
      <c r="Q41" s="709"/>
      <c r="R41" s="406"/>
      <c r="S41" s="543">
        <f t="shared" si="8"/>
        <v>0</v>
      </c>
      <c r="T41" s="696"/>
      <c r="V41" s="544"/>
      <c r="W41" s="545"/>
    </row>
    <row r="42" spans="1:23" s="249" customFormat="1" ht="15" customHeight="1" x14ac:dyDescent="0.2">
      <c r="A42" s="407"/>
      <c r="B42" s="402"/>
      <c r="C42" s="403"/>
      <c r="D42" s="402"/>
      <c r="E42" s="398">
        <f t="shared" si="0"/>
        <v>0.6</v>
      </c>
      <c r="F42" s="398"/>
      <c r="G42" s="404">
        <v>1</v>
      </c>
      <c r="H42" s="398">
        <f t="shared" si="1"/>
        <v>0</v>
      </c>
      <c r="I42" s="398">
        <f t="shared" si="2"/>
        <v>0</v>
      </c>
      <c r="J42" s="398">
        <f t="shared" si="3"/>
        <v>0</v>
      </c>
      <c r="K42" s="398">
        <f t="shared" si="4"/>
        <v>0</v>
      </c>
      <c r="L42" s="398">
        <f t="shared" si="5"/>
        <v>0</v>
      </c>
      <c r="M42" s="405">
        <v>2</v>
      </c>
      <c r="N42" s="398">
        <f t="shared" si="6"/>
        <v>0</v>
      </c>
      <c r="O42" s="708"/>
      <c r="P42" s="398">
        <f t="shared" si="7"/>
        <v>0</v>
      </c>
      <c r="Q42" s="709"/>
      <c r="R42" s="406"/>
      <c r="S42" s="543">
        <f t="shared" si="8"/>
        <v>0</v>
      </c>
      <c r="T42" s="696"/>
    </row>
    <row r="43" spans="1:23" s="249" customFormat="1" ht="15" customHeight="1" x14ac:dyDescent="0.2">
      <c r="A43" s="407"/>
      <c r="B43" s="402"/>
      <c r="C43" s="403"/>
      <c r="D43" s="402"/>
      <c r="E43" s="398">
        <f t="shared" si="0"/>
        <v>0.6</v>
      </c>
      <c r="F43" s="398"/>
      <c r="G43" s="404">
        <v>1</v>
      </c>
      <c r="H43" s="398">
        <f t="shared" si="1"/>
        <v>0</v>
      </c>
      <c r="I43" s="398">
        <f t="shared" si="2"/>
        <v>0</v>
      </c>
      <c r="J43" s="398">
        <f t="shared" si="3"/>
        <v>0</v>
      </c>
      <c r="K43" s="398">
        <f t="shared" si="4"/>
        <v>0</v>
      </c>
      <c r="L43" s="398">
        <f t="shared" si="5"/>
        <v>0</v>
      </c>
      <c r="M43" s="405">
        <v>2</v>
      </c>
      <c r="N43" s="398">
        <f t="shared" si="6"/>
        <v>0</v>
      </c>
      <c r="O43" s="708"/>
      <c r="P43" s="398">
        <f t="shared" si="7"/>
        <v>0</v>
      </c>
      <c r="Q43" s="709"/>
      <c r="R43" s="406"/>
      <c r="S43" s="543">
        <f t="shared" si="8"/>
        <v>0</v>
      </c>
      <c r="T43" s="696"/>
    </row>
    <row r="44" spans="1:23" s="249" customFormat="1" ht="15" customHeight="1" x14ac:dyDescent="0.2">
      <c r="A44" s="407"/>
      <c r="B44" s="402"/>
      <c r="C44" s="403"/>
      <c r="D44" s="402"/>
      <c r="E44" s="398">
        <f t="shared" si="0"/>
        <v>0.6</v>
      </c>
      <c r="F44" s="398"/>
      <c r="G44" s="404">
        <v>1</v>
      </c>
      <c r="H44" s="398">
        <f t="shared" si="1"/>
        <v>0</v>
      </c>
      <c r="I44" s="398">
        <f t="shared" si="2"/>
        <v>0</v>
      </c>
      <c r="J44" s="398">
        <f t="shared" si="3"/>
        <v>0</v>
      </c>
      <c r="K44" s="398">
        <f t="shared" si="4"/>
        <v>0</v>
      </c>
      <c r="L44" s="398">
        <f t="shared" si="5"/>
        <v>0</v>
      </c>
      <c r="M44" s="405">
        <v>2</v>
      </c>
      <c r="N44" s="398">
        <f t="shared" si="6"/>
        <v>0</v>
      </c>
      <c r="O44" s="708"/>
      <c r="P44" s="398">
        <f t="shared" si="7"/>
        <v>0</v>
      </c>
      <c r="Q44" s="709"/>
      <c r="R44" s="406"/>
      <c r="S44" s="543">
        <f t="shared" si="8"/>
        <v>0</v>
      </c>
      <c r="T44" s="696"/>
      <c r="V44" s="544"/>
      <c r="W44" s="545"/>
    </row>
    <row r="45" spans="1:23" s="249" customFormat="1" ht="15" customHeight="1" x14ac:dyDescent="0.2">
      <c r="A45" s="407"/>
      <c r="B45" s="402"/>
      <c r="C45" s="403"/>
      <c r="D45" s="402"/>
      <c r="E45" s="398">
        <f t="shared" si="0"/>
        <v>0.6</v>
      </c>
      <c r="F45" s="398"/>
      <c r="G45" s="404">
        <v>1</v>
      </c>
      <c r="H45" s="398">
        <f t="shared" si="1"/>
        <v>0</v>
      </c>
      <c r="I45" s="398">
        <f t="shared" si="2"/>
        <v>0</v>
      </c>
      <c r="J45" s="398">
        <f t="shared" si="3"/>
        <v>0</v>
      </c>
      <c r="K45" s="398">
        <f t="shared" si="4"/>
        <v>0</v>
      </c>
      <c r="L45" s="398">
        <f t="shared" si="5"/>
        <v>0</v>
      </c>
      <c r="M45" s="405">
        <v>2</v>
      </c>
      <c r="N45" s="398">
        <f t="shared" si="6"/>
        <v>0</v>
      </c>
      <c r="O45" s="708"/>
      <c r="P45" s="398">
        <f t="shared" si="7"/>
        <v>0</v>
      </c>
      <c r="Q45" s="709"/>
      <c r="R45" s="406"/>
      <c r="S45" s="543">
        <f t="shared" si="8"/>
        <v>0</v>
      </c>
      <c r="T45" s="696"/>
      <c r="V45" s="544"/>
      <c r="W45" s="545"/>
    </row>
    <row r="46" spans="1:23" s="249" customFormat="1" ht="15" customHeight="1" x14ac:dyDescent="0.2">
      <c r="A46" s="407"/>
      <c r="B46" s="402"/>
      <c r="C46" s="403"/>
      <c r="D46" s="402"/>
      <c r="E46" s="398">
        <f t="shared" si="0"/>
        <v>0.6</v>
      </c>
      <c r="F46" s="398"/>
      <c r="G46" s="404">
        <v>1</v>
      </c>
      <c r="H46" s="398">
        <f t="shared" si="1"/>
        <v>0</v>
      </c>
      <c r="I46" s="398">
        <f t="shared" si="2"/>
        <v>0</v>
      </c>
      <c r="J46" s="398">
        <f t="shared" si="3"/>
        <v>0</v>
      </c>
      <c r="K46" s="398">
        <f t="shared" si="4"/>
        <v>0</v>
      </c>
      <c r="L46" s="398">
        <f t="shared" si="5"/>
        <v>0</v>
      </c>
      <c r="M46" s="405">
        <v>2</v>
      </c>
      <c r="N46" s="398">
        <f t="shared" si="6"/>
        <v>0</v>
      </c>
      <c r="O46" s="708"/>
      <c r="P46" s="398">
        <f t="shared" si="7"/>
        <v>0</v>
      </c>
      <c r="Q46" s="709"/>
      <c r="R46" s="406"/>
      <c r="S46" s="543">
        <f t="shared" si="8"/>
        <v>0</v>
      </c>
      <c r="T46" s="696"/>
      <c r="V46" s="544"/>
      <c r="W46" s="545"/>
    </row>
    <row r="47" spans="1:23" s="249" customFormat="1" ht="15" customHeight="1" x14ac:dyDescent="0.2">
      <c r="A47" s="691" t="s">
        <v>198</v>
      </c>
      <c r="B47" s="692"/>
      <c r="C47" s="692"/>
      <c r="D47" s="692"/>
      <c r="E47" s="692"/>
      <c r="F47" s="693"/>
      <c r="G47" s="693"/>
      <c r="H47" s="693"/>
      <c r="I47" s="693"/>
      <c r="J47" s="693"/>
      <c r="K47" s="693"/>
      <c r="L47" s="693"/>
      <c r="M47" s="693"/>
      <c r="N47" s="693"/>
      <c r="O47" s="693"/>
      <c r="P47" s="693"/>
      <c r="Q47" s="693"/>
      <c r="R47" s="692"/>
      <c r="S47" s="694"/>
      <c r="T47" s="695"/>
      <c r="V47" s="544"/>
      <c r="W47" s="545"/>
    </row>
    <row r="48" spans="1:23" s="249" customFormat="1" ht="15" customHeight="1" x14ac:dyDescent="0.2">
      <c r="A48" s="407"/>
      <c r="B48" s="402"/>
      <c r="C48" s="403"/>
      <c r="D48" s="402"/>
      <c r="E48" s="398">
        <f>IF(D48&lt;=1,0.6,1.2)</f>
        <v>0.6</v>
      </c>
      <c r="F48" s="398"/>
      <c r="G48" s="404">
        <v>1</v>
      </c>
      <c r="H48" s="398">
        <f>((B48+E48)*(D48+F48)*C48)*G48</f>
        <v>0</v>
      </c>
      <c r="I48" s="398">
        <f>(B48)*(C48)*G48</f>
        <v>0</v>
      </c>
      <c r="J48" s="398">
        <f>H48-P48</f>
        <v>0</v>
      </c>
      <c r="K48" s="398">
        <f>(H48-J48)*1.3</f>
        <v>0</v>
      </c>
      <c r="L48" s="398">
        <f>I48*$L$7</f>
        <v>0</v>
      </c>
      <c r="M48" s="405">
        <v>2</v>
      </c>
      <c r="N48" s="398">
        <f>((C48*D48*M48))*G48</f>
        <v>0</v>
      </c>
      <c r="O48" s="708"/>
      <c r="P48" s="398">
        <f>B48*D48*C48*G48</f>
        <v>0</v>
      </c>
      <c r="Q48" s="709"/>
      <c r="R48" s="406"/>
      <c r="S48" s="543">
        <f>P48*$S$7</f>
        <v>0</v>
      </c>
      <c r="T48" s="696"/>
      <c r="V48" s="544"/>
      <c r="W48" s="545"/>
    </row>
    <row r="49" spans="1:23" s="249" customFormat="1" ht="15" customHeight="1" x14ac:dyDescent="0.2">
      <c r="A49" s="691" t="s">
        <v>198</v>
      </c>
      <c r="B49" s="692"/>
      <c r="C49" s="692"/>
      <c r="D49" s="692"/>
      <c r="E49" s="692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2"/>
      <c r="S49" s="694"/>
      <c r="T49" s="695"/>
      <c r="V49" s="544"/>
      <c r="W49" s="545"/>
    </row>
    <row r="50" spans="1:23" s="249" customFormat="1" ht="15" customHeight="1" x14ac:dyDescent="0.2">
      <c r="A50" s="407"/>
      <c r="B50" s="402"/>
      <c r="C50" s="403"/>
      <c r="D50" s="402"/>
      <c r="E50" s="398">
        <f>IF(D50&lt;=1,0.6,1.2)</f>
        <v>0.6</v>
      </c>
      <c r="F50" s="398"/>
      <c r="G50" s="404">
        <v>1</v>
      </c>
      <c r="H50" s="398">
        <f>((B50+E50)*(D50+F50)*C50)*G50</f>
        <v>0</v>
      </c>
      <c r="I50" s="398">
        <f>(B50)*(C50)*G50</f>
        <v>0</v>
      </c>
      <c r="J50" s="398">
        <f>H50-P50</f>
        <v>0</v>
      </c>
      <c r="K50" s="398">
        <f>(H50-J50)*1.3</f>
        <v>0</v>
      </c>
      <c r="L50" s="398">
        <f>I50*$L$7</f>
        <v>0</v>
      </c>
      <c r="M50" s="405">
        <v>2</v>
      </c>
      <c r="N50" s="398">
        <f>((C50*D50*M50))*G50</f>
        <v>0</v>
      </c>
      <c r="O50" s="708"/>
      <c r="P50" s="398">
        <f>B50*D50*C50*G50</f>
        <v>0</v>
      </c>
      <c r="Q50" s="709"/>
      <c r="R50" s="406"/>
      <c r="S50" s="543">
        <f>P50*$S$7</f>
        <v>0</v>
      </c>
      <c r="T50" s="696"/>
    </row>
    <row r="51" spans="1:23" s="249" customFormat="1" ht="15" customHeight="1" x14ac:dyDescent="0.2">
      <c r="A51" s="407"/>
      <c r="B51" s="402"/>
      <c r="C51" s="403"/>
      <c r="D51" s="402"/>
      <c r="E51" s="398">
        <f>IF(D51&lt;=1,0.6,1.2)</f>
        <v>0.6</v>
      </c>
      <c r="F51" s="398"/>
      <c r="G51" s="404">
        <v>1</v>
      </c>
      <c r="H51" s="398">
        <f>((B51+E51)*(D51+F51)*C51)*G51</f>
        <v>0</v>
      </c>
      <c r="I51" s="398">
        <f>(B51)*(C51)*G51</f>
        <v>0</v>
      </c>
      <c r="J51" s="398">
        <f>H51-P51</f>
        <v>0</v>
      </c>
      <c r="K51" s="398">
        <f>(H51-J51)*1.3</f>
        <v>0</v>
      </c>
      <c r="L51" s="398">
        <f>I51*$L$7</f>
        <v>0</v>
      </c>
      <c r="M51" s="405">
        <v>2</v>
      </c>
      <c r="N51" s="398">
        <f>((C51*D51*M51))*G51</f>
        <v>0</v>
      </c>
      <c r="O51" s="708"/>
      <c r="P51" s="398">
        <f>B51*D51*C51*G51</f>
        <v>0</v>
      </c>
      <c r="Q51" s="709"/>
      <c r="R51" s="406"/>
      <c r="S51" s="543">
        <f>P51*$S$7</f>
        <v>0</v>
      </c>
      <c r="T51" s="696"/>
      <c r="V51" s="544"/>
      <c r="W51" s="545"/>
    </row>
    <row r="52" spans="1:23" s="249" customFormat="1" ht="15" customHeight="1" x14ac:dyDescent="0.2">
      <c r="A52" s="407"/>
      <c r="B52" s="402"/>
      <c r="C52" s="403"/>
      <c r="D52" s="402"/>
      <c r="E52" s="398">
        <f>IF(D52&lt;=1,0.6,1.2)</f>
        <v>0.6</v>
      </c>
      <c r="F52" s="398"/>
      <c r="G52" s="404">
        <v>1</v>
      </c>
      <c r="H52" s="398">
        <f>((B52+E52)*(D52+F52)*C52)*G52</f>
        <v>0</v>
      </c>
      <c r="I52" s="398">
        <f>(B52)*(C52)*G52</f>
        <v>0</v>
      </c>
      <c r="J52" s="398">
        <f>H52-P52</f>
        <v>0</v>
      </c>
      <c r="K52" s="398">
        <f>(H52-J52)*1.3</f>
        <v>0</v>
      </c>
      <c r="L52" s="398">
        <f>I52*$L$7</f>
        <v>0</v>
      </c>
      <c r="M52" s="405">
        <v>2</v>
      </c>
      <c r="N52" s="398">
        <f>((C52*D52*M52))*G52</f>
        <v>0</v>
      </c>
      <c r="O52" s="708"/>
      <c r="P52" s="398">
        <f>B52*D52*C52*G52</f>
        <v>0</v>
      </c>
      <c r="Q52" s="709"/>
      <c r="R52" s="406"/>
      <c r="S52" s="543">
        <f>P52*$S$7</f>
        <v>0</v>
      </c>
      <c r="T52" s="696"/>
      <c r="V52" s="544"/>
      <c r="W52" s="545"/>
    </row>
    <row r="53" spans="1:23" s="249" customFormat="1" ht="15" customHeight="1" x14ac:dyDescent="0.2">
      <c r="A53" s="407"/>
      <c r="B53" s="402"/>
      <c r="C53" s="403"/>
      <c r="D53" s="402"/>
      <c r="E53" s="398">
        <f>IF(D53&lt;=1,0.6,1.2)</f>
        <v>0.6</v>
      </c>
      <c r="F53" s="398"/>
      <c r="G53" s="404">
        <v>1</v>
      </c>
      <c r="H53" s="398">
        <f>((B53+E53)*(D53+F53)*C53)*G53</f>
        <v>0</v>
      </c>
      <c r="I53" s="398">
        <f>(B53)*(C53)*G53</f>
        <v>0</v>
      </c>
      <c r="J53" s="398">
        <f>H53-P53</f>
        <v>0</v>
      </c>
      <c r="K53" s="398">
        <f>(H53-J53)*1.3</f>
        <v>0</v>
      </c>
      <c r="L53" s="398">
        <f>I53*$L$7</f>
        <v>0</v>
      </c>
      <c r="M53" s="405">
        <v>2</v>
      </c>
      <c r="N53" s="398">
        <f>((C53*D53*M53))*G53</f>
        <v>0</v>
      </c>
      <c r="O53" s="708"/>
      <c r="P53" s="398">
        <f>B53*D53*C53*G53</f>
        <v>0</v>
      </c>
      <c r="Q53" s="709"/>
      <c r="R53" s="406"/>
      <c r="S53" s="543">
        <f>P53*$S$7</f>
        <v>0</v>
      </c>
      <c r="T53" s="696"/>
      <c r="V53" s="544"/>
      <c r="W53" s="545"/>
    </row>
    <row r="54" spans="1:23" s="249" customFormat="1" ht="15" customHeight="1" thickBot="1" x14ac:dyDescent="0.25">
      <c r="A54" s="407"/>
      <c r="B54" s="402"/>
      <c r="C54" s="403"/>
      <c r="D54" s="402"/>
      <c r="E54" s="398">
        <f>IF(D54&lt;=1,0.6,1.2)</f>
        <v>0.6</v>
      </c>
      <c r="F54" s="398"/>
      <c r="G54" s="404">
        <v>1</v>
      </c>
      <c r="H54" s="398">
        <f>((B54+E54)*(D54+F54)*C54)*G54</f>
        <v>0</v>
      </c>
      <c r="I54" s="398">
        <f>(B54)*(C54)*G54</f>
        <v>0</v>
      </c>
      <c r="J54" s="398">
        <f>H54-P54</f>
        <v>0</v>
      </c>
      <c r="K54" s="398">
        <f>(H54-J54)*1.3</f>
        <v>0</v>
      </c>
      <c r="L54" s="398">
        <f>I54*$L$7</f>
        <v>0</v>
      </c>
      <c r="M54" s="405">
        <v>2</v>
      </c>
      <c r="N54" s="398">
        <f>((C54*D54*M54))*G54</f>
        <v>0</v>
      </c>
      <c r="O54" s="708"/>
      <c r="P54" s="398">
        <f>B54*D54*C54*G54</f>
        <v>0</v>
      </c>
      <c r="Q54" s="709"/>
      <c r="R54" s="406"/>
      <c r="S54" s="543">
        <f>P54*$S$7</f>
        <v>0</v>
      </c>
      <c r="T54" s="696"/>
      <c r="V54" s="698"/>
      <c r="W54" s="699"/>
    </row>
    <row r="55" spans="1:23" s="249" customFormat="1" ht="15" customHeight="1" thickTop="1" thickBot="1" x14ac:dyDescent="0.25">
      <c r="A55" s="216"/>
      <c r="B55" s="216" t="s">
        <v>20</v>
      </c>
      <c r="C55" s="408">
        <f>SUM(C8:C27)</f>
        <v>0</v>
      </c>
      <c r="D55" s="308"/>
      <c r="E55" s="308"/>
      <c r="F55" s="308"/>
      <c r="G55" s="409"/>
      <c r="H55" s="310">
        <f>SUM(H8:H54)</f>
        <v>0</v>
      </c>
      <c r="I55" s="310">
        <f>SUM(I8:I54)</f>
        <v>0</v>
      </c>
      <c r="J55" s="310">
        <f>SUM(J8:J54)</f>
        <v>0</v>
      </c>
      <c r="K55" s="310">
        <f>SUM(K8:K54)</f>
        <v>0</v>
      </c>
      <c r="L55" s="310">
        <f>SUM(L8:L54)</f>
        <v>0</v>
      </c>
      <c r="M55" s="310"/>
      <c r="N55" s="310">
        <f>SUM(N8:N54)</f>
        <v>0</v>
      </c>
      <c r="O55" s="310">
        <f>SUM(O8:O54)</f>
        <v>0</v>
      </c>
      <c r="P55" s="310">
        <f>SUM(P8:P54)</f>
        <v>0</v>
      </c>
      <c r="Q55" s="310">
        <f>SUM(Q8:Q54)</f>
        <v>0</v>
      </c>
      <c r="R55" s="410"/>
      <c r="S55" s="251">
        <f>SUM(S8:S54)</f>
        <v>0</v>
      </c>
      <c r="T55" s="697">
        <f>SUM(T8:T54)</f>
        <v>0</v>
      </c>
      <c r="U55" s="4"/>
      <c r="V55" s="698"/>
      <c r="W55" s="699"/>
    </row>
    <row r="56" spans="1:23" s="249" customFormat="1" ht="15" customHeight="1" thickTop="1" x14ac:dyDescent="0.2">
      <c r="A56" s="703"/>
      <c r="B56" s="703"/>
      <c r="C56" s="704"/>
      <c r="D56" s="252"/>
      <c r="E56" s="252"/>
      <c r="F56" s="252"/>
      <c r="G56" s="705"/>
      <c r="H56" s="706"/>
      <c r="I56" s="706"/>
      <c r="J56" s="706"/>
      <c r="K56" s="706"/>
      <c r="L56" s="706"/>
      <c r="M56" s="706"/>
      <c r="N56" s="9"/>
      <c r="O56" s="9"/>
      <c r="P56" s="50"/>
      <c r="Q56" s="9"/>
      <c r="R56" s="4"/>
      <c r="S56" s="707"/>
      <c r="T56" s="707"/>
      <c r="U56" s="4"/>
      <c r="V56" s="698"/>
      <c r="W56" s="699"/>
    </row>
    <row r="57" spans="1:23" s="249" customFormat="1" ht="15" customHeight="1" thickBo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4"/>
      <c r="O57" s="4"/>
      <c r="P57" s="4"/>
      <c r="Q57" s="4"/>
      <c r="R57" s="4"/>
      <c r="S57" s="7"/>
      <c r="T57" s="10"/>
      <c r="U57" s="4"/>
      <c r="V57" s="544"/>
      <c r="W57" s="545"/>
    </row>
    <row r="58" spans="1:23" s="249" customFormat="1" ht="15" customHeight="1" thickBot="1" x14ac:dyDescent="0.25">
      <c r="A58" s="1496" t="s">
        <v>396</v>
      </c>
      <c r="B58" s="1497"/>
      <c r="C58" s="7"/>
      <c r="D58" s="4"/>
      <c r="E58" s="7"/>
      <c r="F58" s="7"/>
      <c r="G58" s="7"/>
      <c r="H58" s="7"/>
      <c r="I58" s="7"/>
      <c r="J58" s="7"/>
      <c r="K58" s="11" t="s">
        <v>58</v>
      </c>
      <c r="L58" s="7"/>
      <c r="M58" s="7"/>
      <c r="N58" s="9"/>
      <c r="O58" s="9"/>
      <c r="P58" s="50"/>
      <c r="Q58" s="4"/>
      <c r="R58" s="4"/>
      <c r="S58" s="7"/>
      <c r="T58" s="9"/>
      <c r="U58" s="4"/>
      <c r="V58" s="544"/>
      <c r="W58" s="545"/>
    </row>
    <row r="59" spans="1:23" s="249" customFormat="1" ht="15" customHeight="1" thickBot="1" x14ac:dyDescent="0.25">
      <c r="A59" s="285" t="s">
        <v>16</v>
      </c>
      <c r="B59" s="700">
        <f>N55</f>
        <v>0</v>
      </c>
      <c r="C59" s="70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4"/>
      <c r="Q59" s="4"/>
      <c r="R59" s="4"/>
      <c r="S59" s="7"/>
      <c r="T59" s="7"/>
      <c r="U59" s="4"/>
      <c r="V59" s="544"/>
      <c r="W59" s="545"/>
    </row>
    <row r="60" spans="1:23" s="249" customFormat="1" ht="15" customHeight="1" x14ac:dyDescent="0.2">
      <c r="A60" s="3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4"/>
      <c r="Q60" s="4"/>
      <c r="R60" s="4"/>
      <c r="S60" s="7"/>
      <c r="T60" s="7"/>
      <c r="U60" s="4"/>
    </row>
    <row r="61" spans="1:23" s="249" customFormat="1" ht="15" customHeight="1" x14ac:dyDescent="0.2">
      <c r="A61" s="54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4"/>
      <c r="Q61" s="4"/>
      <c r="R61" s="4"/>
      <c r="S61" s="7"/>
      <c r="T61" s="7"/>
      <c r="U61" s="4"/>
    </row>
    <row r="62" spans="1:23" s="249" customFormat="1" ht="15" customHeight="1" x14ac:dyDescent="0.2">
      <c r="A62" s="547"/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4"/>
      <c r="Q62" s="4"/>
      <c r="R62" s="4"/>
      <c r="S62" s="7"/>
      <c r="T62" s="7"/>
      <c r="U62" s="4"/>
      <c r="V62" s="544"/>
      <c r="W62" s="545"/>
    </row>
    <row r="63" spans="1:23" s="249" customFormat="1" ht="15" customHeight="1" x14ac:dyDescent="0.2">
      <c r="A63" s="547"/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4"/>
      <c r="V63" s="544"/>
      <c r="W63" s="545"/>
    </row>
    <row r="64" spans="1:23" s="249" customFormat="1" ht="15" customHeight="1" x14ac:dyDescent="0.2">
      <c r="A64" s="4"/>
      <c r="B64" s="54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44"/>
      <c r="W64" s="545"/>
    </row>
    <row r="65" spans="1:23" s="249" customFormat="1" ht="15" customHeight="1" x14ac:dyDescent="0.2">
      <c r="A65" s="53"/>
      <c r="B65" s="54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44"/>
      <c r="W65" s="545"/>
    </row>
    <row r="66" spans="1:23" s="249" customFormat="1" ht="15" customHeight="1" x14ac:dyDescent="0.2">
      <c r="A66" s="53"/>
      <c r="B66" s="548"/>
      <c r="C66" s="4"/>
      <c r="D66" s="5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44"/>
      <c r="W66" s="545"/>
    </row>
    <row r="67" spans="1:23" s="249" customFormat="1" ht="15" customHeight="1" x14ac:dyDescent="0.2">
      <c r="A67" s="53"/>
      <c r="B67" s="548"/>
      <c r="C67" s="4"/>
      <c r="D67" s="4"/>
      <c r="E67" s="4"/>
      <c r="F67" s="4"/>
      <c r="G67" s="4"/>
      <c r="H67" s="4"/>
      <c r="I67" s="4"/>
      <c r="J67" s="4"/>
      <c r="K67" s="4"/>
      <c r="L67" s="4"/>
      <c r="M67" s="50"/>
      <c r="N67" s="4"/>
      <c r="O67" s="4"/>
      <c r="P67" s="4"/>
      <c r="Q67" s="4"/>
      <c r="R67" s="4"/>
      <c r="S67" s="4"/>
      <c r="T67" s="4"/>
      <c r="U67" s="4"/>
      <c r="V67" s="544"/>
      <c r="W67" s="545"/>
    </row>
    <row r="68" spans="1:23" s="249" customFormat="1" ht="15" customHeight="1" x14ac:dyDescent="0.2">
      <c r="A68" s="53"/>
      <c r="B68" s="54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44"/>
      <c r="W68" s="545"/>
    </row>
    <row r="69" spans="1:23" s="249" customFormat="1" ht="15" customHeight="1" x14ac:dyDescent="0.2">
      <c r="A69" s="5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3" s="249" customFormat="1" ht="15" customHeight="1" x14ac:dyDescent="0.2">
      <c r="A70" s="5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3" s="249" customFormat="1" ht="15" customHeight="1" x14ac:dyDescent="0.2">
      <c r="A71" s="5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44"/>
      <c r="W71" s="545"/>
    </row>
    <row r="72" spans="1:23" s="249" customFormat="1" ht="15" customHeight="1" x14ac:dyDescent="0.2">
      <c r="A72" s="4"/>
      <c r="B72" s="5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44"/>
      <c r="W72" s="545"/>
    </row>
    <row r="73" spans="1:23" s="249" customFormat="1" ht="15" customHeight="1" x14ac:dyDescent="0.2">
      <c r="A73" s="4"/>
      <c r="B73" s="5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44"/>
      <c r="W73" s="545"/>
    </row>
    <row r="74" spans="1:23" s="249" customFormat="1" ht="1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44"/>
      <c r="W74" s="545"/>
    </row>
    <row r="75" spans="1:23" s="249" customFormat="1" ht="1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44"/>
      <c r="W75" s="545"/>
    </row>
    <row r="76" spans="1:23" s="249" customFormat="1" ht="1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44"/>
      <c r="W76" s="545"/>
    </row>
    <row r="77" spans="1:23" s="249" customFormat="1" ht="1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44"/>
      <c r="W77" s="545"/>
    </row>
    <row r="78" spans="1:23" s="249" customFormat="1" ht="1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44"/>
      <c r="W78" s="545"/>
    </row>
    <row r="79" spans="1:23" s="249" customFormat="1" ht="1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44"/>
      <c r="W79" s="545"/>
    </row>
    <row r="80" spans="1:23" s="249" customFormat="1" ht="1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44"/>
      <c r="W80" s="545"/>
    </row>
    <row r="81" spans="1:23" s="249" customFormat="1" ht="1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44"/>
      <c r="W81" s="545"/>
    </row>
    <row r="82" spans="1:23" s="249" customFormat="1" ht="1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3" s="249" customFormat="1" ht="1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3" s="249" customFormat="1" ht="15" customHeight="1" x14ac:dyDescent="0.2">
      <c r="A84" s="67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44"/>
      <c r="W84" s="545"/>
    </row>
    <row r="85" spans="1:23" s="249" customFormat="1" ht="1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44"/>
      <c r="W85" s="545"/>
    </row>
    <row r="86" spans="1:23" s="249" customFormat="1" ht="1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44"/>
      <c r="W86" s="545"/>
    </row>
    <row r="87" spans="1:23" s="249" customFormat="1" ht="1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702" t="s">
        <v>393</v>
      </c>
      <c r="W87" s="545"/>
    </row>
    <row r="88" spans="1:23" s="249" customFormat="1" ht="1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702">
        <v>1</v>
      </c>
      <c r="W88" s="545"/>
    </row>
    <row r="89" spans="1:23" s="249" customFormat="1" ht="1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44"/>
      <c r="W89" s="545"/>
    </row>
    <row r="90" spans="1:23" s="249" customFormat="1" ht="1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44"/>
      <c r="W90" s="545"/>
    </row>
    <row r="91" spans="1:23" s="249" customFormat="1" ht="1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3" s="249" customFormat="1" ht="1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3" s="249" customFormat="1" ht="1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44"/>
      <c r="W93" s="545"/>
    </row>
    <row r="94" spans="1:23" s="249" customFormat="1" ht="1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44"/>
      <c r="W94" s="545"/>
    </row>
    <row r="95" spans="1:23" s="249" customFormat="1" ht="1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44"/>
      <c r="W95" s="545"/>
    </row>
    <row r="96" spans="1:23" s="249" customFormat="1" ht="1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44"/>
      <c r="W96" s="545"/>
    </row>
    <row r="97" spans="1:21" s="249" customFormat="1" ht="1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s="249" customFormat="1" ht="1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s="249" customFormat="1" ht="1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s="249" customFormat="1" ht="1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s="249" customFormat="1" ht="1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s="249" customFormat="1" ht="1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s="249" customFormat="1" ht="1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s="249" customFormat="1" ht="1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s="249" customFormat="1" ht="1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s="249" customFormat="1" ht="1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s="249" customFormat="1" ht="1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s="249" customFormat="1" ht="1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s="249" customFormat="1" ht="1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s="249" customFormat="1" ht="1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s="249" customFormat="1" ht="1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s="249" customFormat="1" ht="1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s="249" customFormat="1" ht="1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s="249" customFormat="1" ht="1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s="249" customFormat="1" ht="1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s="249" customFormat="1" ht="1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s="249" customFormat="1" ht="1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s="249" customFormat="1" ht="1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s="249" customFormat="1" ht="1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s="249" customFormat="1" ht="1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s="249" customFormat="1" ht="1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s="249" customFormat="1" ht="1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s="249" customFormat="1" ht="1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s="249" customFormat="1" ht="1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s="249" customFormat="1" ht="1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s="249" customFormat="1" ht="1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s="249" customFormat="1" ht="1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s="249" customFormat="1" ht="1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s="249" customFormat="1" ht="1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s="249" customFormat="1" ht="1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s="249" customFormat="1" ht="20.10000000000000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5" spans="1:21" ht="10.15" customHeight="1" x14ac:dyDescent="0.2"/>
    <row r="136" spans="1:21" ht="10.9" customHeight="1" x14ac:dyDescent="0.2"/>
    <row r="137" spans="1:21" ht="18.600000000000001" customHeight="1" x14ac:dyDescent="0.2"/>
  </sheetData>
  <mergeCells count="18">
    <mergeCell ref="A58:B58"/>
    <mergeCell ref="P5:P6"/>
    <mergeCell ref="Q5:Q6"/>
    <mergeCell ref="S5:S6"/>
    <mergeCell ref="T5:T6"/>
    <mergeCell ref="V5:W5"/>
    <mergeCell ref="V6:V7"/>
    <mergeCell ref="W6:W7"/>
    <mergeCell ref="A4:T4"/>
    <mergeCell ref="A5:A7"/>
    <mergeCell ref="B5:D5"/>
    <mergeCell ref="E5:F5"/>
    <mergeCell ref="H5:H6"/>
    <mergeCell ref="I5:I6"/>
    <mergeCell ref="J5:J6"/>
    <mergeCell ref="K5:K6"/>
    <mergeCell ref="M5:N6"/>
    <mergeCell ref="O5:O6"/>
  </mergeCells>
  <dataValidations count="1">
    <dataValidation type="list" allowBlank="1" showInputMessage="1" showErrorMessage="1" sqref="R48 R50:R54 R9:R46" xr:uid="{F30F6D3C-0E74-4B15-9592-ECB12C7B23EE}">
      <formula1>$W$8:$W$13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1" orientation="landscape" horizontalDpi="300" verticalDpi="300" r:id="rId1"/>
  <headerFooter alignWithMargins="0">
    <oddFooter>&amp;L&amp;F - &amp;A&amp;R&amp;P / &amp;N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2C99-FCFD-471F-A8E3-E49439CB91B8}">
  <sheetPr codeName="Planilha19">
    <tabColor rgb="FFF43800"/>
    <pageSetUpPr fitToPage="1"/>
  </sheetPr>
  <dimension ref="A1:M28"/>
  <sheetViews>
    <sheetView showGridLines="0" view="pageBreakPreview" zoomScale="130" zoomScaleNormal="100" zoomScaleSheetLayoutView="130" workbookViewId="0">
      <pane ySplit="3" topLeftCell="A4" activePane="bottomLeft" state="frozen"/>
      <selection sqref="A1:XFD3"/>
      <selection pane="bottomLeft" activeCell="I16" sqref="I16"/>
    </sheetView>
  </sheetViews>
  <sheetFormatPr defaultRowHeight="11.25" x14ac:dyDescent="0.2"/>
  <cols>
    <col min="1" max="5" width="8.140625" style="54" customWidth="1"/>
    <col min="6" max="240" width="8.85546875" style="4"/>
    <col min="241" max="241" width="14.5703125" style="4" customWidth="1"/>
    <col min="242" max="242" width="20.7109375" style="4" customWidth="1"/>
    <col min="243" max="243" width="8.85546875" style="4"/>
    <col min="244" max="255" width="8.42578125" style="4" customWidth="1"/>
    <col min="256" max="496" width="8.85546875" style="4"/>
    <col min="497" max="497" width="14.5703125" style="4" customWidth="1"/>
    <col min="498" max="498" width="20.7109375" style="4" customWidth="1"/>
    <col min="499" max="499" width="8.85546875" style="4"/>
    <col min="500" max="511" width="8.42578125" style="4" customWidth="1"/>
    <col min="512" max="752" width="8.85546875" style="4"/>
    <col min="753" max="753" width="14.5703125" style="4" customWidth="1"/>
    <col min="754" max="754" width="20.7109375" style="4" customWidth="1"/>
    <col min="755" max="755" width="8.85546875" style="4"/>
    <col min="756" max="767" width="8.42578125" style="4" customWidth="1"/>
    <col min="768" max="1008" width="8.85546875" style="4"/>
    <col min="1009" max="1009" width="14.5703125" style="4" customWidth="1"/>
    <col min="1010" max="1010" width="20.7109375" style="4" customWidth="1"/>
    <col min="1011" max="1011" width="8.85546875" style="4"/>
    <col min="1012" max="1023" width="8.42578125" style="4" customWidth="1"/>
    <col min="1024" max="1264" width="8.85546875" style="4"/>
    <col min="1265" max="1265" width="14.5703125" style="4" customWidth="1"/>
    <col min="1266" max="1266" width="20.7109375" style="4" customWidth="1"/>
    <col min="1267" max="1267" width="8.85546875" style="4"/>
    <col min="1268" max="1279" width="8.42578125" style="4" customWidth="1"/>
    <col min="1280" max="1520" width="8.85546875" style="4"/>
    <col min="1521" max="1521" width="14.5703125" style="4" customWidth="1"/>
    <col min="1522" max="1522" width="20.7109375" style="4" customWidth="1"/>
    <col min="1523" max="1523" width="8.85546875" style="4"/>
    <col min="1524" max="1535" width="8.42578125" style="4" customWidth="1"/>
    <col min="1536" max="1776" width="8.85546875" style="4"/>
    <col min="1777" max="1777" width="14.5703125" style="4" customWidth="1"/>
    <col min="1778" max="1778" width="20.7109375" style="4" customWidth="1"/>
    <col min="1779" max="1779" width="8.85546875" style="4"/>
    <col min="1780" max="1791" width="8.42578125" style="4" customWidth="1"/>
    <col min="1792" max="2032" width="8.85546875" style="4"/>
    <col min="2033" max="2033" width="14.5703125" style="4" customWidth="1"/>
    <col min="2034" max="2034" width="20.7109375" style="4" customWidth="1"/>
    <col min="2035" max="2035" width="8.85546875" style="4"/>
    <col min="2036" max="2047" width="8.42578125" style="4" customWidth="1"/>
    <col min="2048" max="2288" width="8.85546875" style="4"/>
    <col min="2289" max="2289" width="14.5703125" style="4" customWidth="1"/>
    <col min="2290" max="2290" width="20.7109375" style="4" customWidth="1"/>
    <col min="2291" max="2291" width="8.85546875" style="4"/>
    <col min="2292" max="2303" width="8.42578125" style="4" customWidth="1"/>
    <col min="2304" max="2544" width="8.85546875" style="4"/>
    <col min="2545" max="2545" width="14.5703125" style="4" customWidth="1"/>
    <col min="2546" max="2546" width="20.7109375" style="4" customWidth="1"/>
    <col min="2547" max="2547" width="8.85546875" style="4"/>
    <col min="2548" max="2559" width="8.42578125" style="4" customWidth="1"/>
    <col min="2560" max="2800" width="8.85546875" style="4"/>
    <col min="2801" max="2801" width="14.5703125" style="4" customWidth="1"/>
    <col min="2802" max="2802" width="20.7109375" style="4" customWidth="1"/>
    <col min="2803" max="2803" width="8.85546875" style="4"/>
    <col min="2804" max="2815" width="8.42578125" style="4" customWidth="1"/>
    <col min="2816" max="3056" width="8.85546875" style="4"/>
    <col min="3057" max="3057" width="14.5703125" style="4" customWidth="1"/>
    <col min="3058" max="3058" width="20.7109375" style="4" customWidth="1"/>
    <col min="3059" max="3059" width="8.85546875" style="4"/>
    <col min="3060" max="3071" width="8.42578125" style="4" customWidth="1"/>
    <col min="3072" max="3312" width="8.85546875" style="4"/>
    <col min="3313" max="3313" width="14.5703125" style="4" customWidth="1"/>
    <col min="3314" max="3314" width="20.7109375" style="4" customWidth="1"/>
    <col min="3315" max="3315" width="8.85546875" style="4"/>
    <col min="3316" max="3327" width="8.42578125" style="4" customWidth="1"/>
    <col min="3328" max="3568" width="8.85546875" style="4"/>
    <col min="3569" max="3569" width="14.5703125" style="4" customWidth="1"/>
    <col min="3570" max="3570" width="20.7109375" style="4" customWidth="1"/>
    <col min="3571" max="3571" width="8.85546875" style="4"/>
    <col min="3572" max="3583" width="8.42578125" style="4" customWidth="1"/>
    <col min="3584" max="3824" width="8.85546875" style="4"/>
    <col min="3825" max="3825" width="14.5703125" style="4" customWidth="1"/>
    <col min="3826" max="3826" width="20.7109375" style="4" customWidth="1"/>
    <col min="3827" max="3827" width="8.85546875" style="4"/>
    <col min="3828" max="3839" width="8.42578125" style="4" customWidth="1"/>
    <col min="3840" max="4080" width="8.85546875" style="4"/>
    <col min="4081" max="4081" width="14.5703125" style="4" customWidth="1"/>
    <col min="4082" max="4082" width="20.7109375" style="4" customWidth="1"/>
    <col min="4083" max="4083" width="8.85546875" style="4"/>
    <col min="4084" max="4095" width="8.42578125" style="4" customWidth="1"/>
    <col min="4096" max="4336" width="8.85546875" style="4"/>
    <col min="4337" max="4337" width="14.5703125" style="4" customWidth="1"/>
    <col min="4338" max="4338" width="20.7109375" style="4" customWidth="1"/>
    <col min="4339" max="4339" width="8.85546875" style="4"/>
    <col min="4340" max="4351" width="8.42578125" style="4" customWidth="1"/>
    <col min="4352" max="4592" width="8.85546875" style="4"/>
    <col min="4593" max="4593" width="14.5703125" style="4" customWidth="1"/>
    <col min="4594" max="4594" width="20.7109375" style="4" customWidth="1"/>
    <col min="4595" max="4595" width="8.85546875" style="4"/>
    <col min="4596" max="4607" width="8.42578125" style="4" customWidth="1"/>
    <col min="4608" max="4848" width="8.85546875" style="4"/>
    <col min="4849" max="4849" width="14.5703125" style="4" customWidth="1"/>
    <col min="4850" max="4850" width="20.7109375" style="4" customWidth="1"/>
    <col min="4851" max="4851" width="8.85546875" style="4"/>
    <col min="4852" max="4863" width="8.42578125" style="4" customWidth="1"/>
    <col min="4864" max="5104" width="8.85546875" style="4"/>
    <col min="5105" max="5105" width="14.5703125" style="4" customWidth="1"/>
    <col min="5106" max="5106" width="20.7109375" style="4" customWidth="1"/>
    <col min="5107" max="5107" width="8.85546875" style="4"/>
    <col min="5108" max="5119" width="8.42578125" style="4" customWidth="1"/>
    <col min="5120" max="5360" width="8.85546875" style="4"/>
    <col min="5361" max="5361" width="14.5703125" style="4" customWidth="1"/>
    <col min="5362" max="5362" width="20.7109375" style="4" customWidth="1"/>
    <col min="5363" max="5363" width="8.85546875" style="4"/>
    <col min="5364" max="5375" width="8.42578125" style="4" customWidth="1"/>
    <col min="5376" max="5616" width="8.85546875" style="4"/>
    <col min="5617" max="5617" width="14.5703125" style="4" customWidth="1"/>
    <col min="5618" max="5618" width="20.7109375" style="4" customWidth="1"/>
    <col min="5619" max="5619" width="8.85546875" style="4"/>
    <col min="5620" max="5631" width="8.42578125" style="4" customWidth="1"/>
    <col min="5632" max="5872" width="8.85546875" style="4"/>
    <col min="5873" max="5873" width="14.5703125" style="4" customWidth="1"/>
    <col min="5874" max="5874" width="20.7109375" style="4" customWidth="1"/>
    <col min="5875" max="5875" width="8.85546875" style="4"/>
    <col min="5876" max="5887" width="8.42578125" style="4" customWidth="1"/>
    <col min="5888" max="6128" width="8.85546875" style="4"/>
    <col min="6129" max="6129" width="14.5703125" style="4" customWidth="1"/>
    <col min="6130" max="6130" width="20.7109375" style="4" customWidth="1"/>
    <col min="6131" max="6131" width="8.85546875" style="4"/>
    <col min="6132" max="6143" width="8.42578125" style="4" customWidth="1"/>
    <col min="6144" max="6384" width="8.85546875" style="4"/>
    <col min="6385" max="6385" width="14.5703125" style="4" customWidth="1"/>
    <col min="6386" max="6386" width="20.7109375" style="4" customWidth="1"/>
    <col min="6387" max="6387" width="8.85546875" style="4"/>
    <col min="6388" max="6399" width="8.42578125" style="4" customWidth="1"/>
    <col min="6400" max="6640" width="8.85546875" style="4"/>
    <col min="6641" max="6641" width="14.5703125" style="4" customWidth="1"/>
    <col min="6642" max="6642" width="20.7109375" style="4" customWidth="1"/>
    <col min="6643" max="6643" width="8.85546875" style="4"/>
    <col min="6644" max="6655" width="8.42578125" style="4" customWidth="1"/>
    <col min="6656" max="6896" width="8.85546875" style="4"/>
    <col min="6897" max="6897" width="14.5703125" style="4" customWidth="1"/>
    <col min="6898" max="6898" width="20.7109375" style="4" customWidth="1"/>
    <col min="6899" max="6899" width="8.85546875" style="4"/>
    <col min="6900" max="6911" width="8.42578125" style="4" customWidth="1"/>
    <col min="6912" max="7152" width="8.85546875" style="4"/>
    <col min="7153" max="7153" width="14.5703125" style="4" customWidth="1"/>
    <col min="7154" max="7154" width="20.7109375" style="4" customWidth="1"/>
    <col min="7155" max="7155" width="8.85546875" style="4"/>
    <col min="7156" max="7167" width="8.42578125" style="4" customWidth="1"/>
    <col min="7168" max="7408" width="8.85546875" style="4"/>
    <col min="7409" max="7409" width="14.5703125" style="4" customWidth="1"/>
    <col min="7410" max="7410" width="20.7109375" style="4" customWidth="1"/>
    <col min="7411" max="7411" width="8.85546875" style="4"/>
    <col min="7412" max="7423" width="8.42578125" style="4" customWidth="1"/>
    <col min="7424" max="7664" width="8.85546875" style="4"/>
    <col min="7665" max="7665" width="14.5703125" style="4" customWidth="1"/>
    <col min="7666" max="7666" width="20.7109375" style="4" customWidth="1"/>
    <col min="7667" max="7667" width="8.85546875" style="4"/>
    <col min="7668" max="7679" width="8.42578125" style="4" customWidth="1"/>
    <col min="7680" max="7920" width="8.85546875" style="4"/>
    <col min="7921" max="7921" width="14.5703125" style="4" customWidth="1"/>
    <col min="7922" max="7922" width="20.7109375" style="4" customWidth="1"/>
    <col min="7923" max="7923" width="8.85546875" style="4"/>
    <col min="7924" max="7935" width="8.42578125" style="4" customWidth="1"/>
    <col min="7936" max="8176" width="8.85546875" style="4"/>
    <col min="8177" max="8177" width="14.5703125" style="4" customWidth="1"/>
    <col min="8178" max="8178" width="20.7109375" style="4" customWidth="1"/>
    <col min="8179" max="8179" width="8.85546875" style="4"/>
    <col min="8180" max="8191" width="8.42578125" style="4" customWidth="1"/>
    <col min="8192" max="8432" width="8.85546875" style="4"/>
    <col min="8433" max="8433" width="14.5703125" style="4" customWidth="1"/>
    <col min="8434" max="8434" width="20.7109375" style="4" customWidth="1"/>
    <col min="8435" max="8435" width="8.85546875" style="4"/>
    <col min="8436" max="8447" width="8.42578125" style="4" customWidth="1"/>
    <col min="8448" max="8688" width="8.85546875" style="4"/>
    <col min="8689" max="8689" width="14.5703125" style="4" customWidth="1"/>
    <col min="8690" max="8690" width="20.7109375" style="4" customWidth="1"/>
    <col min="8691" max="8691" width="8.85546875" style="4"/>
    <col min="8692" max="8703" width="8.42578125" style="4" customWidth="1"/>
    <col min="8704" max="8944" width="8.85546875" style="4"/>
    <col min="8945" max="8945" width="14.5703125" style="4" customWidth="1"/>
    <col min="8946" max="8946" width="20.7109375" style="4" customWidth="1"/>
    <col min="8947" max="8947" width="8.85546875" style="4"/>
    <col min="8948" max="8959" width="8.42578125" style="4" customWidth="1"/>
    <col min="8960" max="9200" width="8.85546875" style="4"/>
    <col min="9201" max="9201" width="14.5703125" style="4" customWidth="1"/>
    <col min="9202" max="9202" width="20.7109375" style="4" customWidth="1"/>
    <col min="9203" max="9203" width="8.85546875" style="4"/>
    <col min="9204" max="9215" width="8.42578125" style="4" customWidth="1"/>
    <col min="9216" max="9456" width="8.85546875" style="4"/>
    <col min="9457" max="9457" width="14.5703125" style="4" customWidth="1"/>
    <col min="9458" max="9458" width="20.7109375" style="4" customWidth="1"/>
    <col min="9459" max="9459" width="8.85546875" style="4"/>
    <col min="9460" max="9471" width="8.42578125" style="4" customWidth="1"/>
    <col min="9472" max="9712" width="8.85546875" style="4"/>
    <col min="9713" max="9713" width="14.5703125" style="4" customWidth="1"/>
    <col min="9714" max="9714" width="20.7109375" style="4" customWidth="1"/>
    <col min="9715" max="9715" width="8.85546875" style="4"/>
    <col min="9716" max="9727" width="8.42578125" style="4" customWidth="1"/>
    <col min="9728" max="9968" width="8.85546875" style="4"/>
    <col min="9969" max="9969" width="14.5703125" style="4" customWidth="1"/>
    <col min="9970" max="9970" width="20.7109375" style="4" customWidth="1"/>
    <col min="9971" max="9971" width="8.85546875" style="4"/>
    <col min="9972" max="9983" width="8.42578125" style="4" customWidth="1"/>
    <col min="9984" max="10224" width="8.85546875" style="4"/>
    <col min="10225" max="10225" width="14.5703125" style="4" customWidth="1"/>
    <col min="10226" max="10226" width="20.7109375" style="4" customWidth="1"/>
    <col min="10227" max="10227" width="8.85546875" style="4"/>
    <col min="10228" max="10239" width="8.42578125" style="4" customWidth="1"/>
    <col min="10240" max="10480" width="8.85546875" style="4"/>
    <col min="10481" max="10481" width="14.5703125" style="4" customWidth="1"/>
    <col min="10482" max="10482" width="20.7109375" style="4" customWidth="1"/>
    <col min="10483" max="10483" width="8.85546875" style="4"/>
    <col min="10484" max="10495" width="8.42578125" style="4" customWidth="1"/>
    <col min="10496" max="10736" width="8.85546875" style="4"/>
    <col min="10737" max="10737" width="14.5703125" style="4" customWidth="1"/>
    <col min="10738" max="10738" width="20.7109375" style="4" customWidth="1"/>
    <col min="10739" max="10739" width="8.85546875" style="4"/>
    <col min="10740" max="10751" width="8.42578125" style="4" customWidth="1"/>
    <col min="10752" max="10992" width="8.85546875" style="4"/>
    <col min="10993" max="10993" width="14.5703125" style="4" customWidth="1"/>
    <col min="10994" max="10994" width="20.7109375" style="4" customWidth="1"/>
    <col min="10995" max="10995" width="8.85546875" style="4"/>
    <col min="10996" max="11007" width="8.42578125" style="4" customWidth="1"/>
    <col min="11008" max="11248" width="8.85546875" style="4"/>
    <col min="11249" max="11249" width="14.5703125" style="4" customWidth="1"/>
    <col min="11250" max="11250" width="20.7109375" style="4" customWidth="1"/>
    <col min="11251" max="11251" width="8.85546875" style="4"/>
    <col min="11252" max="11263" width="8.42578125" style="4" customWidth="1"/>
    <col min="11264" max="11504" width="8.85546875" style="4"/>
    <col min="11505" max="11505" width="14.5703125" style="4" customWidth="1"/>
    <col min="11506" max="11506" width="20.7109375" style="4" customWidth="1"/>
    <col min="11507" max="11507" width="8.85546875" style="4"/>
    <col min="11508" max="11519" width="8.42578125" style="4" customWidth="1"/>
    <col min="11520" max="11760" width="8.85546875" style="4"/>
    <col min="11761" max="11761" width="14.5703125" style="4" customWidth="1"/>
    <col min="11762" max="11762" width="20.7109375" style="4" customWidth="1"/>
    <col min="11763" max="11763" width="8.85546875" style="4"/>
    <col min="11764" max="11775" width="8.42578125" style="4" customWidth="1"/>
    <col min="11776" max="12016" width="8.85546875" style="4"/>
    <col min="12017" max="12017" width="14.5703125" style="4" customWidth="1"/>
    <col min="12018" max="12018" width="20.7109375" style="4" customWidth="1"/>
    <col min="12019" max="12019" width="8.85546875" style="4"/>
    <col min="12020" max="12031" width="8.42578125" style="4" customWidth="1"/>
    <col min="12032" max="12272" width="8.85546875" style="4"/>
    <col min="12273" max="12273" width="14.5703125" style="4" customWidth="1"/>
    <col min="12274" max="12274" width="20.7109375" style="4" customWidth="1"/>
    <col min="12275" max="12275" width="8.85546875" style="4"/>
    <col min="12276" max="12287" width="8.42578125" style="4" customWidth="1"/>
    <col min="12288" max="12528" width="8.85546875" style="4"/>
    <col min="12529" max="12529" width="14.5703125" style="4" customWidth="1"/>
    <col min="12530" max="12530" width="20.7109375" style="4" customWidth="1"/>
    <col min="12531" max="12531" width="8.85546875" style="4"/>
    <col min="12532" max="12543" width="8.42578125" style="4" customWidth="1"/>
    <col min="12544" max="12784" width="8.85546875" style="4"/>
    <col min="12785" max="12785" width="14.5703125" style="4" customWidth="1"/>
    <col min="12786" max="12786" width="20.7109375" style="4" customWidth="1"/>
    <col min="12787" max="12787" width="8.85546875" style="4"/>
    <col min="12788" max="12799" width="8.42578125" style="4" customWidth="1"/>
    <col min="12800" max="13040" width="8.85546875" style="4"/>
    <col min="13041" max="13041" width="14.5703125" style="4" customWidth="1"/>
    <col min="13042" max="13042" width="20.7109375" style="4" customWidth="1"/>
    <col min="13043" max="13043" width="8.85546875" style="4"/>
    <col min="13044" max="13055" width="8.42578125" style="4" customWidth="1"/>
    <col min="13056" max="13296" width="8.85546875" style="4"/>
    <col min="13297" max="13297" width="14.5703125" style="4" customWidth="1"/>
    <col min="13298" max="13298" width="20.7109375" style="4" customWidth="1"/>
    <col min="13299" max="13299" width="8.85546875" style="4"/>
    <col min="13300" max="13311" width="8.42578125" style="4" customWidth="1"/>
    <col min="13312" max="13552" width="8.85546875" style="4"/>
    <col min="13553" max="13553" width="14.5703125" style="4" customWidth="1"/>
    <col min="13554" max="13554" width="20.7109375" style="4" customWidth="1"/>
    <col min="13555" max="13555" width="8.85546875" style="4"/>
    <col min="13556" max="13567" width="8.42578125" style="4" customWidth="1"/>
    <col min="13568" max="13808" width="8.85546875" style="4"/>
    <col min="13809" max="13809" width="14.5703125" style="4" customWidth="1"/>
    <col min="13810" max="13810" width="20.7109375" style="4" customWidth="1"/>
    <col min="13811" max="13811" width="8.85546875" style="4"/>
    <col min="13812" max="13823" width="8.42578125" style="4" customWidth="1"/>
    <col min="13824" max="14064" width="8.85546875" style="4"/>
    <col min="14065" max="14065" width="14.5703125" style="4" customWidth="1"/>
    <col min="14066" max="14066" width="20.7109375" style="4" customWidth="1"/>
    <col min="14067" max="14067" width="8.85546875" style="4"/>
    <col min="14068" max="14079" width="8.42578125" style="4" customWidth="1"/>
    <col min="14080" max="14320" width="8.85546875" style="4"/>
    <col min="14321" max="14321" width="14.5703125" style="4" customWidth="1"/>
    <col min="14322" max="14322" width="20.7109375" style="4" customWidth="1"/>
    <col min="14323" max="14323" width="8.85546875" style="4"/>
    <col min="14324" max="14335" width="8.42578125" style="4" customWidth="1"/>
    <col min="14336" max="14576" width="8.85546875" style="4"/>
    <col min="14577" max="14577" width="14.5703125" style="4" customWidth="1"/>
    <col min="14578" max="14578" width="20.7109375" style="4" customWidth="1"/>
    <col min="14579" max="14579" width="8.85546875" style="4"/>
    <col min="14580" max="14591" width="8.42578125" style="4" customWidth="1"/>
    <col min="14592" max="14832" width="8.85546875" style="4"/>
    <col min="14833" max="14833" width="14.5703125" style="4" customWidth="1"/>
    <col min="14834" max="14834" width="20.7109375" style="4" customWidth="1"/>
    <col min="14835" max="14835" width="8.85546875" style="4"/>
    <col min="14836" max="14847" width="8.42578125" style="4" customWidth="1"/>
    <col min="14848" max="15088" width="8.85546875" style="4"/>
    <col min="15089" max="15089" width="14.5703125" style="4" customWidth="1"/>
    <col min="15090" max="15090" width="20.7109375" style="4" customWidth="1"/>
    <col min="15091" max="15091" width="8.85546875" style="4"/>
    <col min="15092" max="15103" width="8.42578125" style="4" customWidth="1"/>
    <col min="15104" max="15344" width="8.85546875" style="4"/>
    <col min="15345" max="15345" width="14.5703125" style="4" customWidth="1"/>
    <col min="15346" max="15346" width="20.7109375" style="4" customWidth="1"/>
    <col min="15347" max="15347" width="8.85546875" style="4"/>
    <col min="15348" max="15359" width="8.42578125" style="4" customWidth="1"/>
    <col min="15360" max="15600" width="8.85546875" style="4"/>
    <col min="15601" max="15601" width="14.5703125" style="4" customWidth="1"/>
    <col min="15602" max="15602" width="20.7109375" style="4" customWidth="1"/>
    <col min="15603" max="15603" width="8.85546875" style="4"/>
    <col min="15604" max="15615" width="8.42578125" style="4" customWidth="1"/>
    <col min="15616" max="15856" width="8.85546875" style="4"/>
    <col min="15857" max="15857" width="14.5703125" style="4" customWidth="1"/>
    <col min="15858" max="15858" width="20.7109375" style="4" customWidth="1"/>
    <col min="15859" max="15859" width="8.85546875" style="4"/>
    <col min="15860" max="15871" width="8.42578125" style="4" customWidth="1"/>
    <col min="15872" max="16112" width="8.85546875" style="4"/>
    <col min="16113" max="16113" width="14.5703125" style="4" customWidth="1"/>
    <col min="16114" max="16114" width="20.7109375" style="4" customWidth="1"/>
    <col min="16115" max="16115" width="8.85546875" style="4"/>
    <col min="16116" max="16127" width="8.42578125" style="4" customWidth="1"/>
    <col min="16128" max="16384" width="8.85546875" style="4"/>
  </cols>
  <sheetData>
    <row r="1" spans="1:13" s="2" customFormat="1" ht="21.6" customHeight="1" thickBot="1" x14ac:dyDescent="0.25">
      <c r="A1" s="1503" t="s">
        <v>28</v>
      </c>
      <c r="B1" s="1503"/>
      <c r="C1" s="1503"/>
      <c r="D1" s="1503"/>
      <c r="E1" s="1503"/>
      <c r="F1" s="1"/>
      <c r="G1" s="1"/>
      <c r="H1" s="1"/>
      <c r="I1" s="1"/>
      <c r="J1" s="1"/>
      <c r="K1" s="1"/>
      <c r="L1" s="1"/>
      <c r="M1" s="1"/>
    </row>
    <row r="2" spans="1:13" s="2" customFormat="1" ht="15" customHeight="1" thickBot="1" x14ac:dyDescent="0.25">
      <c r="A2" s="1504" t="s">
        <v>29</v>
      </c>
      <c r="B2" s="1505"/>
      <c r="C2" s="1506"/>
      <c r="D2" s="1504" t="s">
        <v>30</v>
      </c>
      <c r="E2" s="1506"/>
      <c r="F2" s="1"/>
      <c r="G2" s="1"/>
      <c r="H2" s="1"/>
      <c r="I2" s="1"/>
      <c r="J2" s="1"/>
      <c r="K2" s="1"/>
      <c r="L2" s="1"/>
      <c r="M2" s="1"/>
    </row>
    <row r="3" spans="1:13" s="3" customFormat="1" ht="16.899999999999999" customHeight="1" x14ac:dyDescent="0.2">
      <c r="A3" s="37" t="s">
        <v>31</v>
      </c>
      <c r="B3" s="5" t="s">
        <v>32</v>
      </c>
      <c r="C3" s="42" t="s">
        <v>33</v>
      </c>
      <c r="D3" s="37" t="s">
        <v>31</v>
      </c>
      <c r="E3" s="42" t="s">
        <v>32</v>
      </c>
      <c r="F3" s="1"/>
      <c r="G3" s="1"/>
      <c r="H3" s="1"/>
      <c r="I3" s="1"/>
      <c r="J3" s="1"/>
      <c r="K3" s="1"/>
      <c r="L3" s="1"/>
      <c r="M3" s="1"/>
    </row>
    <row r="4" spans="1:13" s="58" customFormat="1" ht="13.9" customHeight="1" x14ac:dyDescent="0.2">
      <c r="A4" s="38">
        <v>6.3</v>
      </c>
      <c r="B4" s="314">
        <v>0.245</v>
      </c>
      <c r="C4" s="39" t="s">
        <v>34</v>
      </c>
      <c r="D4" s="38">
        <v>3.4</v>
      </c>
      <c r="E4" s="315">
        <v>7.9000000000000001E-2</v>
      </c>
      <c r="F4" s="57"/>
      <c r="G4" s="57"/>
      <c r="H4" s="57"/>
      <c r="I4" s="57"/>
      <c r="J4" s="57"/>
      <c r="K4" s="57"/>
      <c r="L4" s="57"/>
      <c r="M4" s="57"/>
    </row>
    <row r="5" spans="1:13" s="58" customFormat="1" ht="13.9" customHeight="1" x14ac:dyDescent="0.2">
      <c r="A5" s="38">
        <v>8</v>
      </c>
      <c r="B5" s="314">
        <v>0.39500000000000002</v>
      </c>
      <c r="C5" s="39" t="s">
        <v>35</v>
      </c>
      <c r="D5" s="38">
        <v>4.2</v>
      </c>
      <c r="E5" s="315">
        <v>0.109</v>
      </c>
      <c r="F5" s="57"/>
      <c r="G5" s="57"/>
      <c r="H5" s="57"/>
      <c r="I5" s="57"/>
      <c r="J5" s="57"/>
      <c r="K5" s="57"/>
      <c r="L5" s="57"/>
      <c r="M5" s="57"/>
    </row>
    <row r="6" spans="1:13" s="58" customFormat="1" ht="13.9" customHeight="1" x14ac:dyDescent="0.2">
      <c r="A6" s="38">
        <v>10</v>
      </c>
      <c r="B6" s="314">
        <v>0.61699999999999999</v>
      </c>
      <c r="C6" s="39" t="s">
        <v>36</v>
      </c>
      <c r="D6" s="38">
        <v>5</v>
      </c>
      <c r="E6" s="315">
        <v>0.154</v>
      </c>
      <c r="F6" s="57"/>
      <c r="G6" s="57"/>
      <c r="H6" s="57"/>
      <c r="I6" s="57"/>
      <c r="J6" s="57"/>
      <c r="K6" s="57"/>
      <c r="L6" s="57"/>
      <c r="M6" s="57"/>
    </row>
    <row r="7" spans="1:13" s="3" customFormat="1" ht="13.9" customHeight="1" x14ac:dyDescent="0.2">
      <c r="A7" s="38">
        <v>12.5</v>
      </c>
      <c r="B7" s="314">
        <v>0.96299999999999997</v>
      </c>
      <c r="C7" s="39" t="s">
        <v>37</v>
      </c>
      <c r="D7" s="38">
        <v>6</v>
      </c>
      <c r="E7" s="315">
        <v>0.222</v>
      </c>
      <c r="F7" s="1"/>
      <c r="G7" s="1"/>
      <c r="H7" s="1"/>
      <c r="I7" s="1"/>
      <c r="J7" s="1"/>
      <c r="K7" s="1"/>
      <c r="L7" s="1"/>
      <c r="M7" s="1"/>
    </row>
    <row r="8" spans="1:13" s="58" customFormat="1" ht="13.9" customHeight="1" x14ac:dyDescent="0.2">
      <c r="A8" s="38">
        <v>16</v>
      </c>
      <c r="B8" s="314">
        <v>1.5780000000000001</v>
      </c>
      <c r="C8" s="39" t="s">
        <v>38</v>
      </c>
      <c r="D8" s="38">
        <v>7</v>
      </c>
      <c r="E8" s="315">
        <v>0.30199999999999999</v>
      </c>
      <c r="F8" s="57"/>
      <c r="G8" s="57"/>
      <c r="H8" s="57"/>
      <c r="I8" s="57"/>
      <c r="J8" s="57"/>
      <c r="K8" s="57"/>
      <c r="L8" s="57"/>
      <c r="M8" s="57"/>
    </row>
    <row r="9" spans="1:13" s="3" customFormat="1" ht="13.9" customHeight="1" x14ac:dyDescent="0.2">
      <c r="A9" s="38">
        <v>20</v>
      </c>
      <c r="B9" s="314">
        <v>2.4660000000000002</v>
      </c>
      <c r="C9" s="39" t="s">
        <v>39</v>
      </c>
      <c r="D9" s="38">
        <v>8</v>
      </c>
      <c r="E9" s="315">
        <v>0.39500000000000002</v>
      </c>
      <c r="F9" s="1"/>
      <c r="G9" s="1"/>
      <c r="H9" s="1"/>
      <c r="I9" s="1"/>
      <c r="J9" s="1"/>
      <c r="K9" s="1"/>
      <c r="L9" s="1"/>
      <c r="M9" s="1"/>
    </row>
    <row r="10" spans="1:13" s="58" customFormat="1" ht="13.9" customHeight="1" x14ac:dyDescent="0.2">
      <c r="A10" s="38">
        <v>25</v>
      </c>
      <c r="B10" s="314">
        <v>3.8530000000000002</v>
      </c>
      <c r="C10" s="39" t="s">
        <v>40</v>
      </c>
      <c r="D10" s="38">
        <v>9.5</v>
      </c>
      <c r="E10" s="315">
        <v>0.55800000000000005</v>
      </c>
      <c r="F10" s="57"/>
      <c r="G10" s="57"/>
      <c r="H10" s="57"/>
      <c r="I10" s="57"/>
      <c r="J10" s="57"/>
      <c r="K10" s="57"/>
      <c r="L10" s="57"/>
      <c r="M10" s="57"/>
    </row>
    <row r="11" spans="1:13" s="3" customFormat="1" ht="13.9" customHeight="1" x14ac:dyDescent="0.2">
      <c r="A11" s="38">
        <v>32</v>
      </c>
      <c r="B11" s="314">
        <v>6.3129999999999997</v>
      </c>
      <c r="C11" s="39" t="s">
        <v>41</v>
      </c>
      <c r="D11" s="38">
        <v>0</v>
      </c>
      <c r="E11" s="315"/>
      <c r="F11" s="1"/>
      <c r="G11" s="1"/>
      <c r="H11" s="1"/>
      <c r="I11" s="1"/>
      <c r="J11" s="1"/>
      <c r="K11" s="1"/>
      <c r="L11" s="1"/>
      <c r="M11" s="1"/>
    </row>
    <row r="12" spans="1:13" s="58" customFormat="1" ht="13.9" customHeight="1" thickBot="1" x14ac:dyDescent="0.25">
      <c r="A12" s="40">
        <v>40</v>
      </c>
      <c r="B12" s="316">
        <v>9.8650000000000002</v>
      </c>
      <c r="C12" s="41" t="s">
        <v>42</v>
      </c>
      <c r="D12" s="40">
        <v>0</v>
      </c>
      <c r="E12" s="317"/>
      <c r="F12" s="57"/>
      <c r="G12" s="57"/>
      <c r="H12" s="57"/>
      <c r="I12" s="57"/>
      <c r="J12" s="57"/>
      <c r="K12" s="57"/>
      <c r="L12" s="57"/>
      <c r="M12" s="57"/>
    </row>
    <row r="13" spans="1:13" s="69" customFormat="1" ht="13.9" customHeight="1" x14ac:dyDescent="0.2">
      <c r="A13" s="319"/>
      <c r="B13" s="319"/>
      <c r="C13" s="320"/>
      <c r="D13" s="319"/>
      <c r="E13" s="319"/>
      <c r="F13" s="1"/>
      <c r="G13" s="1"/>
      <c r="H13" s="1"/>
      <c r="I13" s="1"/>
      <c r="J13" s="1"/>
      <c r="K13" s="1"/>
      <c r="L13" s="1"/>
      <c r="M13" s="1"/>
    </row>
    <row r="14" spans="1:13" s="69" customFormat="1" ht="13.9" customHeight="1" x14ac:dyDescent="0.2">
      <c r="A14" s="319"/>
      <c r="B14" s="320"/>
      <c r="C14" s="319"/>
      <c r="D14" s="319"/>
      <c r="E14" s="319"/>
      <c r="F14" s="1"/>
      <c r="G14" s="1"/>
      <c r="H14" s="1"/>
      <c r="I14" s="1"/>
      <c r="J14" s="1"/>
      <c r="K14" s="1"/>
      <c r="L14" s="1"/>
      <c r="M14" s="1"/>
    </row>
    <row r="15" spans="1:13" s="250" customFormat="1" ht="13.9" customHeight="1" x14ac:dyDescent="0.2">
      <c r="A15" s="480"/>
      <c r="B15" s="480"/>
      <c r="C15" s="480"/>
      <c r="D15" s="480"/>
      <c r="E15" s="480"/>
      <c r="F15" s="290"/>
      <c r="G15" s="290"/>
      <c r="H15" s="290"/>
      <c r="I15" s="290"/>
      <c r="J15" s="290"/>
      <c r="K15" s="290"/>
      <c r="L15" s="290"/>
      <c r="M15" s="290"/>
    </row>
    <row r="16" spans="1:13" s="250" customFormat="1" ht="13.9" customHeight="1" x14ac:dyDescent="0.2">
      <c r="A16" s="480"/>
      <c r="B16" s="480"/>
      <c r="C16" s="480"/>
      <c r="D16" s="480"/>
      <c r="E16" s="480"/>
      <c r="F16" s="290"/>
      <c r="G16" s="290"/>
      <c r="H16" s="290"/>
      <c r="I16" s="290"/>
      <c r="J16" s="290"/>
      <c r="K16" s="290"/>
      <c r="L16" s="290"/>
      <c r="M16" s="290"/>
    </row>
    <row r="17" spans="1:13" s="250" customFormat="1" ht="13.9" customHeight="1" x14ac:dyDescent="0.2">
      <c r="A17" s="482"/>
      <c r="B17" s="482"/>
      <c r="C17" s="482"/>
      <c r="D17" s="482"/>
      <c r="E17" s="482"/>
      <c r="F17" s="290"/>
      <c r="G17" s="290"/>
      <c r="H17" s="290"/>
      <c r="I17" s="290"/>
      <c r="J17" s="290"/>
      <c r="K17" s="290"/>
      <c r="L17" s="290"/>
      <c r="M17" s="290"/>
    </row>
    <row r="18" spans="1:13" s="250" customFormat="1" ht="13.9" customHeight="1" x14ac:dyDescent="0.2">
      <c r="A18" s="482"/>
      <c r="B18" s="482"/>
      <c r="C18" s="482"/>
      <c r="D18" s="482"/>
      <c r="E18" s="482"/>
      <c r="F18" s="290"/>
      <c r="G18" s="290"/>
      <c r="H18" s="290"/>
      <c r="I18" s="290"/>
      <c r="J18" s="290"/>
      <c r="K18" s="290"/>
      <c r="L18" s="290"/>
      <c r="M18" s="290"/>
    </row>
    <row r="19" spans="1:13" s="250" customFormat="1" ht="13.9" customHeight="1" x14ac:dyDescent="0.2">
      <c r="A19" s="482"/>
      <c r="B19" s="482"/>
      <c r="C19" s="482"/>
      <c r="D19" s="482"/>
      <c r="E19" s="482"/>
      <c r="F19" s="290"/>
      <c r="G19" s="290"/>
      <c r="H19" s="290"/>
      <c r="I19" s="290"/>
      <c r="J19" s="290"/>
      <c r="K19" s="290"/>
      <c r="L19" s="290"/>
      <c r="M19" s="290"/>
    </row>
    <row r="20" spans="1:13" ht="13.9" customHeight="1" x14ac:dyDescent="0.2"/>
    <row r="21" spans="1:13" s="250" customFormat="1" ht="13.9" customHeight="1" x14ac:dyDescent="0.2">
      <c r="A21" s="482"/>
      <c r="B21" s="482"/>
      <c r="C21" s="482"/>
      <c r="D21" s="482"/>
      <c r="E21" s="482"/>
      <c r="F21" s="290"/>
      <c r="G21" s="290"/>
      <c r="H21" s="290"/>
      <c r="I21" s="290"/>
      <c r="J21" s="290"/>
      <c r="K21" s="290"/>
      <c r="L21" s="290"/>
      <c r="M21" s="290"/>
    </row>
    <row r="22" spans="1:13" ht="13.9" customHeight="1" x14ac:dyDescent="0.2"/>
    <row r="23" spans="1:13" ht="12.95" customHeight="1" x14ac:dyDescent="0.2"/>
    <row r="24" spans="1:13" ht="12.95" customHeight="1" x14ac:dyDescent="0.2"/>
    <row r="25" spans="1:13" ht="12.95" customHeight="1" x14ac:dyDescent="0.2"/>
    <row r="26" spans="1:13" ht="12.95" customHeight="1" x14ac:dyDescent="0.2"/>
    <row r="27" spans="1:13" ht="12.95" customHeight="1" x14ac:dyDescent="0.2"/>
    <row r="28" spans="1:13" ht="12.95" customHeight="1" x14ac:dyDescent="0.2"/>
  </sheetData>
  <mergeCells count="3">
    <mergeCell ref="A1:E1"/>
    <mergeCell ref="A2:C2"/>
    <mergeCell ref="D2:E2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13">
    <tabColor theme="5" tint="0.59999389629810485"/>
    <pageSetUpPr fitToPage="1"/>
  </sheetPr>
  <dimension ref="A1:AC25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ColWidth="9.140625" defaultRowHeight="12.75" x14ac:dyDescent="0.2"/>
  <cols>
    <col min="1" max="1" width="29.7109375" style="12" customWidth="1"/>
    <col min="2" max="2" width="11.28515625" style="34" customWidth="1"/>
    <col min="3" max="3" width="6.7109375" style="12" customWidth="1"/>
    <col min="4" max="4" width="6.85546875" style="12" customWidth="1"/>
    <col min="5" max="5" width="5.7109375" style="12" customWidth="1"/>
    <col min="6" max="6" width="5.42578125" style="12" customWidth="1"/>
    <col min="7" max="8" width="6.42578125" style="12" customWidth="1"/>
    <col min="9" max="9" width="6.85546875" style="12" customWidth="1"/>
    <col min="10" max="10" width="9.5703125" style="12" customWidth="1"/>
    <col min="11" max="11" width="6.85546875" style="12" customWidth="1"/>
    <col min="12" max="12" width="7.140625" style="12" customWidth="1"/>
    <col min="13" max="13" width="9.85546875" style="12" customWidth="1"/>
    <col min="14" max="14" width="15" style="12" customWidth="1"/>
    <col min="15" max="15" width="7.28515625" style="12" customWidth="1"/>
    <col min="16" max="16" width="6.42578125" style="12" customWidth="1"/>
    <col min="17" max="17" width="17.85546875" style="12" customWidth="1"/>
    <col min="18" max="18" width="4" style="12" customWidth="1"/>
    <col min="19" max="20" width="8.7109375" style="12" customWidth="1"/>
    <col min="21" max="249" width="9.140625" style="12"/>
    <col min="250" max="250" width="18.140625" style="12" customWidth="1"/>
    <col min="251" max="251" width="15.85546875" style="12" customWidth="1"/>
    <col min="252" max="253" width="6.7109375" style="12" customWidth="1"/>
    <col min="254" max="254" width="5.7109375" style="12" customWidth="1"/>
    <col min="255" max="255" width="7" style="12" customWidth="1"/>
    <col min="256" max="256" width="5.7109375" style="12" customWidth="1"/>
    <col min="257" max="257" width="7.7109375" style="12" customWidth="1"/>
    <col min="258" max="258" width="8.7109375" style="12" customWidth="1"/>
    <col min="259" max="259" width="7.7109375" style="12" customWidth="1"/>
    <col min="260" max="260" width="8.7109375" style="12" customWidth="1"/>
    <col min="261" max="261" width="16.28515625" style="12" customWidth="1"/>
    <col min="262" max="262" width="7.7109375" style="12" customWidth="1"/>
    <col min="263" max="263" width="8" style="12" customWidth="1"/>
    <col min="264" max="264" width="7.7109375" style="12" customWidth="1"/>
    <col min="265" max="265" width="8.7109375" style="12" customWidth="1"/>
    <col min="266" max="505" width="9.140625" style="12"/>
    <col min="506" max="506" width="18.140625" style="12" customWidth="1"/>
    <col min="507" max="507" width="15.85546875" style="12" customWidth="1"/>
    <col min="508" max="509" width="6.7109375" style="12" customWidth="1"/>
    <col min="510" max="510" width="5.7109375" style="12" customWidth="1"/>
    <col min="511" max="511" width="7" style="12" customWidth="1"/>
    <col min="512" max="512" width="5.7109375" style="12" customWidth="1"/>
    <col min="513" max="513" width="7.7109375" style="12" customWidth="1"/>
    <col min="514" max="514" width="8.7109375" style="12" customWidth="1"/>
    <col min="515" max="515" width="7.7109375" style="12" customWidth="1"/>
    <col min="516" max="516" width="8.7109375" style="12" customWidth="1"/>
    <col min="517" max="517" width="16.28515625" style="12" customWidth="1"/>
    <col min="518" max="518" width="7.7109375" style="12" customWidth="1"/>
    <col min="519" max="519" width="8" style="12" customWidth="1"/>
    <col min="520" max="520" width="7.7109375" style="12" customWidth="1"/>
    <col min="521" max="521" width="8.7109375" style="12" customWidth="1"/>
    <col min="522" max="761" width="9.140625" style="12"/>
    <col min="762" max="762" width="18.140625" style="12" customWidth="1"/>
    <col min="763" max="763" width="15.85546875" style="12" customWidth="1"/>
    <col min="764" max="765" width="6.7109375" style="12" customWidth="1"/>
    <col min="766" max="766" width="5.7109375" style="12" customWidth="1"/>
    <col min="767" max="767" width="7" style="12" customWidth="1"/>
    <col min="768" max="768" width="5.7109375" style="12" customWidth="1"/>
    <col min="769" max="769" width="7.7109375" style="12" customWidth="1"/>
    <col min="770" max="770" width="8.7109375" style="12" customWidth="1"/>
    <col min="771" max="771" width="7.7109375" style="12" customWidth="1"/>
    <col min="772" max="772" width="8.7109375" style="12" customWidth="1"/>
    <col min="773" max="773" width="16.28515625" style="12" customWidth="1"/>
    <col min="774" max="774" width="7.7109375" style="12" customWidth="1"/>
    <col min="775" max="775" width="8" style="12" customWidth="1"/>
    <col min="776" max="776" width="7.7109375" style="12" customWidth="1"/>
    <col min="777" max="777" width="8.7109375" style="12" customWidth="1"/>
    <col min="778" max="1017" width="9.140625" style="12"/>
    <col min="1018" max="1018" width="18.140625" style="12" customWidth="1"/>
    <col min="1019" max="1019" width="15.85546875" style="12" customWidth="1"/>
    <col min="1020" max="1021" width="6.7109375" style="12" customWidth="1"/>
    <col min="1022" max="1022" width="5.7109375" style="12" customWidth="1"/>
    <col min="1023" max="1023" width="7" style="12" customWidth="1"/>
    <col min="1024" max="1024" width="5.7109375" style="12" customWidth="1"/>
    <col min="1025" max="1025" width="7.7109375" style="12" customWidth="1"/>
    <col min="1026" max="1026" width="8.7109375" style="12" customWidth="1"/>
    <col min="1027" max="1027" width="7.7109375" style="12" customWidth="1"/>
    <col min="1028" max="1028" width="8.7109375" style="12" customWidth="1"/>
    <col min="1029" max="1029" width="16.28515625" style="12" customWidth="1"/>
    <col min="1030" max="1030" width="7.7109375" style="12" customWidth="1"/>
    <col min="1031" max="1031" width="8" style="12" customWidth="1"/>
    <col min="1032" max="1032" width="7.7109375" style="12" customWidth="1"/>
    <col min="1033" max="1033" width="8.7109375" style="12" customWidth="1"/>
    <col min="1034" max="1273" width="9.140625" style="12"/>
    <col min="1274" max="1274" width="18.140625" style="12" customWidth="1"/>
    <col min="1275" max="1275" width="15.85546875" style="12" customWidth="1"/>
    <col min="1276" max="1277" width="6.7109375" style="12" customWidth="1"/>
    <col min="1278" max="1278" width="5.7109375" style="12" customWidth="1"/>
    <col min="1279" max="1279" width="7" style="12" customWidth="1"/>
    <col min="1280" max="1280" width="5.7109375" style="12" customWidth="1"/>
    <col min="1281" max="1281" width="7.7109375" style="12" customWidth="1"/>
    <col min="1282" max="1282" width="8.7109375" style="12" customWidth="1"/>
    <col min="1283" max="1283" width="7.7109375" style="12" customWidth="1"/>
    <col min="1284" max="1284" width="8.7109375" style="12" customWidth="1"/>
    <col min="1285" max="1285" width="16.28515625" style="12" customWidth="1"/>
    <col min="1286" max="1286" width="7.7109375" style="12" customWidth="1"/>
    <col min="1287" max="1287" width="8" style="12" customWidth="1"/>
    <col min="1288" max="1288" width="7.7109375" style="12" customWidth="1"/>
    <col min="1289" max="1289" width="8.7109375" style="12" customWidth="1"/>
    <col min="1290" max="1529" width="9.140625" style="12"/>
    <col min="1530" max="1530" width="18.140625" style="12" customWidth="1"/>
    <col min="1531" max="1531" width="15.85546875" style="12" customWidth="1"/>
    <col min="1532" max="1533" width="6.7109375" style="12" customWidth="1"/>
    <col min="1534" max="1534" width="5.7109375" style="12" customWidth="1"/>
    <col min="1535" max="1535" width="7" style="12" customWidth="1"/>
    <col min="1536" max="1536" width="5.7109375" style="12" customWidth="1"/>
    <col min="1537" max="1537" width="7.7109375" style="12" customWidth="1"/>
    <col min="1538" max="1538" width="8.7109375" style="12" customWidth="1"/>
    <col min="1539" max="1539" width="7.7109375" style="12" customWidth="1"/>
    <col min="1540" max="1540" width="8.7109375" style="12" customWidth="1"/>
    <col min="1541" max="1541" width="16.28515625" style="12" customWidth="1"/>
    <col min="1542" max="1542" width="7.7109375" style="12" customWidth="1"/>
    <col min="1543" max="1543" width="8" style="12" customWidth="1"/>
    <col min="1544" max="1544" width="7.7109375" style="12" customWidth="1"/>
    <col min="1545" max="1545" width="8.7109375" style="12" customWidth="1"/>
    <col min="1546" max="1785" width="9.140625" style="12"/>
    <col min="1786" max="1786" width="18.140625" style="12" customWidth="1"/>
    <col min="1787" max="1787" width="15.85546875" style="12" customWidth="1"/>
    <col min="1788" max="1789" width="6.7109375" style="12" customWidth="1"/>
    <col min="1790" max="1790" width="5.7109375" style="12" customWidth="1"/>
    <col min="1791" max="1791" width="7" style="12" customWidth="1"/>
    <col min="1792" max="1792" width="5.7109375" style="12" customWidth="1"/>
    <col min="1793" max="1793" width="7.7109375" style="12" customWidth="1"/>
    <col min="1794" max="1794" width="8.7109375" style="12" customWidth="1"/>
    <col min="1795" max="1795" width="7.7109375" style="12" customWidth="1"/>
    <col min="1796" max="1796" width="8.7109375" style="12" customWidth="1"/>
    <col min="1797" max="1797" width="16.28515625" style="12" customWidth="1"/>
    <col min="1798" max="1798" width="7.7109375" style="12" customWidth="1"/>
    <col min="1799" max="1799" width="8" style="12" customWidth="1"/>
    <col min="1800" max="1800" width="7.7109375" style="12" customWidth="1"/>
    <col min="1801" max="1801" width="8.7109375" style="12" customWidth="1"/>
    <col min="1802" max="2041" width="9.140625" style="12"/>
    <col min="2042" max="2042" width="18.140625" style="12" customWidth="1"/>
    <col min="2043" max="2043" width="15.85546875" style="12" customWidth="1"/>
    <col min="2044" max="2045" width="6.7109375" style="12" customWidth="1"/>
    <col min="2046" max="2046" width="5.7109375" style="12" customWidth="1"/>
    <col min="2047" max="2047" width="7" style="12" customWidth="1"/>
    <col min="2048" max="2048" width="5.7109375" style="12" customWidth="1"/>
    <col min="2049" max="2049" width="7.7109375" style="12" customWidth="1"/>
    <col min="2050" max="2050" width="8.7109375" style="12" customWidth="1"/>
    <col min="2051" max="2051" width="7.7109375" style="12" customWidth="1"/>
    <col min="2052" max="2052" width="8.7109375" style="12" customWidth="1"/>
    <col min="2053" max="2053" width="16.28515625" style="12" customWidth="1"/>
    <col min="2054" max="2054" width="7.7109375" style="12" customWidth="1"/>
    <col min="2055" max="2055" width="8" style="12" customWidth="1"/>
    <col min="2056" max="2056" width="7.7109375" style="12" customWidth="1"/>
    <col min="2057" max="2057" width="8.7109375" style="12" customWidth="1"/>
    <col min="2058" max="2297" width="9.140625" style="12"/>
    <col min="2298" max="2298" width="18.140625" style="12" customWidth="1"/>
    <col min="2299" max="2299" width="15.85546875" style="12" customWidth="1"/>
    <col min="2300" max="2301" width="6.7109375" style="12" customWidth="1"/>
    <col min="2302" max="2302" width="5.7109375" style="12" customWidth="1"/>
    <col min="2303" max="2303" width="7" style="12" customWidth="1"/>
    <col min="2304" max="2304" width="5.7109375" style="12" customWidth="1"/>
    <col min="2305" max="2305" width="7.7109375" style="12" customWidth="1"/>
    <col min="2306" max="2306" width="8.7109375" style="12" customWidth="1"/>
    <col min="2307" max="2307" width="7.7109375" style="12" customWidth="1"/>
    <col min="2308" max="2308" width="8.7109375" style="12" customWidth="1"/>
    <col min="2309" max="2309" width="16.28515625" style="12" customWidth="1"/>
    <col min="2310" max="2310" width="7.7109375" style="12" customWidth="1"/>
    <col min="2311" max="2311" width="8" style="12" customWidth="1"/>
    <col min="2312" max="2312" width="7.7109375" style="12" customWidth="1"/>
    <col min="2313" max="2313" width="8.7109375" style="12" customWidth="1"/>
    <col min="2314" max="2553" width="9.140625" style="12"/>
    <col min="2554" max="2554" width="18.140625" style="12" customWidth="1"/>
    <col min="2555" max="2555" width="15.85546875" style="12" customWidth="1"/>
    <col min="2556" max="2557" width="6.7109375" style="12" customWidth="1"/>
    <col min="2558" max="2558" width="5.7109375" style="12" customWidth="1"/>
    <col min="2559" max="2559" width="7" style="12" customWidth="1"/>
    <col min="2560" max="2560" width="5.7109375" style="12" customWidth="1"/>
    <col min="2561" max="2561" width="7.7109375" style="12" customWidth="1"/>
    <col min="2562" max="2562" width="8.7109375" style="12" customWidth="1"/>
    <col min="2563" max="2563" width="7.7109375" style="12" customWidth="1"/>
    <col min="2564" max="2564" width="8.7109375" style="12" customWidth="1"/>
    <col min="2565" max="2565" width="16.28515625" style="12" customWidth="1"/>
    <col min="2566" max="2566" width="7.7109375" style="12" customWidth="1"/>
    <col min="2567" max="2567" width="8" style="12" customWidth="1"/>
    <col min="2568" max="2568" width="7.7109375" style="12" customWidth="1"/>
    <col min="2569" max="2569" width="8.7109375" style="12" customWidth="1"/>
    <col min="2570" max="2809" width="9.140625" style="12"/>
    <col min="2810" max="2810" width="18.140625" style="12" customWidth="1"/>
    <col min="2811" max="2811" width="15.85546875" style="12" customWidth="1"/>
    <col min="2812" max="2813" width="6.7109375" style="12" customWidth="1"/>
    <col min="2814" max="2814" width="5.7109375" style="12" customWidth="1"/>
    <col min="2815" max="2815" width="7" style="12" customWidth="1"/>
    <col min="2816" max="2816" width="5.7109375" style="12" customWidth="1"/>
    <col min="2817" max="2817" width="7.7109375" style="12" customWidth="1"/>
    <col min="2818" max="2818" width="8.7109375" style="12" customWidth="1"/>
    <col min="2819" max="2819" width="7.7109375" style="12" customWidth="1"/>
    <col min="2820" max="2820" width="8.7109375" style="12" customWidth="1"/>
    <col min="2821" max="2821" width="16.28515625" style="12" customWidth="1"/>
    <col min="2822" max="2822" width="7.7109375" style="12" customWidth="1"/>
    <col min="2823" max="2823" width="8" style="12" customWidth="1"/>
    <col min="2824" max="2824" width="7.7109375" style="12" customWidth="1"/>
    <col min="2825" max="2825" width="8.7109375" style="12" customWidth="1"/>
    <col min="2826" max="3065" width="9.140625" style="12"/>
    <col min="3066" max="3066" width="18.140625" style="12" customWidth="1"/>
    <col min="3067" max="3067" width="15.85546875" style="12" customWidth="1"/>
    <col min="3068" max="3069" width="6.7109375" style="12" customWidth="1"/>
    <col min="3070" max="3070" width="5.7109375" style="12" customWidth="1"/>
    <col min="3071" max="3071" width="7" style="12" customWidth="1"/>
    <col min="3072" max="3072" width="5.7109375" style="12" customWidth="1"/>
    <col min="3073" max="3073" width="7.7109375" style="12" customWidth="1"/>
    <col min="3074" max="3074" width="8.7109375" style="12" customWidth="1"/>
    <col min="3075" max="3075" width="7.7109375" style="12" customWidth="1"/>
    <col min="3076" max="3076" width="8.7109375" style="12" customWidth="1"/>
    <col min="3077" max="3077" width="16.28515625" style="12" customWidth="1"/>
    <col min="3078" max="3078" width="7.7109375" style="12" customWidth="1"/>
    <col min="3079" max="3079" width="8" style="12" customWidth="1"/>
    <col min="3080" max="3080" width="7.7109375" style="12" customWidth="1"/>
    <col min="3081" max="3081" width="8.7109375" style="12" customWidth="1"/>
    <col min="3082" max="3321" width="9.140625" style="12"/>
    <col min="3322" max="3322" width="18.140625" style="12" customWidth="1"/>
    <col min="3323" max="3323" width="15.85546875" style="12" customWidth="1"/>
    <col min="3324" max="3325" width="6.7109375" style="12" customWidth="1"/>
    <col min="3326" max="3326" width="5.7109375" style="12" customWidth="1"/>
    <col min="3327" max="3327" width="7" style="12" customWidth="1"/>
    <col min="3328" max="3328" width="5.7109375" style="12" customWidth="1"/>
    <col min="3329" max="3329" width="7.7109375" style="12" customWidth="1"/>
    <col min="3330" max="3330" width="8.7109375" style="12" customWidth="1"/>
    <col min="3331" max="3331" width="7.7109375" style="12" customWidth="1"/>
    <col min="3332" max="3332" width="8.7109375" style="12" customWidth="1"/>
    <col min="3333" max="3333" width="16.28515625" style="12" customWidth="1"/>
    <col min="3334" max="3334" width="7.7109375" style="12" customWidth="1"/>
    <col min="3335" max="3335" width="8" style="12" customWidth="1"/>
    <col min="3336" max="3336" width="7.7109375" style="12" customWidth="1"/>
    <col min="3337" max="3337" width="8.7109375" style="12" customWidth="1"/>
    <col min="3338" max="3577" width="9.140625" style="12"/>
    <col min="3578" max="3578" width="18.140625" style="12" customWidth="1"/>
    <col min="3579" max="3579" width="15.85546875" style="12" customWidth="1"/>
    <col min="3580" max="3581" width="6.7109375" style="12" customWidth="1"/>
    <col min="3582" max="3582" width="5.7109375" style="12" customWidth="1"/>
    <col min="3583" max="3583" width="7" style="12" customWidth="1"/>
    <col min="3584" max="3584" width="5.7109375" style="12" customWidth="1"/>
    <col min="3585" max="3585" width="7.7109375" style="12" customWidth="1"/>
    <col min="3586" max="3586" width="8.7109375" style="12" customWidth="1"/>
    <col min="3587" max="3587" width="7.7109375" style="12" customWidth="1"/>
    <col min="3588" max="3588" width="8.7109375" style="12" customWidth="1"/>
    <col min="3589" max="3589" width="16.28515625" style="12" customWidth="1"/>
    <col min="3590" max="3590" width="7.7109375" style="12" customWidth="1"/>
    <col min="3591" max="3591" width="8" style="12" customWidth="1"/>
    <col min="3592" max="3592" width="7.7109375" style="12" customWidth="1"/>
    <col min="3593" max="3593" width="8.7109375" style="12" customWidth="1"/>
    <col min="3594" max="3833" width="9.140625" style="12"/>
    <col min="3834" max="3834" width="18.140625" style="12" customWidth="1"/>
    <col min="3835" max="3835" width="15.85546875" style="12" customWidth="1"/>
    <col min="3836" max="3837" width="6.7109375" style="12" customWidth="1"/>
    <col min="3838" max="3838" width="5.7109375" style="12" customWidth="1"/>
    <col min="3839" max="3839" width="7" style="12" customWidth="1"/>
    <col min="3840" max="3840" width="5.7109375" style="12" customWidth="1"/>
    <col min="3841" max="3841" width="7.7109375" style="12" customWidth="1"/>
    <col min="3842" max="3842" width="8.7109375" style="12" customWidth="1"/>
    <col min="3843" max="3843" width="7.7109375" style="12" customWidth="1"/>
    <col min="3844" max="3844" width="8.7109375" style="12" customWidth="1"/>
    <col min="3845" max="3845" width="16.28515625" style="12" customWidth="1"/>
    <col min="3846" max="3846" width="7.7109375" style="12" customWidth="1"/>
    <col min="3847" max="3847" width="8" style="12" customWidth="1"/>
    <col min="3848" max="3848" width="7.7109375" style="12" customWidth="1"/>
    <col min="3849" max="3849" width="8.7109375" style="12" customWidth="1"/>
    <col min="3850" max="4089" width="9.140625" style="12"/>
    <col min="4090" max="4090" width="18.140625" style="12" customWidth="1"/>
    <col min="4091" max="4091" width="15.85546875" style="12" customWidth="1"/>
    <col min="4092" max="4093" width="6.7109375" style="12" customWidth="1"/>
    <col min="4094" max="4094" width="5.7109375" style="12" customWidth="1"/>
    <col min="4095" max="4095" width="7" style="12" customWidth="1"/>
    <col min="4096" max="4096" width="5.7109375" style="12" customWidth="1"/>
    <col min="4097" max="4097" width="7.7109375" style="12" customWidth="1"/>
    <col min="4098" max="4098" width="8.7109375" style="12" customWidth="1"/>
    <col min="4099" max="4099" width="7.7109375" style="12" customWidth="1"/>
    <col min="4100" max="4100" width="8.7109375" style="12" customWidth="1"/>
    <col min="4101" max="4101" width="16.28515625" style="12" customWidth="1"/>
    <col min="4102" max="4102" width="7.7109375" style="12" customWidth="1"/>
    <col min="4103" max="4103" width="8" style="12" customWidth="1"/>
    <col min="4104" max="4104" width="7.7109375" style="12" customWidth="1"/>
    <col min="4105" max="4105" width="8.7109375" style="12" customWidth="1"/>
    <col min="4106" max="4345" width="9.140625" style="12"/>
    <col min="4346" max="4346" width="18.140625" style="12" customWidth="1"/>
    <col min="4347" max="4347" width="15.85546875" style="12" customWidth="1"/>
    <col min="4348" max="4349" width="6.7109375" style="12" customWidth="1"/>
    <col min="4350" max="4350" width="5.7109375" style="12" customWidth="1"/>
    <col min="4351" max="4351" width="7" style="12" customWidth="1"/>
    <col min="4352" max="4352" width="5.7109375" style="12" customWidth="1"/>
    <col min="4353" max="4353" width="7.7109375" style="12" customWidth="1"/>
    <col min="4354" max="4354" width="8.7109375" style="12" customWidth="1"/>
    <col min="4355" max="4355" width="7.7109375" style="12" customWidth="1"/>
    <col min="4356" max="4356" width="8.7109375" style="12" customWidth="1"/>
    <col min="4357" max="4357" width="16.28515625" style="12" customWidth="1"/>
    <col min="4358" max="4358" width="7.7109375" style="12" customWidth="1"/>
    <col min="4359" max="4359" width="8" style="12" customWidth="1"/>
    <col min="4360" max="4360" width="7.7109375" style="12" customWidth="1"/>
    <col min="4361" max="4361" width="8.7109375" style="12" customWidth="1"/>
    <col min="4362" max="4601" width="9.140625" style="12"/>
    <col min="4602" max="4602" width="18.140625" style="12" customWidth="1"/>
    <col min="4603" max="4603" width="15.85546875" style="12" customWidth="1"/>
    <col min="4604" max="4605" width="6.7109375" style="12" customWidth="1"/>
    <col min="4606" max="4606" width="5.7109375" style="12" customWidth="1"/>
    <col min="4607" max="4607" width="7" style="12" customWidth="1"/>
    <col min="4608" max="4608" width="5.7109375" style="12" customWidth="1"/>
    <col min="4609" max="4609" width="7.7109375" style="12" customWidth="1"/>
    <col min="4610" max="4610" width="8.7109375" style="12" customWidth="1"/>
    <col min="4611" max="4611" width="7.7109375" style="12" customWidth="1"/>
    <col min="4612" max="4612" width="8.7109375" style="12" customWidth="1"/>
    <col min="4613" max="4613" width="16.28515625" style="12" customWidth="1"/>
    <col min="4614" max="4614" width="7.7109375" style="12" customWidth="1"/>
    <col min="4615" max="4615" width="8" style="12" customWidth="1"/>
    <col min="4616" max="4616" width="7.7109375" style="12" customWidth="1"/>
    <col min="4617" max="4617" width="8.7109375" style="12" customWidth="1"/>
    <col min="4618" max="4857" width="9.140625" style="12"/>
    <col min="4858" max="4858" width="18.140625" style="12" customWidth="1"/>
    <col min="4859" max="4859" width="15.85546875" style="12" customWidth="1"/>
    <col min="4860" max="4861" width="6.7109375" style="12" customWidth="1"/>
    <col min="4862" max="4862" width="5.7109375" style="12" customWidth="1"/>
    <col min="4863" max="4863" width="7" style="12" customWidth="1"/>
    <col min="4864" max="4864" width="5.7109375" style="12" customWidth="1"/>
    <col min="4865" max="4865" width="7.7109375" style="12" customWidth="1"/>
    <col min="4866" max="4866" width="8.7109375" style="12" customWidth="1"/>
    <col min="4867" max="4867" width="7.7109375" style="12" customWidth="1"/>
    <col min="4868" max="4868" width="8.7109375" style="12" customWidth="1"/>
    <col min="4869" max="4869" width="16.28515625" style="12" customWidth="1"/>
    <col min="4870" max="4870" width="7.7109375" style="12" customWidth="1"/>
    <col min="4871" max="4871" width="8" style="12" customWidth="1"/>
    <col min="4872" max="4872" width="7.7109375" style="12" customWidth="1"/>
    <col min="4873" max="4873" width="8.7109375" style="12" customWidth="1"/>
    <col min="4874" max="5113" width="9.140625" style="12"/>
    <col min="5114" max="5114" width="18.140625" style="12" customWidth="1"/>
    <col min="5115" max="5115" width="15.85546875" style="12" customWidth="1"/>
    <col min="5116" max="5117" width="6.7109375" style="12" customWidth="1"/>
    <col min="5118" max="5118" width="5.7109375" style="12" customWidth="1"/>
    <col min="5119" max="5119" width="7" style="12" customWidth="1"/>
    <col min="5120" max="5120" width="5.7109375" style="12" customWidth="1"/>
    <col min="5121" max="5121" width="7.7109375" style="12" customWidth="1"/>
    <col min="5122" max="5122" width="8.7109375" style="12" customWidth="1"/>
    <col min="5123" max="5123" width="7.7109375" style="12" customWidth="1"/>
    <col min="5124" max="5124" width="8.7109375" style="12" customWidth="1"/>
    <col min="5125" max="5125" width="16.28515625" style="12" customWidth="1"/>
    <col min="5126" max="5126" width="7.7109375" style="12" customWidth="1"/>
    <col min="5127" max="5127" width="8" style="12" customWidth="1"/>
    <col min="5128" max="5128" width="7.7109375" style="12" customWidth="1"/>
    <col min="5129" max="5129" width="8.7109375" style="12" customWidth="1"/>
    <col min="5130" max="5369" width="9.140625" style="12"/>
    <col min="5370" max="5370" width="18.140625" style="12" customWidth="1"/>
    <col min="5371" max="5371" width="15.85546875" style="12" customWidth="1"/>
    <col min="5372" max="5373" width="6.7109375" style="12" customWidth="1"/>
    <col min="5374" max="5374" width="5.7109375" style="12" customWidth="1"/>
    <col min="5375" max="5375" width="7" style="12" customWidth="1"/>
    <col min="5376" max="5376" width="5.7109375" style="12" customWidth="1"/>
    <col min="5377" max="5377" width="7.7109375" style="12" customWidth="1"/>
    <col min="5378" max="5378" width="8.7109375" style="12" customWidth="1"/>
    <col min="5379" max="5379" width="7.7109375" style="12" customWidth="1"/>
    <col min="5380" max="5380" width="8.7109375" style="12" customWidth="1"/>
    <col min="5381" max="5381" width="16.28515625" style="12" customWidth="1"/>
    <col min="5382" max="5382" width="7.7109375" style="12" customWidth="1"/>
    <col min="5383" max="5383" width="8" style="12" customWidth="1"/>
    <col min="5384" max="5384" width="7.7109375" style="12" customWidth="1"/>
    <col min="5385" max="5385" width="8.7109375" style="12" customWidth="1"/>
    <col min="5386" max="5625" width="9.140625" style="12"/>
    <col min="5626" max="5626" width="18.140625" style="12" customWidth="1"/>
    <col min="5627" max="5627" width="15.85546875" style="12" customWidth="1"/>
    <col min="5628" max="5629" width="6.7109375" style="12" customWidth="1"/>
    <col min="5630" max="5630" width="5.7109375" style="12" customWidth="1"/>
    <col min="5631" max="5631" width="7" style="12" customWidth="1"/>
    <col min="5632" max="5632" width="5.7109375" style="12" customWidth="1"/>
    <col min="5633" max="5633" width="7.7109375" style="12" customWidth="1"/>
    <col min="5634" max="5634" width="8.7109375" style="12" customWidth="1"/>
    <col min="5635" max="5635" width="7.7109375" style="12" customWidth="1"/>
    <col min="5636" max="5636" width="8.7109375" style="12" customWidth="1"/>
    <col min="5637" max="5637" width="16.28515625" style="12" customWidth="1"/>
    <col min="5638" max="5638" width="7.7109375" style="12" customWidth="1"/>
    <col min="5639" max="5639" width="8" style="12" customWidth="1"/>
    <col min="5640" max="5640" width="7.7109375" style="12" customWidth="1"/>
    <col min="5641" max="5641" width="8.7109375" style="12" customWidth="1"/>
    <col min="5642" max="5881" width="9.140625" style="12"/>
    <col min="5882" max="5882" width="18.140625" style="12" customWidth="1"/>
    <col min="5883" max="5883" width="15.85546875" style="12" customWidth="1"/>
    <col min="5884" max="5885" width="6.7109375" style="12" customWidth="1"/>
    <col min="5886" max="5886" width="5.7109375" style="12" customWidth="1"/>
    <col min="5887" max="5887" width="7" style="12" customWidth="1"/>
    <col min="5888" max="5888" width="5.7109375" style="12" customWidth="1"/>
    <col min="5889" max="5889" width="7.7109375" style="12" customWidth="1"/>
    <col min="5890" max="5890" width="8.7109375" style="12" customWidth="1"/>
    <col min="5891" max="5891" width="7.7109375" style="12" customWidth="1"/>
    <col min="5892" max="5892" width="8.7109375" style="12" customWidth="1"/>
    <col min="5893" max="5893" width="16.28515625" style="12" customWidth="1"/>
    <col min="5894" max="5894" width="7.7109375" style="12" customWidth="1"/>
    <col min="5895" max="5895" width="8" style="12" customWidth="1"/>
    <col min="5896" max="5896" width="7.7109375" style="12" customWidth="1"/>
    <col min="5897" max="5897" width="8.7109375" style="12" customWidth="1"/>
    <col min="5898" max="6137" width="9.140625" style="12"/>
    <col min="6138" max="6138" width="18.140625" style="12" customWidth="1"/>
    <col min="6139" max="6139" width="15.85546875" style="12" customWidth="1"/>
    <col min="6140" max="6141" width="6.7109375" style="12" customWidth="1"/>
    <col min="6142" max="6142" width="5.7109375" style="12" customWidth="1"/>
    <col min="6143" max="6143" width="7" style="12" customWidth="1"/>
    <col min="6144" max="6144" width="5.7109375" style="12" customWidth="1"/>
    <col min="6145" max="6145" width="7.7109375" style="12" customWidth="1"/>
    <col min="6146" max="6146" width="8.7109375" style="12" customWidth="1"/>
    <col min="6147" max="6147" width="7.7109375" style="12" customWidth="1"/>
    <col min="6148" max="6148" width="8.7109375" style="12" customWidth="1"/>
    <col min="6149" max="6149" width="16.28515625" style="12" customWidth="1"/>
    <col min="6150" max="6150" width="7.7109375" style="12" customWidth="1"/>
    <col min="6151" max="6151" width="8" style="12" customWidth="1"/>
    <col min="6152" max="6152" width="7.7109375" style="12" customWidth="1"/>
    <col min="6153" max="6153" width="8.7109375" style="12" customWidth="1"/>
    <col min="6154" max="6393" width="9.140625" style="12"/>
    <col min="6394" max="6394" width="18.140625" style="12" customWidth="1"/>
    <col min="6395" max="6395" width="15.85546875" style="12" customWidth="1"/>
    <col min="6396" max="6397" width="6.7109375" style="12" customWidth="1"/>
    <col min="6398" max="6398" width="5.7109375" style="12" customWidth="1"/>
    <col min="6399" max="6399" width="7" style="12" customWidth="1"/>
    <col min="6400" max="6400" width="5.7109375" style="12" customWidth="1"/>
    <col min="6401" max="6401" width="7.7109375" style="12" customWidth="1"/>
    <col min="6402" max="6402" width="8.7109375" style="12" customWidth="1"/>
    <col min="6403" max="6403" width="7.7109375" style="12" customWidth="1"/>
    <col min="6404" max="6404" width="8.7109375" style="12" customWidth="1"/>
    <col min="6405" max="6405" width="16.28515625" style="12" customWidth="1"/>
    <col min="6406" max="6406" width="7.7109375" style="12" customWidth="1"/>
    <col min="6407" max="6407" width="8" style="12" customWidth="1"/>
    <col min="6408" max="6408" width="7.7109375" style="12" customWidth="1"/>
    <col min="6409" max="6409" width="8.7109375" style="12" customWidth="1"/>
    <col min="6410" max="6649" width="9.140625" style="12"/>
    <col min="6650" max="6650" width="18.140625" style="12" customWidth="1"/>
    <col min="6651" max="6651" width="15.85546875" style="12" customWidth="1"/>
    <col min="6652" max="6653" width="6.7109375" style="12" customWidth="1"/>
    <col min="6654" max="6654" width="5.7109375" style="12" customWidth="1"/>
    <col min="6655" max="6655" width="7" style="12" customWidth="1"/>
    <col min="6656" max="6656" width="5.7109375" style="12" customWidth="1"/>
    <col min="6657" max="6657" width="7.7109375" style="12" customWidth="1"/>
    <col min="6658" max="6658" width="8.7109375" style="12" customWidth="1"/>
    <col min="6659" max="6659" width="7.7109375" style="12" customWidth="1"/>
    <col min="6660" max="6660" width="8.7109375" style="12" customWidth="1"/>
    <col min="6661" max="6661" width="16.28515625" style="12" customWidth="1"/>
    <col min="6662" max="6662" width="7.7109375" style="12" customWidth="1"/>
    <col min="6663" max="6663" width="8" style="12" customWidth="1"/>
    <col min="6664" max="6664" width="7.7109375" style="12" customWidth="1"/>
    <col min="6665" max="6665" width="8.7109375" style="12" customWidth="1"/>
    <col min="6666" max="6905" width="9.140625" style="12"/>
    <col min="6906" max="6906" width="18.140625" style="12" customWidth="1"/>
    <col min="6907" max="6907" width="15.85546875" style="12" customWidth="1"/>
    <col min="6908" max="6909" width="6.7109375" style="12" customWidth="1"/>
    <col min="6910" max="6910" width="5.7109375" style="12" customWidth="1"/>
    <col min="6911" max="6911" width="7" style="12" customWidth="1"/>
    <col min="6912" max="6912" width="5.7109375" style="12" customWidth="1"/>
    <col min="6913" max="6913" width="7.7109375" style="12" customWidth="1"/>
    <col min="6914" max="6914" width="8.7109375" style="12" customWidth="1"/>
    <col min="6915" max="6915" width="7.7109375" style="12" customWidth="1"/>
    <col min="6916" max="6916" width="8.7109375" style="12" customWidth="1"/>
    <col min="6917" max="6917" width="16.28515625" style="12" customWidth="1"/>
    <col min="6918" max="6918" width="7.7109375" style="12" customWidth="1"/>
    <col min="6919" max="6919" width="8" style="12" customWidth="1"/>
    <col min="6920" max="6920" width="7.7109375" style="12" customWidth="1"/>
    <col min="6921" max="6921" width="8.7109375" style="12" customWidth="1"/>
    <col min="6922" max="7161" width="9.140625" style="12"/>
    <col min="7162" max="7162" width="18.140625" style="12" customWidth="1"/>
    <col min="7163" max="7163" width="15.85546875" style="12" customWidth="1"/>
    <col min="7164" max="7165" width="6.7109375" style="12" customWidth="1"/>
    <col min="7166" max="7166" width="5.7109375" style="12" customWidth="1"/>
    <col min="7167" max="7167" width="7" style="12" customWidth="1"/>
    <col min="7168" max="7168" width="5.7109375" style="12" customWidth="1"/>
    <col min="7169" max="7169" width="7.7109375" style="12" customWidth="1"/>
    <col min="7170" max="7170" width="8.7109375" style="12" customWidth="1"/>
    <col min="7171" max="7171" width="7.7109375" style="12" customWidth="1"/>
    <col min="7172" max="7172" width="8.7109375" style="12" customWidth="1"/>
    <col min="7173" max="7173" width="16.28515625" style="12" customWidth="1"/>
    <col min="7174" max="7174" width="7.7109375" style="12" customWidth="1"/>
    <col min="7175" max="7175" width="8" style="12" customWidth="1"/>
    <col min="7176" max="7176" width="7.7109375" style="12" customWidth="1"/>
    <col min="7177" max="7177" width="8.7109375" style="12" customWidth="1"/>
    <col min="7178" max="7417" width="9.140625" style="12"/>
    <col min="7418" max="7418" width="18.140625" style="12" customWidth="1"/>
    <col min="7419" max="7419" width="15.85546875" style="12" customWidth="1"/>
    <col min="7420" max="7421" width="6.7109375" style="12" customWidth="1"/>
    <col min="7422" max="7422" width="5.7109375" style="12" customWidth="1"/>
    <col min="7423" max="7423" width="7" style="12" customWidth="1"/>
    <col min="7424" max="7424" width="5.7109375" style="12" customWidth="1"/>
    <col min="7425" max="7425" width="7.7109375" style="12" customWidth="1"/>
    <col min="7426" max="7426" width="8.7109375" style="12" customWidth="1"/>
    <col min="7427" max="7427" width="7.7109375" style="12" customWidth="1"/>
    <col min="7428" max="7428" width="8.7109375" style="12" customWidth="1"/>
    <col min="7429" max="7429" width="16.28515625" style="12" customWidth="1"/>
    <col min="7430" max="7430" width="7.7109375" style="12" customWidth="1"/>
    <col min="7431" max="7431" width="8" style="12" customWidth="1"/>
    <col min="7432" max="7432" width="7.7109375" style="12" customWidth="1"/>
    <col min="7433" max="7433" width="8.7109375" style="12" customWidth="1"/>
    <col min="7434" max="7673" width="9.140625" style="12"/>
    <col min="7674" max="7674" width="18.140625" style="12" customWidth="1"/>
    <col min="7675" max="7675" width="15.85546875" style="12" customWidth="1"/>
    <col min="7676" max="7677" width="6.7109375" style="12" customWidth="1"/>
    <col min="7678" max="7678" width="5.7109375" style="12" customWidth="1"/>
    <col min="7679" max="7679" width="7" style="12" customWidth="1"/>
    <col min="7680" max="7680" width="5.7109375" style="12" customWidth="1"/>
    <col min="7681" max="7681" width="7.7109375" style="12" customWidth="1"/>
    <col min="7682" max="7682" width="8.7109375" style="12" customWidth="1"/>
    <col min="7683" max="7683" width="7.7109375" style="12" customWidth="1"/>
    <col min="7684" max="7684" width="8.7109375" style="12" customWidth="1"/>
    <col min="7685" max="7685" width="16.28515625" style="12" customWidth="1"/>
    <col min="7686" max="7686" width="7.7109375" style="12" customWidth="1"/>
    <col min="7687" max="7687" width="8" style="12" customWidth="1"/>
    <col min="7688" max="7688" width="7.7109375" style="12" customWidth="1"/>
    <col min="7689" max="7689" width="8.7109375" style="12" customWidth="1"/>
    <col min="7690" max="7929" width="9.140625" style="12"/>
    <col min="7930" max="7930" width="18.140625" style="12" customWidth="1"/>
    <col min="7931" max="7931" width="15.85546875" style="12" customWidth="1"/>
    <col min="7932" max="7933" width="6.7109375" style="12" customWidth="1"/>
    <col min="7934" max="7934" width="5.7109375" style="12" customWidth="1"/>
    <col min="7935" max="7935" width="7" style="12" customWidth="1"/>
    <col min="7936" max="7936" width="5.7109375" style="12" customWidth="1"/>
    <col min="7937" max="7937" width="7.7109375" style="12" customWidth="1"/>
    <col min="7938" max="7938" width="8.7109375" style="12" customWidth="1"/>
    <col min="7939" max="7939" width="7.7109375" style="12" customWidth="1"/>
    <col min="7940" max="7940" width="8.7109375" style="12" customWidth="1"/>
    <col min="7941" max="7941" width="16.28515625" style="12" customWidth="1"/>
    <col min="7942" max="7942" width="7.7109375" style="12" customWidth="1"/>
    <col min="7943" max="7943" width="8" style="12" customWidth="1"/>
    <col min="7944" max="7944" width="7.7109375" style="12" customWidth="1"/>
    <col min="7945" max="7945" width="8.7109375" style="12" customWidth="1"/>
    <col min="7946" max="8185" width="9.140625" style="12"/>
    <col min="8186" max="8186" width="18.140625" style="12" customWidth="1"/>
    <col min="8187" max="8187" width="15.85546875" style="12" customWidth="1"/>
    <col min="8188" max="8189" width="6.7109375" style="12" customWidth="1"/>
    <col min="8190" max="8190" width="5.7109375" style="12" customWidth="1"/>
    <col min="8191" max="8191" width="7" style="12" customWidth="1"/>
    <col min="8192" max="8192" width="5.7109375" style="12" customWidth="1"/>
    <col min="8193" max="8193" width="7.7109375" style="12" customWidth="1"/>
    <col min="8194" max="8194" width="8.7109375" style="12" customWidth="1"/>
    <col min="8195" max="8195" width="7.7109375" style="12" customWidth="1"/>
    <col min="8196" max="8196" width="8.7109375" style="12" customWidth="1"/>
    <col min="8197" max="8197" width="16.28515625" style="12" customWidth="1"/>
    <col min="8198" max="8198" width="7.7109375" style="12" customWidth="1"/>
    <col min="8199" max="8199" width="8" style="12" customWidth="1"/>
    <col min="8200" max="8200" width="7.7109375" style="12" customWidth="1"/>
    <col min="8201" max="8201" width="8.7109375" style="12" customWidth="1"/>
    <col min="8202" max="8441" width="9.140625" style="12"/>
    <col min="8442" max="8442" width="18.140625" style="12" customWidth="1"/>
    <col min="8443" max="8443" width="15.85546875" style="12" customWidth="1"/>
    <col min="8444" max="8445" width="6.7109375" style="12" customWidth="1"/>
    <col min="8446" max="8446" width="5.7109375" style="12" customWidth="1"/>
    <col min="8447" max="8447" width="7" style="12" customWidth="1"/>
    <col min="8448" max="8448" width="5.7109375" style="12" customWidth="1"/>
    <col min="8449" max="8449" width="7.7109375" style="12" customWidth="1"/>
    <col min="8450" max="8450" width="8.7109375" style="12" customWidth="1"/>
    <col min="8451" max="8451" width="7.7109375" style="12" customWidth="1"/>
    <col min="8452" max="8452" width="8.7109375" style="12" customWidth="1"/>
    <col min="8453" max="8453" width="16.28515625" style="12" customWidth="1"/>
    <col min="8454" max="8454" width="7.7109375" style="12" customWidth="1"/>
    <col min="8455" max="8455" width="8" style="12" customWidth="1"/>
    <col min="8456" max="8456" width="7.7109375" style="12" customWidth="1"/>
    <col min="8457" max="8457" width="8.7109375" style="12" customWidth="1"/>
    <col min="8458" max="8697" width="9.140625" style="12"/>
    <col min="8698" max="8698" width="18.140625" style="12" customWidth="1"/>
    <col min="8699" max="8699" width="15.85546875" style="12" customWidth="1"/>
    <col min="8700" max="8701" width="6.7109375" style="12" customWidth="1"/>
    <col min="8702" max="8702" width="5.7109375" style="12" customWidth="1"/>
    <col min="8703" max="8703" width="7" style="12" customWidth="1"/>
    <col min="8704" max="8704" width="5.7109375" style="12" customWidth="1"/>
    <col min="8705" max="8705" width="7.7109375" style="12" customWidth="1"/>
    <col min="8706" max="8706" width="8.7109375" style="12" customWidth="1"/>
    <col min="8707" max="8707" width="7.7109375" style="12" customWidth="1"/>
    <col min="8708" max="8708" width="8.7109375" style="12" customWidth="1"/>
    <col min="8709" max="8709" width="16.28515625" style="12" customWidth="1"/>
    <col min="8710" max="8710" width="7.7109375" style="12" customWidth="1"/>
    <col min="8711" max="8711" width="8" style="12" customWidth="1"/>
    <col min="8712" max="8712" width="7.7109375" style="12" customWidth="1"/>
    <col min="8713" max="8713" width="8.7109375" style="12" customWidth="1"/>
    <col min="8714" max="8953" width="9.140625" style="12"/>
    <col min="8954" max="8954" width="18.140625" style="12" customWidth="1"/>
    <col min="8955" max="8955" width="15.85546875" style="12" customWidth="1"/>
    <col min="8956" max="8957" width="6.7109375" style="12" customWidth="1"/>
    <col min="8958" max="8958" width="5.7109375" style="12" customWidth="1"/>
    <col min="8959" max="8959" width="7" style="12" customWidth="1"/>
    <col min="8960" max="8960" width="5.7109375" style="12" customWidth="1"/>
    <col min="8961" max="8961" width="7.7109375" style="12" customWidth="1"/>
    <col min="8962" max="8962" width="8.7109375" style="12" customWidth="1"/>
    <col min="8963" max="8963" width="7.7109375" style="12" customWidth="1"/>
    <col min="8964" max="8964" width="8.7109375" style="12" customWidth="1"/>
    <col min="8965" max="8965" width="16.28515625" style="12" customWidth="1"/>
    <col min="8966" max="8966" width="7.7109375" style="12" customWidth="1"/>
    <col min="8967" max="8967" width="8" style="12" customWidth="1"/>
    <col min="8968" max="8968" width="7.7109375" style="12" customWidth="1"/>
    <col min="8969" max="8969" width="8.7109375" style="12" customWidth="1"/>
    <col min="8970" max="9209" width="9.140625" style="12"/>
    <col min="9210" max="9210" width="18.140625" style="12" customWidth="1"/>
    <col min="9211" max="9211" width="15.85546875" style="12" customWidth="1"/>
    <col min="9212" max="9213" width="6.7109375" style="12" customWidth="1"/>
    <col min="9214" max="9214" width="5.7109375" style="12" customWidth="1"/>
    <col min="9215" max="9215" width="7" style="12" customWidth="1"/>
    <col min="9216" max="9216" width="5.7109375" style="12" customWidth="1"/>
    <col min="9217" max="9217" width="7.7109375" style="12" customWidth="1"/>
    <col min="9218" max="9218" width="8.7109375" style="12" customWidth="1"/>
    <col min="9219" max="9219" width="7.7109375" style="12" customWidth="1"/>
    <col min="9220" max="9220" width="8.7109375" style="12" customWidth="1"/>
    <col min="9221" max="9221" width="16.28515625" style="12" customWidth="1"/>
    <col min="9222" max="9222" width="7.7109375" style="12" customWidth="1"/>
    <col min="9223" max="9223" width="8" style="12" customWidth="1"/>
    <col min="9224" max="9224" width="7.7109375" style="12" customWidth="1"/>
    <col min="9225" max="9225" width="8.7109375" style="12" customWidth="1"/>
    <col min="9226" max="9465" width="9.140625" style="12"/>
    <col min="9466" max="9466" width="18.140625" style="12" customWidth="1"/>
    <col min="9467" max="9467" width="15.85546875" style="12" customWidth="1"/>
    <col min="9468" max="9469" width="6.7109375" style="12" customWidth="1"/>
    <col min="9470" max="9470" width="5.7109375" style="12" customWidth="1"/>
    <col min="9471" max="9471" width="7" style="12" customWidth="1"/>
    <col min="9472" max="9472" width="5.7109375" style="12" customWidth="1"/>
    <col min="9473" max="9473" width="7.7109375" style="12" customWidth="1"/>
    <col min="9474" max="9474" width="8.7109375" style="12" customWidth="1"/>
    <col min="9475" max="9475" width="7.7109375" style="12" customWidth="1"/>
    <col min="9476" max="9476" width="8.7109375" style="12" customWidth="1"/>
    <col min="9477" max="9477" width="16.28515625" style="12" customWidth="1"/>
    <col min="9478" max="9478" width="7.7109375" style="12" customWidth="1"/>
    <col min="9479" max="9479" width="8" style="12" customWidth="1"/>
    <col min="9480" max="9480" width="7.7109375" style="12" customWidth="1"/>
    <col min="9481" max="9481" width="8.7109375" style="12" customWidth="1"/>
    <col min="9482" max="9721" width="9.140625" style="12"/>
    <col min="9722" max="9722" width="18.140625" style="12" customWidth="1"/>
    <col min="9723" max="9723" width="15.85546875" style="12" customWidth="1"/>
    <col min="9724" max="9725" width="6.7109375" style="12" customWidth="1"/>
    <col min="9726" max="9726" width="5.7109375" style="12" customWidth="1"/>
    <col min="9727" max="9727" width="7" style="12" customWidth="1"/>
    <col min="9728" max="9728" width="5.7109375" style="12" customWidth="1"/>
    <col min="9729" max="9729" width="7.7109375" style="12" customWidth="1"/>
    <col min="9730" max="9730" width="8.7109375" style="12" customWidth="1"/>
    <col min="9731" max="9731" width="7.7109375" style="12" customWidth="1"/>
    <col min="9732" max="9732" width="8.7109375" style="12" customWidth="1"/>
    <col min="9733" max="9733" width="16.28515625" style="12" customWidth="1"/>
    <col min="9734" max="9734" width="7.7109375" style="12" customWidth="1"/>
    <col min="9735" max="9735" width="8" style="12" customWidth="1"/>
    <col min="9736" max="9736" width="7.7109375" style="12" customWidth="1"/>
    <col min="9737" max="9737" width="8.7109375" style="12" customWidth="1"/>
    <col min="9738" max="9977" width="9.140625" style="12"/>
    <col min="9978" max="9978" width="18.140625" style="12" customWidth="1"/>
    <col min="9979" max="9979" width="15.85546875" style="12" customWidth="1"/>
    <col min="9980" max="9981" width="6.7109375" style="12" customWidth="1"/>
    <col min="9982" max="9982" width="5.7109375" style="12" customWidth="1"/>
    <col min="9983" max="9983" width="7" style="12" customWidth="1"/>
    <col min="9984" max="9984" width="5.7109375" style="12" customWidth="1"/>
    <col min="9985" max="9985" width="7.7109375" style="12" customWidth="1"/>
    <col min="9986" max="9986" width="8.7109375" style="12" customWidth="1"/>
    <col min="9987" max="9987" width="7.7109375" style="12" customWidth="1"/>
    <col min="9988" max="9988" width="8.7109375" style="12" customWidth="1"/>
    <col min="9989" max="9989" width="16.28515625" style="12" customWidth="1"/>
    <col min="9990" max="9990" width="7.7109375" style="12" customWidth="1"/>
    <col min="9991" max="9991" width="8" style="12" customWidth="1"/>
    <col min="9992" max="9992" width="7.7109375" style="12" customWidth="1"/>
    <col min="9993" max="9993" width="8.7109375" style="12" customWidth="1"/>
    <col min="9994" max="10233" width="9.140625" style="12"/>
    <col min="10234" max="10234" width="18.140625" style="12" customWidth="1"/>
    <col min="10235" max="10235" width="15.85546875" style="12" customWidth="1"/>
    <col min="10236" max="10237" width="6.7109375" style="12" customWidth="1"/>
    <col min="10238" max="10238" width="5.7109375" style="12" customWidth="1"/>
    <col min="10239" max="10239" width="7" style="12" customWidth="1"/>
    <col min="10240" max="10240" width="5.7109375" style="12" customWidth="1"/>
    <col min="10241" max="10241" width="7.7109375" style="12" customWidth="1"/>
    <col min="10242" max="10242" width="8.7109375" style="12" customWidth="1"/>
    <col min="10243" max="10243" width="7.7109375" style="12" customWidth="1"/>
    <col min="10244" max="10244" width="8.7109375" style="12" customWidth="1"/>
    <col min="10245" max="10245" width="16.28515625" style="12" customWidth="1"/>
    <col min="10246" max="10246" width="7.7109375" style="12" customWidth="1"/>
    <col min="10247" max="10247" width="8" style="12" customWidth="1"/>
    <col min="10248" max="10248" width="7.7109375" style="12" customWidth="1"/>
    <col min="10249" max="10249" width="8.7109375" style="12" customWidth="1"/>
    <col min="10250" max="10489" width="9.140625" style="12"/>
    <col min="10490" max="10490" width="18.140625" style="12" customWidth="1"/>
    <col min="10491" max="10491" width="15.85546875" style="12" customWidth="1"/>
    <col min="10492" max="10493" width="6.7109375" style="12" customWidth="1"/>
    <col min="10494" max="10494" width="5.7109375" style="12" customWidth="1"/>
    <col min="10495" max="10495" width="7" style="12" customWidth="1"/>
    <col min="10496" max="10496" width="5.7109375" style="12" customWidth="1"/>
    <col min="10497" max="10497" width="7.7109375" style="12" customWidth="1"/>
    <col min="10498" max="10498" width="8.7109375" style="12" customWidth="1"/>
    <col min="10499" max="10499" width="7.7109375" style="12" customWidth="1"/>
    <col min="10500" max="10500" width="8.7109375" style="12" customWidth="1"/>
    <col min="10501" max="10501" width="16.28515625" style="12" customWidth="1"/>
    <col min="10502" max="10502" width="7.7109375" style="12" customWidth="1"/>
    <col min="10503" max="10503" width="8" style="12" customWidth="1"/>
    <col min="10504" max="10504" width="7.7109375" style="12" customWidth="1"/>
    <col min="10505" max="10505" width="8.7109375" style="12" customWidth="1"/>
    <col min="10506" max="10745" width="9.140625" style="12"/>
    <col min="10746" max="10746" width="18.140625" style="12" customWidth="1"/>
    <col min="10747" max="10747" width="15.85546875" style="12" customWidth="1"/>
    <col min="10748" max="10749" width="6.7109375" style="12" customWidth="1"/>
    <col min="10750" max="10750" width="5.7109375" style="12" customWidth="1"/>
    <col min="10751" max="10751" width="7" style="12" customWidth="1"/>
    <col min="10752" max="10752" width="5.7109375" style="12" customWidth="1"/>
    <col min="10753" max="10753" width="7.7109375" style="12" customWidth="1"/>
    <col min="10754" max="10754" width="8.7109375" style="12" customWidth="1"/>
    <col min="10755" max="10755" width="7.7109375" style="12" customWidth="1"/>
    <col min="10756" max="10756" width="8.7109375" style="12" customWidth="1"/>
    <col min="10757" max="10757" width="16.28515625" style="12" customWidth="1"/>
    <col min="10758" max="10758" width="7.7109375" style="12" customWidth="1"/>
    <col min="10759" max="10759" width="8" style="12" customWidth="1"/>
    <col min="10760" max="10760" width="7.7109375" style="12" customWidth="1"/>
    <col min="10761" max="10761" width="8.7109375" style="12" customWidth="1"/>
    <col min="10762" max="11001" width="9.140625" style="12"/>
    <col min="11002" max="11002" width="18.140625" style="12" customWidth="1"/>
    <col min="11003" max="11003" width="15.85546875" style="12" customWidth="1"/>
    <col min="11004" max="11005" width="6.7109375" style="12" customWidth="1"/>
    <col min="11006" max="11006" width="5.7109375" style="12" customWidth="1"/>
    <col min="11007" max="11007" width="7" style="12" customWidth="1"/>
    <col min="11008" max="11008" width="5.7109375" style="12" customWidth="1"/>
    <col min="11009" max="11009" width="7.7109375" style="12" customWidth="1"/>
    <col min="11010" max="11010" width="8.7109375" style="12" customWidth="1"/>
    <col min="11011" max="11011" width="7.7109375" style="12" customWidth="1"/>
    <col min="11012" max="11012" width="8.7109375" style="12" customWidth="1"/>
    <col min="11013" max="11013" width="16.28515625" style="12" customWidth="1"/>
    <col min="11014" max="11014" width="7.7109375" style="12" customWidth="1"/>
    <col min="11015" max="11015" width="8" style="12" customWidth="1"/>
    <col min="11016" max="11016" width="7.7109375" style="12" customWidth="1"/>
    <col min="11017" max="11017" width="8.7109375" style="12" customWidth="1"/>
    <col min="11018" max="11257" width="9.140625" style="12"/>
    <col min="11258" max="11258" width="18.140625" style="12" customWidth="1"/>
    <col min="11259" max="11259" width="15.85546875" style="12" customWidth="1"/>
    <col min="11260" max="11261" width="6.7109375" style="12" customWidth="1"/>
    <col min="11262" max="11262" width="5.7109375" style="12" customWidth="1"/>
    <col min="11263" max="11263" width="7" style="12" customWidth="1"/>
    <col min="11264" max="11264" width="5.7109375" style="12" customWidth="1"/>
    <col min="11265" max="11265" width="7.7109375" style="12" customWidth="1"/>
    <col min="11266" max="11266" width="8.7109375" style="12" customWidth="1"/>
    <col min="11267" max="11267" width="7.7109375" style="12" customWidth="1"/>
    <col min="11268" max="11268" width="8.7109375" style="12" customWidth="1"/>
    <col min="11269" max="11269" width="16.28515625" style="12" customWidth="1"/>
    <col min="11270" max="11270" width="7.7109375" style="12" customWidth="1"/>
    <col min="11271" max="11271" width="8" style="12" customWidth="1"/>
    <col min="11272" max="11272" width="7.7109375" style="12" customWidth="1"/>
    <col min="11273" max="11273" width="8.7109375" style="12" customWidth="1"/>
    <col min="11274" max="11513" width="9.140625" style="12"/>
    <col min="11514" max="11514" width="18.140625" style="12" customWidth="1"/>
    <col min="11515" max="11515" width="15.85546875" style="12" customWidth="1"/>
    <col min="11516" max="11517" width="6.7109375" style="12" customWidth="1"/>
    <col min="11518" max="11518" width="5.7109375" style="12" customWidth="1"/>
    <col min="11519" max="11519" width="7" style="12" customWidth="1"/>
    <col min="11520" max="11520" width="5.7109375" style="12" customWidth="1"/>
    <col min="11521" max="11521" width="7.7109375" style="12" customWidth="1"/>
    <col min="11522" max="11522" width="8.7109375" style="12" customWidth="1"/>
    <col min="11523" max="11523" width="7.7109375" style="12" customWidth="1"/>
    <col min="11524" max="11524" width="8.7109375" style="12" customWidth="1"/>
    <col min="11525" max="11525" width="16.28515625" style="12" customWidth="1"/>
    <col min="11526" max="11526" width="7.7109375" style="12" customWidth="1"/>
    <col min="11527" max="11527" width="8" style="12" customWidth="1"/>
    <col min="11528" max="11528" width="7.7109375" style="12" customWidth="1"/>
    <col min="11529" max="11529" width="8.7109375" style="12" customWidth="1"/>
    <col min="11530" max="11769" width="9.140625" style="12"/>
    <col min="11770" max="11770" width="18.140625" style="12" customWidth="1"/>
    <col min="11771" max="11771" width="15.85546875" style="12" customWidth="1"/>
    <col min="11772" max="11773" width="6.7109375" style="12" customWidth="1"/>
    <col min="11774" max="11774" width="5.7109375" style="12" customWidth="1"/>
    <col min="11775" max="11775" width="7" style="12" customWidth="1"/>
    <col min="11776" max="11776" width="5.7109375" style="12" customWidth="1"/>
    <col min="11777" max="11777" width="7.7109375" style="12" customWidth="1"/>
    <col min="11778" max="11778" width="8.7109375" style="12" customWidth="1"/>
    <col min="11779" max="11779" width="7.7109375" style="12" customWidth="1"/>
    <col min="11780" max="11780" width="8.7109375" style="12" customWidth="1"/>
    <col min="11781" max="11781" width="16.28515625" style="12" customWidth="1"/>
    <col min="11782" max="11782" width="7.7109375" style="12" customWidth="1"/>
    <col min="11783" max="11783" width="8" style="12" customWidth="1"/>
    <col min="11784" max="11784" width="7.7109375" style="12" customWidth="1"/>
    <col min="11785" max="11785" width="8.7109375" style="12" customWidth="1"/>
    <col min="11786" max="12025" width="9.140625" style="12"/>
    <col min="12026" max="12026" width="18.140625" style="12" customWidth="1"/>
    <col min="12027" max="12027" width="15.85546875" style="12" customWidth="1"/>
    <col min="12028" max="12029" width="6.7109375" style="12" customWidth="1"/>
    <col min="12030" max="12030" width="5.7109375" style="12" customWidth="1"/>
    <col min="12031" max="12031" width="7" style="12" customWidth="1"/>
    <col min="12032" max="12032" width="5.7109375" style="12" customWidth="1"/>
    <col min="12033" max="12033" width="7.7109375" style="12" customWidth="1"/>
    <col min="12034" max="12034" width="8.7109375" style="12" customWidth="1"/>
    <col min="12035" max="12035" width="7.7109375" style="12" customWidth="1"/>
    <col min="12036" max="12036" width="8.7109375" style="12" customWidth="1"/>
    <col min="12037" max="12037" width="16.28515625" style="12" customWidth="1"/>
    <col min="12038" max="12038" width="7.7109375" style="12" customWidth="1"/>
    <col min="12039" max="12039" width="8" style="12" customWidth="1"/>
    <col min="12040" max="12040" width="7.7109375" style="12" customWidth="1"/>
    <col min="12041" max="12041" width="8.7109375" style="12" customWidth="1"/>
    <col min="12042" max="12281" width="9.140625" style="12"/>
    <col min="12282" max="12282" width="18.140625" style="12" customWidth="1"/>
    <col min="12283" max="12283" width="15.85546875" style="12" customWidth="1"/>
    <col min="12284" max="12285" width="6.7109375" style="12" customWidth="1"/>
    <col min="12286" max="12286" width="5.7109375" style="12" customWidth="1"/>
    <col min="12287" max="12287" width="7" style="12" customWidth="1"/>
    <col min="12288" max="12288" width="5.7109375" style="12" customWidth="1"/>
    <col min="12289" max="12289" width="7.7109375" style="12" customWidth="1"/>
    <col min="12290" max="12290" width="8.7109375" style="12" customWidth="1"/>
    <col min="12291" max="12291" width="7.7109375" style="12" customWidth="1"/>
    <col min="12292" max="12292" width="8.7109375" style="12" customWidth="1"/>
    <col min="12293" max="12293" width="16.28515625" style="12" customWidth="1"/>
    <col min="12294" max="12294" width="7.7109375" style="12" customWidth="1"/>
    <col min="12295" max="12295" width="8" style="12" customWidth="1"/>
    <col min="12296" max="12296" width="7.7109375" style="12" customWidth="1"/>
    <col min="12297" max="12297" width="8.7109375" style="12" customWidth="1"/>
    <col min="12298" max="12537" width="9.140625" style="12"/>
    <col min="12538" max="12538" width="18.140625" style="12" customWidth="1"/>
    <col min="12539" max="12539" width="15.85546875" style="12" customWidth="1"/>
    <col min="12540" max="12541" width="6.7109375" style="12" customWidth="1"/>
    <col min="12542" max="12542" width="5.7109375" style="12" customWidth="1"/>
    <col min="12543" max="12543" width="7" style="12" customWidth="1"/>
    <col min="12544" max="12544" width="5.7109375" style="12" customWidth="1"/>
    <col min="12545" max="12545" width="7.7109375" style="12" customWidth="1"/>
    <col min="12546" max="12546" width="8.7109375" style="12" customWidth="1"/>
    <col min="12547" max="12547" width="7.7109375" style="12" customWidth="1"/>
    <col min="12548" max="12548" width="8.7109375" style="12" customWidth="1"/>
    <col min="12549" max="12549" width="16.28515625" style="12" customWidth="1"/>
    <col min="12550" max="12550" width="7.7109375" style="12" customWidth="1"/>
    <col min="12551" max="12551" width="8" style="12" customWidth="1"/>
    <col min="12552" max="12552" width="7.7109375" style="12" customWidth="1"/>
    <col min="12553" max="12553" width="8.7109375" style="12" customWidth="1"/>
    <col min="12554" max="12793" width="9.140625" style="12"/>
    <col min="12794" max="12794" width="18.140625" style="12" customWidth="1"/>
    <col min="12795" max="12795" width="15.85546875" style="12" customWidth="1"/>
    <col min="12796" max="12797" width="6.7109375" style="12" customWidth="1"/>
    <col min="12798" max="12798" width="5.7109375" style="12" customWidth="1"/>
    <col min="12799" max="12799" width="7" style="12" customWidth="1"/>
    <col min="12800" max="12800" width="5.7109375" style="12" customWidth="1"/>
    <col min="12801" max="12801" width="7.7109375" style="12" customWidth="1"/>
    <col min="12802" max="12802" width="8.7109375" style="12" customWidth="1"/>
    <col min="12803" max="12803" width="7.7109375" style="12" customWidth="1"/>
    <col min="12804" max="12804" width="8.7109375" style="12" customWidth="1"/>
    <col min="12805" max="12805" width="16.28515625" style="12" customWidth="1"/>
    <col min="12806" max="12806" width="7.7109375" style="12" customWidth="1"/>
    <col min="12807" max="12807" width="8" style="12" customWidth="1"/>
    <col min="12808" max="12808" width="7.7109375" style="12" customWidth="1"/>
    <col min="12809" max="12809" width="8.7109375" style="12" customWidth="1"/>
    <col min="12810" max="13049" width="9.140625" style="12"/>
    <col min="13050" max="13050" width="18.140625" style="12" customWidth="1"/>
    <col min="13051" max="13051" width="15.85546875" style="12" customWidth="1"/>
    <col min="13052" max="13053" width="6.7109375" style="12" customWidth="1"/>
    <col min="13054" max="13054" width="5.7109375" style="12" customWidth="1"/>
    <col min="13055" max="13055" width="7" style="12" customWidth="1"/>
    <col min="13056" max="13056" width="5.7109375" style="12" customWidth="1"/>
    <col min="13057" max="13057" width="7.7109375" style="12" customWidth="1"/>
    <col min="13058" max="13058" width="8.7109375" style="12" customWidth="1"/>
    <col min="13059" max="13059" width="7.7109375" style="12" customWidth="1"/>
    <col min="13060" max="13060" width="8.7109375" style="12" customWidth="1"/>
    <col min="13061" max="13061" width="16.28515625" style="12" customWidth="1"/>
    <col min="13062" max="13062" width="7.7109375" style="12" customWidth="1"/>
    <col min="13063" max="13063" width="8" style="12" customWidth="1"/>
    <col min="13064" max="13064" width="7.7109375" style="12" customWidth="1"/>
    <col min="13065" max="13065" width="8.7109375" style="12" customWidth="1"/>
    <col min="13066" max="13305" width="9.140625" style="12"/>
    <col min="13306" max="13306" width="18.140625" style="12" customWidth="1"/>
    <col min="13307" max="13307" width="15.85546875" style="12" customWidth="1"/>
    <col min="13308" max="13309" width="6.7109375" style="12" customWidth="1"/>
    <col min="13310" max="13310" width="5.7109375" style="12" customWidth="1"/>
    <col min="13311" max="13311" width="7" style="12" customWidth="1"/>
    <col min="13312" max="13312" width="5.7109375" style="12" customWidth="1"/>
    <col min="13313" max="13313" width="7.7109375" style="12" customWidth="1"/>
    <col min="13314" max="13314" width="8.7109375" style="12" customWidth="1"/>
    <col min="13315" max="13315" width="7.7109375" style="12" customWidth="1"/>
    <col min="13316" max="13316" width="8.7109375" style="12" customWidth="1"/>
    <col min="13317" max="13317" width="16.28515625" style="12" customWidth="1"/>
    <col min="13318" max="13318" width="7.7109375" style="12" customWidth="1"/>
    <col min="13319" max="13319" width="8" style="12" customWidth="1"/>
    <col min="13320" max="13320" width="7.7109375" style="12" customWidth="1"/>
    <col min="13321" max="13321" width="8.7109375" style="12" customWidth="1"/>
    <col min="13322" max="13561" width="9.140625" style="12"/>
    <col min="13562" max="13562" width="18.140625" style="12" customWidth="1"/>
    <col min="13563" max="13563" width="15.85546875" style="12" customWidth="1"/>
    <col min="13564" max="13565" width="6.7109375" style="12" customWidth="1"/>
    <col min="13566" max="13566" width="5.7109375" style="12" customWidth="1"/>
    <col min="13567" max="13567" width="7" style="12" customWidth="1"/>
    <col min="13568" max="13568" width="5.7109375" style="12" customWidth="1"/>
    <col min="13569" max="13569" width="7.7109375" style="12" customWidth="1"/>
    <col min="13570" max="13570" width="8.7109375" style="12" customWidth="1"/>
    <col min="13571" max="13571" width="7.7109375" style="12" customWidth="1"/>
    <col min="13572" max="13572" width="8.7109375" style="12" customWidth="1"/>
    <col min="13573" max="13573" width="16.28515625" style="12" customWidth="1"/>
    <col min="13574" max="13574" width="7.7109375" style="12" customWidth="1"/>
    <col min="13575" max="13575" width="8" style="12" customWidth="1"/>
    <col min="13576" max="13576" width="7.7109375" style="12" customWidth="1"/>
    <col min="13577" max="13577" width="8.7109375" style="12" customWidth="1"/>
    <col min="13578" max="13817" width="9.140625" style="12"/>
    <col min="13818" max="13818" width="18.140625" style="12" customWidth="1"/>
    <col min="13819" max="13819" width="15.85546875" style="12" customWidth="1"/>
    <col min="13820" max="13821" width="6.7109375" style="12" customWidth="1"/>
    <col min="13822" max="13822" width="5.7109375" style="12" customWidth="1"/>
    <col min="13823" max="13823" width="7" style="12" customWidth="1"/>
    <col min="13824" max="13824" width="5.7109375" style="12" customWidth="1"/>
    <col min="13825" max="13825" width="7.7109375" style="12" customWidth="1"/>
    <col min="13826" max="13826" width="8.7109375" style="12" customWidth="1"/>
    <col min="13827" max="13827" width="7.7109375" style="12" customWidth="1"/>
    <col min="13828" max="13828" width="8.7109375" style="12" customWidth="1"/>
    <col min="13829" max="13829" width="16.28515625" style="12" customWidth="1"/>
    <col min="13830" max="13830" width="7.7109375" style="12" customWidth="1"/>
    <col min="13831" max="13831" width="8" style="12" customWidth="1"/>
    <col min="13832" max="13832" width="7.7109375" style="12" customWidth="1"/>
    <col min="13833" max="13833" width="8.7109375" style="12" customWidth="1"/>
    <col min="13834" max="14073" width="9.140625" style="12"/>
    <col min="14074" max="14074" width="18.140625" style="12" customWidth="1"/>
    <col min="14075" max="14075" width="15.85546875" style="12" customWidth="1"/>
    <col min="14076" max="14077" width="6.7109375" style="12" customWidth="1"/>
    <col min="14078" max="14078" width="5.7109375" style="12" customWidth="1"/>
    <col min="14079" max="14079" width="7" style="12" customWidth="1"/>
    <col min="14080" max="14080" width="5.7109375" style="12" customWidth="1"/>
    <col min="14081" max="14081" width="7.7109375" style="12" customWidth="1"/>
    <col min="14082" max="14082" width="8.7109375" style="12" customWidth="1"/>
    <col min="14083" max="14083" width="7.7109375" style="12" customWidth="1"/>
    <col min="14084" max="14084" width="8.7109375" style="12" customWidth="1"/>
    <col min="14085" max="14085" width="16.28515625" style="12" customWidth="1"/>
    <col min="14086" max="14086" width="7.7109375" style="12" customWidth="1"/>
    <col min="14087" max="14087" width="8" style="12" customWidth="1"/>
    <col min="14088" max="14088" width="7.7109375" style="12" customWidth="1"/>
    <col min="14089" max="14089" width="8.7109375" style="12" customWidth="1"/>
    <col min="14090" max="14329" width="9.140625" style="12"/>
    <col min="14330" max="14330" width="18.140625" style="12" customWidth="1"/>
    <col min="14331" max="14331" width="15.85546875" style="12" customWidth="1"/>
    <col min="14332" max="14333" width="6.7109375" style="12" customWidth="1"/>
    <col min="14334" max="14334" width="5.7109375" style="12" customWidth="1"/>
    <col min="14335" max="14335" width="7" style="12" customWidth="1"/>
    <col min="14336" max="14336" width="5.7109375" style="12" customWidth="1"/>
    <col min="14337" max="14337" width="7.7109375" style="12" customWidth="1"/>
    <col min="14338" max="14338" width="8.7109375" style="12" customWidth="1"/>
    <col min="14339" max="14339" width="7.7109375" style="12" customWidth="1"/>
    <col min="14340" max="14340" width="8.7109375" style="12" customWidth="1"/>
    <col min="14341" max="14341" width="16.28515625" style="12" customWidth="1"/>
    <col min="14342" max="14342" width="7.7109375" style="12" customWidth="1"/>
    <col min="14343" max="14343" width="8" style="12" customWidth="1"/>
    <col min="14344" max="14344" width="7.7109375" style="12" customWidth="1"/>
    <col min="14345" max="14345" width="8.7109375" style="12" customWidth="1"/>
    <col min="14346" max="14585" width="9.140625" style="12"/>
    <col min="14586" max="14586" width="18.140625" style="12" customWidth="1"/>
    <col min="14587" max="14587" width="15.85546875" style="12" customWidth="1"/>
    <col min="14588" max="14589" width="6.7109375" style="12" customWidth="1"/>
    <col min="14590" max="14590" width="5.7109375" style="12" customWidth="1"/>
    <col min="14591" max="14591" width="7" style="12" customWidth="1"/>
    <col min="14592" max="14592" width="5.7109375" style="12" customWidth="1"/>
    <col min="14593" max="14593" width="7.7109375" style="12" customWidth="1"/>
    <col min="14594" max="14594" width="8.7109375" style="12" customWidth="1"/>
    <col min="14595" max="14595" width="7.7109375" style="12" customWidth="1"/>
    <col min="14596" max="14596" width="8.7109375" style="12" customWidth="1"/>
    <col min="14597" max="14597" width="16.28515625" style="12" customWidth="1"/>
    <col min="14598" max="14598" width="7.7109375" style="12" customWidth="1"/>
    <col min="14599" max="14599" width="8" style="12" customWidth="1"/>
    <col min="14600" max="14600" width="7.7109375" style="12" customWidth="1"/>
    <col min="14601" max="14601" width="8.7109375" style="12" customWidth="1"/>
    <col min="14602" max="14841" width="9.140625" style="12"/>
    <col min="14842" max="14842" width="18.140625" style="12" customWidth="1"/>
    <col min="14843" max="14843" width="15.85546875" style="12" customWidth="1"/>
    <col min="14844" max="14845" width="6.7109375" style="12" customWidth="1"/>
    <col min="14846" max="14846" width="5.7109375" style="12" customWidth="1"/>
    <col min="14847" max="14847" width="7" style="12" customWidth="1"/>
    <col min="14848" max="14848" width="5.7109375" style="12" customWidth="1"/>
    <col min="14849" max="14849" width="7.7109375" style="12" customWidth="1"/>
    <col min="14850" max="14850" width="8.7109375" style="12" customWidth="1"/>
    <col min="14851" max="14851" width="7.7109375" style="12" customWidth="1"/>
    <col min="14852" max="14852" width="8.7109375" style="12" customWidth="1"/>
    <col min="14853" max="14853" width="16.28515625" style="12" customWidth="1"/>
    <col min="14854" max="14854" width="7.7109375" style="12" customWidth="1"/>
    <col min="14855" max="14855" width="8" style="12" customWidth="1"/>
    <col min="14856" max="14856" width="7.7109375" style="12" customWidth="1"/>
    <col min="14857" max="14857" width="8.7109375" style="12" customWidth="1"/>
    <col min="14858" max="15097" width="9.140625" style="12"/>
    <col min="15098" max="15098" width="18.140625" style="12" customWidth="1"/>
    <col min="15099" max="15099" width="15.85546875" style="12" customWidth="1"/>
    <col min="15100" max="15101" width="6.7109375" style="12" customWidth="1"/>
    <col min="15102" max="15102" width="5.7109375" style="12" customWidth="1"/>
    <col min="15103" max="15103" width="7" style="12" customWidth="1"/>
    <col min="15104" max="15104" width="5.7109375" style="12" customWidth="1"/>
    <col min="15105" max="15105" width="7.7109375" style="12" customWidth="1"/>
    <col min="15106" max="15106" width="8.7109375" style="12" customWidth="1"/>
    <col min="15107" max="15107" width="7.7109375" style="12" customWidth="1"/>
    <col min="15108" max="15108" width="8.7109375" style="12" customWidth="1"/>
    <col min="15109" max="15109" width="16.28515625" style="12" customWidth="1"/>
    <col min="15110" max="15110" width="7.7109375" style="12" customWidth="1"/>
    <col min="15111" max="15111" width="8" style="12" customWidth="1"/>
    <col min="15112" max="15112" width="7.7109375" style="12" customWidth="1"/>
    <col min="15113" max="15113" width="8.7109375" style="12" customWidth="1"/>
    <col min="15114" max="15353" width="9.140625" style="12"/>
    <col min="15354" max="15354" width="18.140625" style="12" customWidth="1"/>
    <col min="15355" max="15355" width="15.85546875" style="12" customWidth="1"/>
    <col min="15356" max="15357" width="6.7109375" style="12" customWidth="1"/>
    <col min="15358" max="15358" width="5.7109375" style="12" customWidth="1"/>
    <col min="15359" max="15359" width="7" style="12" customWidth="1"/>
    <col min="15360" max="15360" width="5.7109375" style="12" customWidth="1"/>
    <col min="15361" max="15361" width="7.7109375" style="12" customWidth="1"/>
    <col min="15362" max="15362" width="8.7109375" style="12" customWidth="1"/>
    <col min="15363" max="15363" width="7.7109375" style="12" customWidth="1"/>
    <col min="15364" max="15364" width="8.7109375" style="12" customWidth="1"/>
    <col min="15365" max="15365" width="16.28515625" style="12" customWidth="1"/>
    <col min="15366" max="15366" width="7.7109375" style="12" customWidth="1"/>
    <col min="15367" max="15367" width="8" style="12" customWidth="1"/>
    <col min="15368" max="15368" width="7.7109375" style="12" customWidth="1"/>
    <col min="15369" max="15369" width="8.7109375" style="12" customWidth="1"/>
    <col min="15370" max="15609" width="9.140625" style="12"/>
    <col min="15610" max="15610" width="18.140625" style="12" customWidth="1"/>
    <col min="15611" max="15611" width="15.85546875" style="12" customWidth="1"/>
    <col min="15612" max="15613" width="6.7109375" style="12" customWidth="1"/>
    <col min="15614" max="15614" width="5.7109375" style="12" customWidth="1"/>
    <col min="15615" max="15615" width="7" style="12" customWidth="1"/>
    <col min="15616" max="15616" width="5.7109375" style="12" customWidth="1"/>
    <col min="15617" max="15617" width="7.7109375" style="12" customWidth="1"/>
    <col min="15618" max="15618" width="8.7109375" style="12" customWidth="1"/>
    <col min="15619" max="15619" width="7.7109375" style="12" customWidth="1"/>
    <col min="15620" max="15620" width="8.7109375" style="12" customWidth="1"/>
    <col min="15621" max="15621" width="16.28515625" style="12" customWidth="1"/>
    <col min="15622" max="15622" width="7.7109375" style="12" customWidth="1"/>
    <col min="15623" max="15623" width="8" style="12" customWidth="1"/>
    <col min="15624" max="15624" width="7.7109375" style="12" customWidth="1"/>
    <col min="15625" max="15625" width="8.7109375" style="12" customWidth="1"/>
    <col min="15626" max="15865" width="9.140625" style="12"/>
    <col min="15866" max="15866" width="18.140625" style="12" customWidth="1"/>
    <col min="15867" max="15867" width="15.85546875" style="12" customWidth="1"/>
    <col min="15868" max="15869" width="6.7109375" style="12" customWidth="1"/>
    <col min="15870" max="15870" width="5.7109375" style="12" customWidth="1"/>
    <col min="15871" max="15871" width="7" style="12" customWidth="1"/>
    <col min="15872" max="15872" width="5.7109375" style="12" customWidth="1"/>
    <col min="15873" max="15873" width="7.7109375" style="12" customWidth="1"/>
    <col min="15874" max="15874" width="8.7109375" style="12" customWidth="1"/>
    <col min="15875" max="15875" width="7.7109375" style="12" customWidth="1"/>
    <col min="15876" max="15876" width="8.7109375" style="12" customWidth="1"/>
    <col min="15877" max="15877" width="16.28515625" style="12" customWidth="1"/>
    <col min="15878" max="15878" width="7.7109375" style="12" customWidth="1"/>
    <col min="15879" max="15879" width="8" style="12" customWidth="1"/>
    <col min="15880" max="15880" width="7.7109375" style="12" customWidth="1"/>
    <col min="15881" max="15881" width="8.7109375" style="12" customWidth="1"/>
    <col min="15882" max="16121" width="9.140625" style="12"/>
    <col min="16122" max="16122" width="18.140625" style="12" customWidth="1"/>
    <col min="16123" max="16123" width="15.85546875" style="12" customWidth="1"/>
    <col min="16124" max="16125" width="6.7109375" style="12" customWidth="1"/>
    <col min="16126" max="16126" width="5.7109375" style="12" customWidth="1"/>
    <col min="16127" max="16127" width="7" style="12" customWidth="1"/>
    <col min="16128" max="16128" width="5.7109375" style="12" customWidth="1"/>
    <col min="16129" max="16129" width="7.7109375" style="12" customWidth="1"/>
    <col min="16130" max="16130" width="8.7109375" style="12" customWidth="1"/>
    <col min="16131" max="16131" width="7.7109375" style="12" customWidth="1"/>
    <col min="16132" max="16132" width="8.7109375" style="12" customWidth="1"/>
    <col min="16133" max="16133" width="16.28515625" style="12" customWidth="1"/>
    <col min="16134" max="16134" width="7.7109375" style="12" customWidth="1"/>
    <col min="16135" max="16135" width="8" style="12" customWidth="1"/>
    <col min="16136" max="16136" width="7.7109375" style="12" customWidth="1"/>
    <col min="16137" max="16137" width="8.7109375" style="12" customWidth="1"/>
    <col min="16138" max="16380" width="9.140625" style="12"/>
    <col min="16381" max="16383" width="9.140625" style="12" customWidth="1"/>
    <col min="16384" max="16384" width="9.140625" style="12"/>
  </cols>
  <sheetData>
    <row r="1" spans="1:29" s="71" customFormat="1" ht="15.6" customHeight="1" x14ac:dyDescent="0.2">
      <c r="A1" s="597"/>
      <c r="B1" s="620" t="s">
        <v>357</v>
      </c>
      <c r="C1" s="594" t="s">
        <v>360</v>
      </c>
      <c r="D1" s="594"/>
      <c r="E1" s="590"/>
      <c r="F1" s="590"/>
      <c r="G1" s="590"/>
      <c r="H1" s="590"/>
      <c r="I1" s="590"/>
      <c r="J1" s="590"/>
      <c r="K1" s="590"/>
      <c r="L1" s="594"/>
      <c r="M1" s="594"/>
      <c r="N1" s="594"/>
      <c r="O1" s="594"/>
      <c r="P1" s="591"/>
      <c r="Q1" s="601"/>
      <c r="R1" s="318"/>
      <c r="S1" s="318"/>
      <c r="T1" s="318"/>
      <c r="U1" s="318"/>
    </row>
    <row r="2" spans="1:29" s="90" customFormat="1" ht="15.6" customHeight="1" x14ac:dyDescent="0.2">
      <c r="A2" s="598"/>
      <c r="B2" s="592" t="s">
        <v>358</v>
      </c>
      <c r="C2" s="593" t="s">
        <v>361</v>
      </c>
      <c r="D2" s="593"/>
      <c r="E2" s="593"/>
      <c r="F2" s="593"/>
      <c r="G2" s="593"/>
      <c r="H2" s="593"/>
      <c r="I2" s="593"/>
      <c r="J2" s="593"/>
      <c r="K2" s="594"/>
      <c r="L2" s="610"/>
      <c r="M2" s="610"/>
      <c r="N2" s="610"/>
      <c r="O2" s="610"/>
      <c r="P2" s="595"/>
      <c r="Q2" s="603"/>
      <c r="R2" s="248"/>
      <c r="S2" s="248"/>
      <c r="T2" s="248"/>
      <c r="U2" s="248"/>
    </row>
    <row r="3" spans="1:29" s="75" customFormat="1" ht="15.6" customHeight="1" x14ac:dyDescent="0.2">
      <c r="A3" s="599"/>
      <c r="B3" s="592" t="s">
        <v>359</v>
      </c>
      <c r="C3" s="593" t="s">
        <v>313</v>
      </c>
      <c r="D3" s="593"/>
      <c r="E3" s="593"/>
      <c r="F3" s="593"/>
      <c r="G3" s="593"/>
      <c r="H3" s="593"/>
      <c r="I3" s="593"/>
      <c r="J3" s="593"/>
      <c r="K3" s="596"/>
      <c r="L3" s="593"/>
      <c r="M3" s="593"/>
      <c r="N3" s="593"/>
      <c r="O3" s="593"/>
      <c r="P3" s="614"/>
      <c r="Q3" s="605"/>
    </row>
    <row r="4" spans="1:29" s="2" customFormat="1" ht="21.6" customHeight="1" x14ac:dyDescent="0.2">
      <c r="A4" s="1380" t="s">
        <v>364</v>
      </c>
      <c r="B4" s="1380"/>
      <c r="C4" s="1380"/>
      <c r="D4" s="1380"/>
      <c r="E4" s="1380"/>
      <c r="F4" s="1380"/>
      <c r="G4" s="1380"/>
      <c r="H4" s="1380"/>
      <c r="I4" s="1380"/>
      <c r="J4" s="1380"/>
      <c r="K4" s="1380"/>
      <c r="L4" s="1380"/>
      <c r="M4" s="1380"/>
      <c r="N4" s="1380"/>
      <c r="O4" s="1380"/>
      <c r="P4" s="1380"/>
      <c r="Q4" s="1380"/>
      <c r="R4" s="615"/>
      <c r="S4" s="615"/>
      <c r="T4" s="615"/>
      <c r="U4" s="615"/>
      <c r="V4" s="1"/>
      <c r="W4" s="1"/>
      <c r="X4" s="1"/>
      <c r="Y4" s="1"/>
      <c r="Z4" s="1"/>
      <c r="AA4" s="1"/>
      <c r="AB4" s="1"/>
      <c r="AC4" s="1"/>
    </row>
    <row r="5" spans="1:29" s="261" customFormat="1" ht="21" customHeight="1" x14ac:dyDescent="0.2">
      <c r="A5" s="1519" t="s">
        <v>43</v>
      </c>
      <c r="B5" s="1509" t="s">
        <v>12</v>
      </c>
      <c r="C5" s="1513" t="s">
        <v>44</v>
      </c>
      <c r="D5" s="1514"/>
      <c r="E5" s="1514"/>
      <c r="F5" s="1515"/>
      <c r="G5" s="1513" t="s">
        <v>51</v>
      </c>
      <c r="H5" s="1515"/>
      <c r="I5" s="1509" t="s">
        <v>196</v>
      </c>
      <c r="J5" s="1509" t="s">
        <v>279</v>
      </c>
      <c r="K5" s="1518" t="s">
        <v>195</v>
      </c>
      <c r="L5" s="1514"/>
      <c r="M5" s="1515"/>
      <c r="N5" s="622" t="s">
        <v>60</v>
      </c>
      <c r="O5" s="623"/>
      <c r="P5" s="623"/>
      <c r="Q5" s="1516" t="s">
        <v>189</v>
      </c>
      <c r="S5" s="1507" t="s">
        <v>183</v>
      </c>
      <c r="T5" s="1508"/>
    </row>
    <row r="6" spans="1:29" s="261" customFormat="1" ht="19.899999999999999" customHeight="1" x14ac:dyDescent="0.2">
      <c r="A6" s="1520"/>
      <c r="B6" s="1510"/>
      <c r="C6" s="621" t="s">
        <v>13</v>
      </c>
      <c r="D6" s="624" t="s">
        <v>193</v>
      </c>
      <c r="E6" s="625" t="s">
        <v>64</v>
      </c>
      <c r="F6" s="626" t="s">
        <v>22</v>
      </c>
      <c r="G6" s="621" t="s">
        <v>59</v>
      </c>
      <c r="H6" s="627" t="s">
        <v>10</v>
      </c>
      <c r="I6" s="1511"/>
      <c r="J6" s="1510"/>
      <c r="K6" s="621" t="s">
        <v>59</v>
      </c>
      <c r="L6" s="627" t="s">
        <v>10</v>
      </c>
      <c r="M6" s="621" t="s">
        <v>186</v>
      </c>
      <c r="N6" s="621" t="s">
        <v>11</v>
      </c>
      <c r="O6" s="621" t="s">
        <v>59</v>
      </c>
      <c r="P6" s="625" t="s">
        <v>10</v>
      </c>
      <c r="Q6" s="1517"/>
      <c r="S6" s="628" t="s">
        <v>4</v>
      </c>
      <c r="T6" s="629" t="s">
        <v>11</v>
      </c>
    </row>
    <row r="7" spans="1:29" s="269" customFormat="1" ht="15" customHeight="1" x14ac:dyDescent="0.2">
      <c r="A7" s="260" t="s">
        <v>198</v>
      </c>
      <c r="B7" s="270"/>
      <c r="C7" s="270"/>
      <c r="D7" s="270"/>
      <c r="E7" s="270"/>
      <c r="F7" s="270"/>
      <c r="G7" s="270"/>
      <c r="H7" s="270"/>
      <c r="I7" s="270"/>
      <c r="J7" s="270"/>
      <c r="K7" s="271"/>
      <c r="L7" s="270"/>
      <c r="M7" s="270"/>
      <c r="N7" s="270"/>
      <c r="O7" s="421"/>
      <c r="P7" s="421"/>
      <c r="Q7" s="272"/>
      <c r="S7" s="616">
        <f t="shared" ref="S7:S12" si="0">SUMIF($M$7:$M$16,T7,$L$7:$L$16)</f>
        <v>0</v>
      </c>
      <c r="T7" s="617" t="s">
        <v>323</v>
      </c>
    </row>
    <row r="8" spans="1:29" s="282" customFormat="1" ht="15" customHeight="1" x14ac:dyDescent="0.2">
      <c r="A8" s="286"/>
      <c r="B8" s="417" t="s">
        <v>331</v>
      </c>
      <c r="C8" s="273"/>
      <c r="D8" s="273"/>
      <c r="E8" s="273"/>
      <c r="F8" s="283">
        <v>1</v>
      </c>
      <c r="G8" s="274" t="str">
        <f>IF(C8="","",IF(F8&lt;0,(D8*(E8+0.02)),(D8*(E8+0.02))))</f>
        <v/>
      </c>
      <c r="H8" s="274" t="str">
        <f>IF(C8="","",IF(F8&gt;0,F8*G8,F8*-G8))</f>
        <v/>
      </c>
      <c r="I8" s="275" t="str">
        <f>IF(C8="","",C8*F8)</f>
        <v/>
      </c>
      <c r="J8" s="275" t="str">
        <f>IF(C8="","",C8*F8*0.05)</f>
        <v/>
      </c>
      <c r="K8" s="274" t="str">
        <f>IF(C8="","",IF(F8&lt;0,-C8*E8,C8*E8))</f>
        <v/>
      </c>
      <c r="L8" s="276" t="str">
        <f>IF(C8="","",IF(F8&gt;0,K8*F8,-K8*F8))</f>
        <v/>
      </c>
      <c r="M8" s="420"/>
      <c r="N8" s="415" t="s">
        <v>68</v>
      </c>
      <c r="O8" s="422" t="str">
        <f>IF(C8="","",IF(F8&lt;0,-C8,C8))</f>
        <v/>
      </c>
      <c r="P8" s="422" t="str">
        <f>IF(C8="","",C8*F8)</f>
        <v/>
      </c>
      <c r="Q8" s="413"/>
      <c r="S8" s="618">
        <f t="shared" si="0"/>
        <v>0</v>
      </c>
      <c r="T8" s="619" t="s">
        <v>321</v>
      </c>
    </row>
    <row r="9" spans="1:29" s="282" customFormat="1" ht="15" customHeight="1" x14ac:dyDescent="0.2">
      <c r="A9" s="284"/>
      <c r="B9" s="417" t="s">
        <v>79</v>
      </c>
      <c r="C9" s="273"/>
      <c r="D9" s="273"/>
      <c r="E9" s="273"/>
      <c r="F9" s="283">
        <v>-1</v>
      </c>
      <c r="G9" s="274" t="str">
        <f>IF(C9="","",IF(F9&lt;0,(D9*(E9+0.02)),(D9*(E9+0.02))))</f>
        <v/>
      </c>
      <c r="H9" s="274" t="str">
        <f>IF(C9="","",IF(F9&gt;0,F9*G9,F9*-G9))</f>
        <v/>
      </c>
      <c r="I9" s="275" t="str">
        <f>IF(C9="","",C9*F9)</f>
        <v/>
      </c>
      <c r="J9" s="275" t="str">
        <f>IF(C9="","",C9*F9*0.05)</f>
        <v/>
      </c>
      <c r="K9" s="275" t="str">
        <f>IF(C9="","",IF(F9&lt;0,-C9*E9,C9*E9))</f>
        <v/>
      </c>
      <c r="L9" s="279" t="str">
        <f>IF(C9="","",IF(F9&gt;0,K9*F9,-K9*F9))</f>
        <v/>
      </c>
      <c r="M9" s="420"/>
      <c r="N9" s="415" t="s">
        <v>68</v>
      </c>
      <c r="O9" s="423" t="str">
        <f>IF(C9="","",IF(F9&lt;0,-C9,C9))</f>
        <v/>
      </c>
      <c r="P9" s="424" t="str">
        <f>IF(C9="","",C9*F9)</f>
        <v/>
      </c>
      <c r="Q9" s="413"/>
      <c r="S9" s="618">
        <f t="shared" si="0"/>
        <v>0</v>
      </c>
      <c r="T9" s="619" t="s">
        <v>322</v>
      </c>
    </row>
    <row r="10" spans="1:29" s="282" customFormat="1" ht="15" customHeight="1" x14ac:dyDescent="0.2">
      <c r="A10" s="284"/>
      <c r="B10" s="417"/>
      <c r="C10" s="273"/>
      <c r="D10" s="273"/>
      <c r="E10" s="273"/>
      <c r="F10" s="283"/>
      <c r="G10" s="274" t="str">
        <f>IF(C10="","",IF(F10&lt;0,(D10*(E10+0.02)),(D10*(E10+0.02))))</f>
        <v/>
      </c>
      <c r="H10" s="274" t="str">
        <f>IF(C10="","",IF(F10&gt;0,F10*G10,F10*-G10))</f>
        <v/>
      </c>
      <c r="I10" s="275" t="str">
        <f>IF(C10="","",C10*F10)</f>
        <v/>
      </c>
      <c r="J10" s="275" t="str">
        <f>IF(C10="","",C10*F10*0.05)</f>
        <v/>
      </c>
      <c r="K10" s="275" t="str">
        <f>IF(C10="","",IF(F10&lt;0,-C10*E10,C10*E10))</f>
        <v/>
      </c>
      <c r="L10" s="279" t="str">
        <f>IF(C10="","",IF(F10&gt;0,K10*F10,-K10*F10))</f>
        <v/>
      </c>
      <c r="M10" s="420"/>
      <c r="N10" s="415"/>
      <c r="O10" s="423" t="str">
        <f>IF(C10="","",IF(F10&lt;0,-C10,C10))</f>
        <v/>
      </c>
      <c r="P10" s="424" t="str">
        <f>IF(C10="","",C10*F10)</f>
        <v/>
      </c>
      <c r="Q10" s="413"/>
      <c r="S10" s="618">
        <f t="shared" si="0"/>
        <v>0</v>
      </c>
      <c r="T10" s="619" t="s">
        <v>184</v>
      </c>
    </row>
    <row r="11" spans="1:29" s="282" customFormat="1" ht="15" customHeight="1" thickBot="1" x14ac:dyDescent="0.25">
      <c r="A11" s="418"/>
      <c r="B11" s="414"/>
      <c r="C11" s="356"/>
      <c r="D11" s="356"/>
      <c r="E11" s="356"/>
      <c r="F11" s="357"/>
      <c r="G11" s="274" t="str">
        <f>IF(C11="","",IF(F11&lt;0,(D11*(E11+0.02)),(D11*(E11+0.02))))</f>
        <v/>
      </c>
      <c r="H11" s="274" t="str">
        <f>IF(C11="","",IF(F11&gt;0,F11*G11,F11*-G11))</f>
        <v/>
      </c>
      <c r="I11" s="274" t="str">
        <f>IF(C11="","",C11*F11)</f>
        <v/>
      </c>
      <c r="J11" s="274" t="str">
        <f>IF(C11="","",C11*F11*0.05)</f>
        <v/>
      </c>
      <c r="K11" s="274" t="str">
        <f>IF(C11="","",IF(F11&lt;0,-C11*E11,C11*E11))</f>
        <v/>
      </c>
      <c r="L11" s="276" t="str">
        <f>IF(C11="","",IF(F11&gt;0,K11*F11,-K11*F11))</f>
        <v/>
      </c>
      <c r="M11" s="412"/>
      <c r="N11" s="416"/>
      <c r="O11" s="422" t="str">
        <f>IF(C11="","",IF(F11&lt;0,-C11,C11))</f>
        <v/>
      </c>
      <c r="P11" s="425" t="str">
        <f>IF(C11="","",C11*F11)</f>
        <v/>
      </c>
      <c r="Q11" s="413"/>
      <c r="S11" s="618">
        <f t="shared" si="0"/>
        <v>0</v>
      </c>
      <c r="T11" s="619"/>
    </row>
    <row r="12" spans="1:29" s="269" customFormat="1" ht="15" customHeight="1" thickTop="1" thickBot="1" x14ac:dyDescent="0.25">
      <c r="A12" s="280"/>
      <c r="B12" s="289" t="s">
        <v>20</v>
      </c>
      <c r="C12" s="289">
        <f>SUMPRODUCT(C7:C11,F7:F11)</f>
        <v>0</v>
      </c>
      <c r="D12" s="289"/>
      <c r="E12" s="289"/>
      <c r="F12" s="289"/>
      <c r="G12" s="280">
        <f t="shared" ref="G12:L12" si="1">SUM(G7:G11)</f>
        <v>0</v>
      </c>
      <c r="H12" s="280">
        <f t="shared" si="1"/>
        <v>0</v>
      </c>
      <c r="I12" s="280">
        <f t="shared" si="1"/>
        <v>0</v>
      </c>
      <c r="J12" s="280">
        <f t="shared" si="1"/>
        <v>0</v>
      </c>
      <c r="K12" s="280">
        <f t="shared" si="1"/>
        <v>0</v>
      </c>
      <c r="L12" s="280">
        <f t="shared" si="1"/>
        <v>0</v>
      </c>
      <c r="M12" s="411"/>
      <c r="N12" s="280"/>
      <c r="O12" s="426">
        <f>SUM(O7:O11)</f>
        <v>0</v>
      </c>
      <c r="P12" s="426">
        <f>SUM(P7:P11)</f>
        <v>0</v>
      </c>
      <c r="Q12" s="281"/>
      <c r="S12" s="618">
        <f t="shared" si="0"/>
        <v>0</v>
      </c>
      <c r="T12" s="619"/>
    </row>
    <row r="13" spans="1:29" s="269" customFormat="1" ht="15" customHeight="1" thickTop="1" thickBot="1" x14ac:dyDescent="0.25">
      <c r="A13" s="280"/>
      <c r="B13" s="1512"/>
      <c r="C13" s="1512"/>
      <c r="D13" s="1512"/>
      <c r="E13" s="1512"/>
      <c r="F13" s="1512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1"/>
      <c r="S13" s="630">
        <f>SUM(S7:S12)</f>
        <v>0</v>
      </c>
      <c r="T13" s="631" t="str">
        <f>IF(L12=S13,"OK","Conferir")</f>
        <v>OK</v>
      </c>
    </row>
    <row r="14" spans="1:29" s="269" customFormat="1" ht="15" customHeight="1" x14ac:dyDescent="0.2">
      <c r="A14" s="264"/>
      <c r="B14" s="262"/>
      <c r="C14" s="262"/>
      <c r="D14" s="262"/>
      <c r="E14" s="262"/>
      <c r="F14" s="262"/>
      <c r="G14" s="262"/>
      <c r="H14" s="262"/>
      <c r="I14" s="262"/>
      <c r="J14" s="265"/>
      <c r="K14" s="262"/>
      <c r="L14" s="262"/>
      <c r="M14" s="261"/>
      <c r="N14" s="261"/>
      <c r="O14" s="261"/>
      <c r="P14" s="261"/>
      <c r="Q14" s="261"/>
    </row>
    <row r="15" spans="1:29" s="269" customFormat="1" ht="15" customHeight="1" x14ac:dyDescent="0.2">
      <c r="A15" s="261"/>
      <c r="B15" s="263"/>
      <c r="C15" s="262"/>
      <c r="D15" s="262"/>
      <c r="E15" s="262"/>
      <c r="F15" s="261"/>
      <c r="G15" s="261"/>
      <c r="H15" s="262"/>
      <c r="I15" s="262"/>
      <c r="J15" s="261"/>
      <c r="K15" s="261"/>
      <c r="L15" s="261"/>
      <c r="M15" s="262"/>
      <c r="N15" s="266"/>
      <c r="O15" s="267"/>
      <c r="P15" s="268"/>
      <c r="Q15" s="261"/>
    </row>
    <row r="16" spans="1:29" s="269" customFormat="1" ht="15" customHeight="1" x14ac:dyDescent="0.2">
      <c r="A16" s="12"/>
      <c r="B16" s="34"/>
      <c r="C16" s="17"/>
      <c r="D16" s="17"/>
      <c r="E16" s="17"/>
      <c r="F16" s="12"/>
      <c r="G16" s="12"/>
      <c r="H16" s="35"/>
      <c r="I16" s="17"/>
      <c r="J16" s="12"/>
      <c r="K16" s="12"/>
      <c r="L16" s="17"/>
      <c r="M16" s="12"/>
      <c r="N16" s="12"/>
      <c r="O16" s="12"/>
      <c r="P16" s="12"/>
      <c r="Q16" s="12"/>
    </row>
    <row r="17" spans="1:17" s="261" customFormat="1" ht="15" customHeight="1" x14ac:dyDescent="0.2">
      <c r="A17" s="12"/>
      <c r="B17" s="34"/>
      <c r="C17" s="17"/>
      <c r="D17" s="17"/>
      <c r="E17" s="17"/>
      <c r="F17" s="12"/>
      <c r="G17" s="12"/>
      <c r="H17" s="17"/>
      <c r="I17" s="55"/>
      <c r="J17" s="12"/>
      <c r="K17" s="12"/>
      <c r="L17" s="35"/>
      <c r="M17" s="12"/>
      <c r="N17" s="12"/>
      <c r="O17" s="12"/>
      <c r="P17" s="12"/>
      <c r="Q17" s="12"/>
    </row>
    <row r="18" spans="1:17" s="261" customFormat="1" ht="15" customHeight="1" x14ac:dyDescent="0.2">
      <c r="A18" s="12"/>
      <c r="B18" s="34"/>
      <c r="C18" s="17"/>
      <c r="D18" s="17"/>
      <c r="E18" s="17"/>
      <c r="F18" s="12"/>
      <c r="G18" s="12"/>
      <c r="H18" s="17"/>
      <c r="I18" s="17"/>
      <c r="J18" s="12"/>
      <c r="K18" s="12"/>
      <c r="L18" s="35"/>
      <c r="M18" s="12"/>
      <c r="N18" s="12"/>
      <c r="O18" s="12"/>
      <c r="P18" s="12"/>
      <c r="Q18" s="12"/>
    </row>
    <row r="19" spans="1:17" ht="15" customHeight="1" x14ac:dyDescent="0.2">
      <c r="C19" s="17"/>
      <c r="D19" s="17"/>
      <c r="E19" s="17"/>
      <c r="I19" s="17"/>
      <c r="J19" s="17"/>
      <c r="M19" s="35"/>
    </row>
    <row r="20" spans="1:17" ht="15" customHeight="1" x14ac:dyDescent="0.2">
      <c r="C20" s="17"/>
      <c r="D20" s="17"/>
      <c r="E20" s="17"/>
      <c r="I20" s="17"/>
      <c r="J20" s="17"/>
      <c r="M20" s="35"/>
    </row>
    <row r="21" spans="1:17" ht="15" customHeight="1" x14ac:dyDescent="0.2">
      <c r="I21" s="17"/>
      <c r="J21" s="17"/>
      <c r="M21" s="35"/>
    </row>
    <row r="22" spans="1:17" ht="14.25" customHeight="1" x14ac:dyDescent="0.2">
      <c r="H22" s="17"/>
      <c r="I22" s="17"/>
      <c r="J22" s="17"/>
      <c r="K22" s="17"/>
      <c r="L22" s="35"/>
      <c r="M22" s="35"/>
    </row>
    <row r="23" spans="1:17" x14ac:dyDescent="0.2">
      <c r="H23" s="17"/>
      <c r="I23" s="17"/>
      <c r="J23" s="17"/>
      <c r="K23" s="17"/>
      <c r="L23" s="35"/>
      <c r="M23" s="35"/>
    </row>
    <row r="24" spans="1:17" x14ac:dyDescent="0.2">
      <c r="H24" s="17"/>
      <c r="I24" s="17"/>
      <c r="J24" s="17"/>
      <c r="K24" s="17"/>
      <c r="L24" s="35"/>
      <c r="M24" s="35"/>
    </row>
    <row r="25" spans="1:17" x14ac:dyDescent="0.2">
      <c r="H25" s="17"/>
      <c r="I25" s="17"/>
      <c r="J25" s="17"/>
      <c r="K25" s="17"/>
      <c r="L25" s="35"/>
      <c r="M25" s="35"/>
    </row>
  </sheetData>
  <mergeCells count="11">
    <mergeCell ref="S5:T5"/>
    <mergeCell ref="J5:J6"/>
    <mergeCell ref="I5:I6"/>
    <mergeCell ref="A4:Q4"/>
    <mergeCell ref="B13:F13"/>
    <mergeCell ref="C5:F5"/>
    <mergeCell ref="Q5:Q6"/>
    <mergeCell ref="G5:H5"/>
    <mergeCell ref="K5:M5"/>
    <mergeCell ref="A5:A6"/>
    <mergeCell ref="B5:B6"/>
  </mergeCells>
  <dataValidations count="1">
    <dataValidation type="list" allowBlank="1" showInputMessage="1" showErrorMessage="1" sqref="K7 M8:M11" xr:uid="{00000000-0002-0000-1800-000000000000}">
      <formula1>$T$7:$T$13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4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18">
    <tabColor theme="4" tint="0.39997558519241921"/>
    <pageSetUpPr fitToPage="1"/>
  </sheetPr>
  <dimension ref="A1:V72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RowHeight="14.1" customHeight="1" x14ac:dyDescent="0.2"/>
  <cols>
    <col min="1" max="1" width="36.85546875" style="12" customWidth="1"/>
    <col min="2" max="4" width="12.140625" style="12" customWidth="1"/>
    <col min="5" max="5" width="7.42578125" style="12" customWidth="1"/>
    <col min="6" max="6" width="7.5703125" style="12" customWidth="1"/>
    <col min="7" max="10" width="9.28515625" style="12" customWidth="1"/>
    <col min="11" max="11" width="10.85546875" style="12" customWidth="1"/>
    <col min="12" max="12" width="3.28515625" style="12" customWidth="1"/>
    <col min="13" max="14" width="10.5703125" style="12" customWidth="1"/>
    <col min="15" max="15" width="3.28515625" style="12" customWidth="1"/>
    <col min="16" max="16" width="7.5703125" style="12" customWidth="1"/>
    <col min="17" max="254" width="9.140625" style="12"/>
    <col min="255" max="255" width="11.5703125" style="12" bestFit="1" customWidth="1"/>
    <col min="256" max="256" width="20.7109375" style="12" customWidth="1"/>
    <col min="257" max="264" width="6.7109375" style="12" customWidth="1"/>
    <col min="265" max="265" width="9.140625" style="12"/>
    <col min="266" max="266" width="6.7109375" style="12" customWidth="1"/>
    <col min="267" max="510" width="9.140625" style="12"/>
    <col min="511" max="511" width="11.5703125" style="12" bestFit="1" customWidth="1"/>
    <col min="512" max="512" width="20.7109375" style="12" customWidth="1"/>
    <col min="513" max="520" width="6.7109375" style="12" customWidth="1"/>
    <col min="521" max="521" width="9.140625" style="12"/>
    <col min="522" max="522" width="6.7109375" style="12" customWidth="1"/>
    <col min="523" max="766" width="9.140625" style="12"/>
    <col min="767" max="767" width="11.5703125" style="12" bestFit="1" customWidth="1"/>
    <col min="768" max="768" width="20.7109375" style="12" customWidth="1"/>
    <col min="769" max="776" width="6.7109375" style="12" customWidth="1"/>
    <col min="777" max="777" width="9.140625" style="12"/>
    <col min="778" max="778" width="6.7109375" style="12" customWidth="1"/>
    <col min="779" max="1022" width="9.140625" style="12"/>
    <col min="1023" max="1023" width="11.5703125" style="12" bestFit="1" customWidth="1"/>
    <col min="1024" max="1024" width="20.7109375" style="12" customWidth="1"/>
    <col min="1025" max="1032" width="6.7109375" style="12" customWidth="1"/>
    <col min="1033" max="1033" width="9.140625" style="12"/>
    <col min="1034" max="1034" width="6.7109375" style="12" customWidth="1"/>
    <col min="1035" max="1278" width="9.140625" style="12"/>
    <col min="1279" max="1279" width="11.5703125" style="12" bestFit="1" customWidth="1"/>
    <col min="1280" max="1280" width="20.7109375" style="12" customWidth="1"/>
    <col min="1281" max="1288" width="6.7109375" style="12" customWidth="1"/>
    <col min="1289" max="1289" width="9.140625" style="12"/>
    <col min="1290" max="1290" width="6.7109375" style="12" customWidth="1"/>
    <col min="1291" max="1534" width="9.140625" style="12"/>
    <col min="1535" max="1535" width="11.5703125" style="12" bestFit="1" customWidth="1"/>
    <col min="1536" max="1536" width="20.7109375" style="12" customWidth="1"/>
    <col min="1537" max="1544" width="6.7109375" style="12" customWidth="1"/>
    <col min="1545" max="1545" width="9.140625" style="12"/>
    <col min="1546" max="1546" width="6.7109375" style="12" customWidth="1"/>
    <col min="1547" max="1790" width="9.140625" style="12"/>
    <col min="1791" max="1791" width="11.5703125" style="12" bestFit="1" customWidth="1"/>
    <col min="1792" max="1792" width="20.7109375" style="12" customWidth="1"/>
    <col min="1793" max="1800" width="6.7109375" style="12" customWidth="1"/>
    <col min="1801" max="1801" width="9.140625" style="12"/>
    <col min="1802" max="1802" width="6.7109375" style="12" customWidth="1"/>
    <col min="1803" max="2046" width="9.140625" style="12"/>
    <col min="2047" max="2047" width="11.5703125" style="12" bestFit="1" customWidth="1"/>
    <col min="2048" max="2048" width="20.7109375" style="12" customWidth="1"/>
    <col min="2049" max="2056" width="6.7109375" style="12" customWidth="1"/>
    <col min="2057" max="2057" width="9.140625" style="12"/>
    <col min="2058" max="2058" width="6.7109375" style="12" customWidth="1"/>
    <col min="2059" max="2302" width="9.140625" style="12"/>
    <col min="2303" max="2303" width="11.5703125" style="12" bestFit="1" customWidth="1"/>
    <col min="2304" max="2304" width="20.7109375" style="12" customWidth="1"/>
    <col min="2305" max="2312" width="6.7109375" style="12" customWidth="1"/>
    <col min="2313" max="2313" width="9.140625" style="12"/>
    <col min="2314" max="2314" width="6.7109375" style="12" customWidth="1"/>
    <col min="2315" max="2558" width="9.140625" style="12"/>
    <col min="2559" max="2559" width="11.5703125" style="12" bestFit="1" customWidth="1"/>
    <col min="2560" max="2560" width="20.7109375" style="12" customWidth="1"/>
    <col min="2561" max="2568" width="6.7109375" style="12" customWidth="1"/>
    <col min="2569" max="2569" width="9.140625" style="12"/>
    <col min="2570" max="2570" width="6.7109375" style="12" customWidth="1"/>
    <col min="2571" max="2814" width="9.140625" style="12"/>
    <col min="2815" max="2815" width="11.5703125" style="12" bestFit="1" customWidth="1"/>
    <col min="2816" max="2816" width="20.7109375" style="12" customWidth="1"/>
    <col min="2817" max="2824" width="6.7109375" style="12" customWidth="1"/>
    <col min="2825" max="2825" width="9.140625" style="12"/>
    <col min="2826" max="2826" width="6.7109375" style="12" customWidth="1"/>
    <col min="2827" max="3070" width="9.140625" style="12"/>
    <col min="3071" max="3071" width="11.5703125" style="12" bestFit="1" customWidth="1"/>
    <col min="3072" max="3072" width="20.7109375" style="12" customWidth="1"/>
    <col min="3073" max="3080" width="6.7109375" style="12" customWidth="1"/>
    <col min="3081" max="3081" width="9.140625" style="12"/>
    <col min="3082" max="3082" width="6.7109375" style="12" customWidth="1"/>
    <col min="3083" max="3326" width="9.140625" style="12"/>
    <col min="3327" max="3327" width="11.5703125" style="12" bestFit="1" customWidth="1"/>
    <col min="3328" max="3328" width="20.7109375" style="12" customWidth="1"/>
    <col min="3329" max="3336" width="6.7109375" style="12" customWidth="1"/>
    <col min="3337" max="3337" width="9.140625" style="12"/>
    <col min="3338" max="3338" width="6.7109375" style="12" customWidth="1"/>
    <col min="3339" max="3582" width="9.140625" style="12"/>
    <col min="3583" max="3583" width="11.5703125" style="12" bestFit="1" customWidth="1"/>
    <col min="3584" max="3584" width="20.7109375" style="12" customWidth="1"/>
    <col min="3585" max="3592" width="6.7109375" style="12" customWidth="1"/>
    <col min="3593" max="3593" width="9.140625" style="12"/>
    <col min="3594" max="3594" width="6.7109375" style="12" customWidth="1"/>
    <col min="3595" max="3838" width="9.140625" style="12"/>
    <col min="3839" max="3839" width="11.5703125" style="12" bestFit="1" customWidth="1"/>
    <col min="3840" max="3840" width="20.7109375" style="12" customWidth="1"/>
    <col min="3841" max="3848" width="6.7109375" style="12" customWidth="1"/>
    <col min="3849" max="3849" width="9.140625" style="12"/>
    <col min="3850" max="3850" width="6.7109375" style="12" customWidth="1"/>
    <col min="3851" max="4094" width="9.140625" style="12"/>
    <col min="4095" max="4095" width="11.5703125" style="12" bestFit="1" customWidth="1"/>
    <col min="4096" max="4096" width="20.7109375" style="12" customWidth="1"/>
    <col min="4097" max="4104" width="6.7109375" style="12" customWidth="1"/>
    <col min="4105" max="4105" width="9.140625" style="12"/>
    <col min="4106" max="4106" width="6.7109375" style="12" customWidth="1"/>
    <col min="4107" max="4350" width="9.140625" style="12"/>
    <col min="4351" max="4351" width="11.5703125" style="12" bestFit="1" customWidth="1"/>
    <col min="4352" max="4352" width="20.7109375" style="12" customWidth="1"/>
    <col min="4353" max="4360" width="6.7109375" style="12" customWidth="1"/>
    <col min="4361" max="4361" width="9.140625" style="12"/>
    <col min="4362" max="4362" width="6.7109375" style="12" customWidth="1"/>
    <col min="4363" max="4606" width="9.140625" style="12"/>
    <col min="4607" max="4607" width="11.5703125" style="12" bestFit="1" customWidth="1"/>
    <col min="4608" max="4608" width="20.7109375" style="12" customWidth="1"/>
    <col min="4609" max="4616" width="6.7109375" style="12" customWidth="1"/>
    <col min="4617" max="4617" width="9.140625" style="12"/>
    <col min="4618" max="4618" width="6.7109375" style="12" customWidth="1"/>
    <col min="4619" max="4862" width="9.140625" style="12"/>
    <col min="4863" max="4863" width="11.5703125" style="12" bestFit="1" customWidth="1"/>
    <col min="4864" max="4864" width="20.7109375" style="12" customWidth="1"/>
    <col min="4865" max="4872" width="6.7109375" style="12" customWidth="1"/>
    <col min="4873" max="4873" width="9.140625" style="12"/>
    <col min="4874" max="4874" width="6.7109375" style="12" customWidth="1"/>
    <col min="4875" max="5118" width="9.140625" style="12"/>
    <col min="5119" max="5119" width="11.5703125" style="12" bestFit="1" customWidth="1"/>
    <col min="5120" max="5120" width="20.7109375" style="12" customWidth="1"/>
    <col min="5121" max="5128" width="6.7109375" style="12" customWidth="1"/>
    <col min="5129" max="5129" width="9.140625" style="12"/>
    <col min="5130" max="5130" width="6.7109375" style="12" customWidth="1"/>
    <col min="5131" max="5374" width="9.140625" style="12"/>
    <col min="5375" max="5375" width="11.5703125" style="12" bestFit="1" customWidth="1"/>
    <col min="5376" max="5376" width="20.7109375" style="12" customWidth="1"/>
    <col min="5377" max="5384" width="6.7109375" style="12" customWidth="1"/>
    <col min="5385" max="5385" width="9.140625" style="12"/>
    <col min="5386" max="5386" width="6.7109375" style="12" customWidth="1"/>
    <col min="5387" max="5630" width="9.140625" style="12"/>
    <col min="5631" max="5631" width="11.5703125" style="12" bestFit="1" customWidth="1"/>
    <col min="5632" max="5632" width="20.7109375" style="12" customWidth="1"/>
    <col min="5633" max="5640" width="6.7109375" style="12" customWidth="1"/>
    <col min="5641" max="5641" width="9.140625" style="12"/>
    <col min="5642" max="5642" width="6.7109375" style="12" customWidth="1"/>
    <col min="5643" max="5886" width="9.140625" style="12"/>
    <col min="5887" max="5887" width="11.5703125" style="12" bestFit="1" customWidth="1"/>
    <col min="5888" max="5888" width="20.7109375" style="12" customWidth="1"/>
    <col min="5889" max="5896" width="6.7109375" style="12" customWidth="1"/>
    <col min="5897" max="5897" width="9.140625" style="12"/>
    <col min="5898" max="5898" width="6.7109375" style="12" customWidth="1"/>
    <col min="5899" max="6142" width="9.140625" style="12"/>
    <col min="6143" max="6143" width="11.5703125" style="12" bestFit="1" customWidth="1"/>
    <col min="6144" max="6144" width="20.7109375" style="12" customWidth="1"/>
    <col min="6145" max="6152" width="6.7109375" style="12" customWidth="1"/>
    <col min="6153" max="6153" width="9.140625" style="12"/>
    <col min="6154" max="6154" width="6.7109375" style="12" customWidth="1"/>
    <col min="6155" max="6398" width="9.140625" style="12"/>
    <col min="6399" max="6399" width="11.5703125" style="12" bestFit="1" customWidth="1"/>
    <col min="6400" max="6400" width="20.7109375" style="12" customWidth="1"/>
    <col min="6401" max="6408" width="6.7109375" style="12" customWidth="1"/>
    <col min="6409" max="6409" width="9.140625" style="12"/>
    <col min="6410" max="6410" width="6.7109375" style="12" customWidth="1"/>
    <col min="6411" max="6654" width="9.140625" style="12"/>
    <col min="6655" max="6655" width="11.5703125" style="12" bestFit="1" customWidth="1"/>
    <col min="6656" max="6656" width="20.7109375" style="12" customWidth="1"/>
    <col min="6657" max="6664" width="6.7109375" style="12" customWidth="1"/>
    <col min="6665" max="6665" width="9.140625" style="12"/>
    <col min="6666" max="6666" width="6.7109375" style="12" customWidth="1"/>
    <col min="6667" max="6910" width="9.140625" style="12"/>
    <col min="6911" max="6911" width="11.5703125" style="12" bestFit="1" customWidth="1"/>
    <col min="6912" max="6912" width="20.7109375" style="12" customWidth="1"/>
    <col min="6913" max="6920" width="6.7109375" style="12" customWidth="1"/>
    <col min="6921" max="6921" width="9.140625" style="12"/>
    <col min="6922" max="6922" width="6.7109375" style="12" customWidth="1"/>
    <col min="6923" max="7166" width="9.140625" style="12"/>
    <col min="7167" max="7167" width="11.5703125" style="12" bestFit="1" customWidth="1"/>
    <col min="7168" max="7168" width="20.7109375" style="12" customWidth="1"/>
    <col min="7169" max="7176" width="6.7109375" style="12" customWidth="1"/>
    <col min="7177" max="7177" width="9.140625" style="12"/>
    <col min="7178" max="7178" width="6.7109375" style="12" customWidth="1"/>
    <col min="7179" max="7422" width="9.140625" style="12"/>
    <col min="7423" max="7423" width="11.5703125" style="12" bestFit="1" customWidth="1"/>
    <col min="7424" max="7424" width="20.7109375" style="12" customWidth="1"/>
    <col min="7425" max="7432" width="6.7109375" style="12" customWidth="1"/>
    <col min="7433" max="7433" width="9.140625" style="12"/>
    <col min="7434" max="7434" width="6.7109375" style="12" customWidth="1"/>
    <col min="7435" max="7678" width="9.140625" style="12"/>
    <col min="7679" max="7679" width="11.5703125" style="12" bestFit="1" customWidth="1"/>
    <col min="7680" max="7680" width="20.7109375" style="12" customWidth="1"/>
    <col min="7681" max="7688" width="6.7109375" style="12" customWidth="1"/>
    <col min="7689" max="7689" width="9.140625" style="12"/>
    <col min="7690" max="7690" width="6.7109375" style="12" customWidth="1"/>
    <col min="7691" max="7934" width="9.140625" style="12"/>
    <col min="7935" max="7935" width="11.5703125" style="12" bestFit="1" customWidth="1"/>
    <col min="7936" max="7936" width="20.7109375" style="12" customWidth="1"/>
    <col min="7937" max="7944" width="6.7109375" style="12" customWidth="1"/>
    <col min="7945" max="7945" width="9.140625" style="12"/>
    <col min="7946" max="7946" width="6.7109375" style="12" customWidth="1"/>
    <col min="7947" max="8190" width="9.140625" style="12"/>
    <col min="8191" max="8191" width="11.5703125" style="12" bestFit="1" customWidth="1"/>
    <col min="8192" max="8192" width="20.7109375" style="12" customWidth="1"/>
    <col min="8193" max="8200" width="6.7109375" style="12" customWidth="1"/>
    <col min="8201" max="8201" width="9.140625" style="12"/>
    <col min="8202" max="8202" width="6.7109375" style="12" customWidth="1"/>
    <col min="8203" max="8446" width="9.140625" style="12"/>
    <col min="8447" max="8447" width="11.5703125" style="12" bestFit="1" customWidth="1"/>
    <col min="8448" max="8448" width="20.7109375" style="12" customWidth="1"/>
    <col min="8449" max="8456" width="6.7109375" style="12" customWidth="1"/>
    <col min="8457" max="8457" width="9.140625" style="12"/>
    <col min="8458" max="8458" width="6.7109375" style="12" customWidth="1"/>
    <col min="8459" max="8702" width="9.140625" style="12"/>
    <col min="8703" max="8703" width="11.5703125" style="12" bestFit="1" customWidth="1"/>
    <col min="8704" max="8704" width="20.7109375" style="12" customWidth="1"/>
    <col min="8705" max="8712" width="6.7109375" style="12" customWidth="1"/>
    <col min="8713" max="8713" width="9.140625" style="12"/>
    <col min="8714" max="8714" width="6.7109375" style="12" customWidth="1"/>
    <col min="8715" max="8958" width="9.140625" style="12"/>
    <col min="8959" max="8959" width="11.5703125" style="12" bestFit="1" customWidth="1"/>
    <col min="8960" max="8960" width="20.7109375" style="12" customWidth="1"/>
    <col min="8961" max="8968" width="6.7109375" style="12" customWidth="1"/>
    <col min="8969" max="8969" width="9.140625" style="12"/>
    <col min="8970" max="8970" width="6.7109375" style="12" customWidth="1"/>
    <col min="8971" max="9214" width="9.140625" style="12"/>
    <col min="9215" max="9215" width="11.5703125" style="12" bestFit="1" customWidth="1"/>
    <col min="9216" max="9216" width="20.7109375" style="12" customWidth="1"/>
    <col min="9217" max="9224" width="6.7109375" style="12" customWidth="1"/>
    <col min="9225" max="9225" width="9.140625" style="12"/>
    <col min="9226" max="9226" width="6.7109375" style="12" customWidth="1"/>
    <col min="9227" max="9470" width="9.140625" style="12"/>
    <col min="9471" max="9471" width="11.5703125" style="12" bestFit="1" customWidth="1"/>
    <col min="9472" max="9472" width="20.7109375" style="12" customWidth="1"/>
    <col min="9473" max="9480" width="6.7109375" style="12" customWidth="1"/>
    <col min="9481" max="9481" width="9.140625" style="12"/>
    <col min="9482" max="9482" width="6.7109375" style="12" customWidth="1"/>
    <col min="9483" max="9726" width="9.140625" style="12"/>
    <col min="9727" max="9727" width="11.5703125" style="12" bestFit="1" customWidth="1"/>
    <col min="9728" max="9728" width="20.7109375" style="12" customWidth="1"/>
    <col min="9729" max="9736" width="6.7109375" style="12" customWidth="1"/>
    <col min="9737" max="9737" width="9.140625" style="12"/>
    <col min="9738" max="9738" width="6.7109375" style="12" customWidth="1"/>
    <col min="9739" max="9982" width="9.140625" style="12"/>
    <col min="9983" max="9983" width="11.5703125" style="12" bestFit="1" customWidth="1"/>
    <col min="9984" max="9984" width="20.7109375" style="12" customWidth="1"/>
    <col min="9985" max="9992" width="6.7109375" style="12" customWidth="1"/>
    <col min="9993" max="9993" width="9.140625" style="12"/>
    <col min="9994" max="9994" width="6.7109375" style="12" customWidth="1"/>
    <col min="9995" max="10238" width="9.140625" style="12"/>
    <col min="10239" max="10239" width="11.5703125" style="12" bestFit="1" customWidth="1"/>
    <col min="10240" max="10240" width="20.7109375" style="12" customWidth="1"/>
    <col min="10241" max="10248" width="6.7109375" style="12" customWidth="1"/>
    <col min="10249" max="10249" width="9.140625" style="12"/>
    <col min="10250" max="10250" width="6.7109375" style="12" customWidth="1"/>
    <col min="10251" max="10494" width="9.140625" style="12"/>
    <col min="10495" max="10495" width="11.5703125" style="12" bestFit="1" customWidth="1"/>
    <col min="10496" max="10496" width="20.7109375" style="12" customWidth="1"/>
    <col min="10497" max="10504" width="6.7109375" style="12" customWidth="1"/>
    <col min="10505" max="10505" width="9.140625" style="12"/>
    <col min="10506" max="10506" width="6.7109375" style="12" customWidth="1"/>
    <col min="10507" max="10750" width="9.140625" style="12"/>
    <col min="10751" max="10751" width="11.5703125" style="12" bestFit="1" customWidth="1"/>
    <col min="10752" max="10752" width="20.7109375" style="12" customWidth="1"/>
    <col min="10753" max="10760" width="6.7109375" style="12" customWidth="1"/>
    <col min="10761" max="10761" width="9.140625" style="12"/>
    <col min="10762" max="10762" width="6.7109375" style="12" customWidth="1"/>
    <col min="10763" max="11006" width="9.140625" style="12"/>
    <col min="11007" max="11007" width="11.5703125" style="12" bestFit="1" customWidth="1"/>
    <col min="11008" max="11008" width="20.7109375" style="12" customWidth="1"/>
    <col min="11009" max="11016" width="6.7109375" style="12" customWidth="1"/>
    <col min="11017" max="11017" width="9.140625" style="12"/>
    <col min="11018" max="11018" width="6.7109375" style="12" customWidth="1"/>
    <col min="11019" max="11262" width="9.140625" style="12"/>
    <col min="11263" max="11263" width="11.5703125" style="12" bestFit="1" customWidth="1"/>
    <col min="11264" max="11264" width="20.7109375" style="12" customWidth="1"/>
    <col min="11265" max="11272" width="6.7109375" style="12" customWidth="1"/>
    <col min="11273" max="11273" width="9.140625" style="12"/>
    <col min="11274" max="11274" width="6.7109375" style="12" customWidth="1"/>
    <col min="11275" max="11518" width="9.140625" style="12"/>
    <col min="11519" max="11519" width="11.5703125" style="12" bestFit="1" customWidth="1"/>
    <col min="11520" max="11520" width="20.7109375" style="12" customWidth="1"/>
    <col min="11521" max="11528" width="6.7109375" style="12" customWidth="1"/>
    <col min="11529" max="11529" width="9.140625" style="12"/>
    <col min="11530" max="11530" width="6.7109375" style="12" customWidth="1"/>
    <col min="11531" max="11774" width="9.140625" style="12"/>
    <col min="11775" max="11775" width="11.5703125" style="12" bestFit="1" customWidth="1"/>
    <col min="11776" max="11776" width="20.7109375" style="12" customWidth="1"/>
    <col min="11777" max="11784" width="6.7109375" style="12" customWidth="1"/>
    <col min="11785" max="11785" width="9.140625" style="12"/>
    <col min="11786" max="11786" width="6.7109375" style="12" customWidth="1"/>
    <col min="11787" max="12030" width="9.140625" style="12"/>
    <col min="12031" max="12031" width="11.5703125" style="12" bestFit="1" customWidth="1"/>
    <col min="12032" max="12032" width="20.7109375" style="12" customWidth="1"/>
    <col min="12033" max="12040" width="6.7109375" style="12" customWidth="1"/>
    <col min="12041" max="12041" width="9.140625" style="12"/>
    <col min="12042" max="12042" width="6.7109375" style="12" customWidth="1"/>
    <col min="12043" max="12286" width="9.140625" style="12"/>
    <col min="12287" max="12287" width="11.5703125" style="12" bestFit="1" customWidth="1"/>
    <col min="12288" max="12288" width="20.7109375" style="12" customWidth="1"/>
    <col min="12289" max="12296" width="6.7109375" style="12" customWidth="1"/>
    <col min="12297" max="12297" width="9.140625" style="12"/>
    <col min="12298" max="12298" width="6.7109375" style="12" customWidth="1"/>
    <col min="12299" max="12542" width="9.140625" style="12"/>
    <col min="12543" max="12543" width="11.5703125" style="12" bestFit="1" customWidth="1"/>
    <col min="12544" max="12544" width="20.7109375" style="12" customWidth="1"/>
    <col min="12545" max="12552" width="6.7109375" style="12" customWidth="1"/>
    <col min="12553" max="12553" width="9.140625" style="12"/>
    <col min="12554" max="12554" width="6.7109375" style="12" customWidth="1"/>
    <col min="12555" max="12798" width="9.140625" style="12"/>
    <col min="12799" max="12799" width="11.5703125" style="12" bestFit="1" customWidth="1"/>
    <col min="12800" max="12800" width="20.7109375" style="12" customWidth="1"/>
    <col min="12801" max="12808" width="6.7109375" style="12" customWidth="1"/>
    <col min="12809" max="12809" width="9.140625" style="12"/>
    <col min="12810" max="12810" width="6.7109375" style="12" customWidth="1"/>
    <col min="12811" max="13054" width="9.140625" style="12"/>
    <col min="13055" max="13055" width="11.5703125" style="12" bestFit="1" customWidth="1"/>
    <col min="13056" max="13056" width="20.7109375" style="12" customWidth="1"/>
    <col min="13057" max="13064" width="6.7109375" style="12" customWidth="1"/>
    <col min="13065" max="13065" width="9.140625" style="12"/>
    <col min="13066" max="13066" width="6.7109375" style="12" customWidth="1"/>
    <col min="13067" max="13310" width="9.140625" style="12"/>
    <col min="13311" max="13311" width="11.5703125" style="12" bestFit="1" customWidth="1"/>
    <col min="13312" max="13312" width="20.7109375" style="12" customWidth="1"/>
    <col min="13313" max="13320" width="6.7109375" style="12" customWidth="1"/>
    <col min="13321" max="13321" width="9.140625" style="12"/>
    <col min="13322" max="13322" width="6.7109375" style="12" customWidth="1"/>
    <col min="13323" max="13566" width="9.140625" style="12"/>
    <col min="13567" max="13567" width="11.5703125" style="12" bestFit="1" customWidth="1"/>
    <col min="13568" max="13568" width="20.7109375" style="12" customWidth="1"/>
    <col min="13569" max="13576" width="6.7109375" style="12" customWidth="1"/>
    <col min="13577" max="13577" width="9.140625" style="12"/>
    <col min="13578" max="13578" width="6.7109375" style="12" customWidth="1"/>
    <col min="13579" max="13822" width="9.140625" style="12"/>
    <col min="13823" max="13823" width="11.5703125" style="12" bestFit="1" customWidth="1"/>
    <col min="13824" max="13824" width="20.7109375" style="12" customWidth="1"/>
    <col min="13825" max="13832" width="6.7109375" style="12" customWidth="1"/>
    <col min="13833" max="13833" width="9.140625" style="12"/>
    <col min="13834" max="13834" width="6.7109375" style="12" customWidth="1"/>
    <col min="13835" max="14078" width="9.140625" style="12"/>
    <col min="14079" max="14079" width="11.5703125" style="12" bestFit="1" customWidth="1"/>
    <col min="14080" max="14080" width="20.7109375" style="12" customWidth="1"/>
    <col min="14081" max="14088" width="6.7109375" style="12" customWidth="1"/>
    <col min="14089" max="14089" width="9.140625" style="12"/>
    <col min="14090" max="14090" width="6.7109375" style="12" customWidth="1"/>
    <col min="14091" max="14334" width="9.140625" style="12"/>
    <col min="14335" max="14335" width="11.5703125" style="12" bestFit="1" customWidth="1"/>
    <col min="14336" max="14336" width="20.7109375" style="12" customWidth="1"/>
    <col min="14337" max="14344" width="6.7109375" style="12" customWidth="1"/>
    <col min="14345" max="14345" width="9.140625" style="12"/>
    <col min="14346" max="14346" width="6.7109375" style="12" customWidth="1"/>
    <col min="14347" max="14590" width="9.140625" style="12"/>
    <col min="14591" max="14591" width="11.5703125" style="12" bestFit="1" customWidth="1"/>
    <col min="14592" max="14592" width="20.7109375" style="12" customWidth="1"/>
    <col min="14593" max="14600" width="6.7109375" style="12" customWidth="1"/>
    <col min="14601" max="14601" width="9.140625" style="12"/>
    <col min="14602" max="14602" width="6.7109375" style="12" customWidth="1"/>
    <col min="14603" max="14846" width="9.140625" style="12"/>
    <col min="14847" max="14847" width="11.5703125" style="12" bestFit="1" customWidth="1"/>
    <col min="14848" max="14848" width="20.7109375" style="12" customWidth="1"/>
    <col min="14849" max="14856" width="6.7109375" style="12" customWidth="1"/>
    <col min="14857" max="14857" width="9.140625" style="12"/>
    <col min="14858" max="14858" width="6.7109375" style="12" customWidth="1"/>
    <col min="14859" max="15102" width="9.140625" style="12"/>
    <col min="15103" max="15103" width="11.5703125" style="12" bestFit="1" customWidth="1"/>
    <col min="15104" max="15104" width="20.7109375" style="12" customWidth="1"/>
    <col min="15105" max="15112" width="6.7109375" style="12" customWidth="1"/>
    <col min="15113" max="15113" width="9.140625" style="12"/>
    <col min="15114" max="15114" width="6.7109375" style="12" customWidth="1"/>
    <col min="15115" max="15358" width="9.140625" style="12"/>
    <col min="15359" max="15359" width="11.5703125" style="12" bestFit="1" customWidth="1"/>
    <col min="15360" max="15360" width="20.7109375" style="12" customWidth="1"/>
    <col min="15361" max="15368" width="6.7109375" style="12" customWidth="1"/>
    <col min="15369" max="15369" width="9.140625" style="12"/>
    <col min="15370" max="15370" width="6.7109375" style="12" customWidth="1"/>
    <col min="15371" max="15614" width="9.140625" style="12"/>
    <col min="15615" max="15615" width="11.5703125" style="12" bestFit="1" customWidth="1"/>
    <col min="15616" max="15616" width="20.7109375" style="12" customWidth="1"/>
    <col min="15617" max="15624" width="6.7109375" style="12" customWidth="1"/>
    <col min="15625" max="15625" width="9.140625" style="12"/>
    <col min="15626" max="15626" width="6.7109375" style="12" customWidth="1"/>
    <col min="15627" max="15870" width="9.140625" style="12"/>
    <col min="15871" max="15871" width="11.5703125" style="12" bestFit="1" customWidth="1"/>
    <col min="15872" max="15872" width="20.7109375" style="12" customWidth="1"/>
    <col min="15873" max="15880" width="6.7109375" style="12" customWidth="1"/>
    <col min="15881" max="15881" width="9.140625" style="12"/>
    <col min="15882" max="15882" width="6.7109375" style="12" customWidth="1"/>
    <col min="15883" max="16126" width="9.140625" style="12"/>
    <col min="16127" max="16127" width="11.5703125" style="12" bestFit="1" customWidth="1"/>
    <col min="16128" max="16128" width="20.7109375" style="12" customWidth="1"/>
    <col min="16129" max="16136" width="6.7109375" style="12" customWidth="1"/>
    <col min="16137" max="16137" width="9.140625" style="12"/>
    <col min="16138" max="16138" width="6.7109375" style="12" customWidth="1"/>
    <col min="16139" max="16375" width="9.140625" style="12"/>
    <col min="16376" max="16381" width="9.140625" style="12" customWidth="1"/>
    <col min="16382" max="16382" width="9.140625" style="12"/>
    <col min="16383" max="16384" width="9.140625" style="12" customWidth="1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s="75" customFormat="1" ht="12.75" x14ac:dyDescent="0.2">
      <c r="A2" s="342" t="s">
        <v>178</v>
      </c>
      <c r="B2" s="90"/>
      <c r="C2" s="90"/>
      <c r="D2" s="90"/>
      <c r="E2" s="90"/>
      <c r="F2" s="90"/>
      <c r="G2" s="90"/>
      <c r="H2" s="343" t="s">
        <v>18</v>
      </c>
      <c r="I2" s="343"/>
      <c r="J2" s="90"/>
      <c r="K2" s="343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E3" s="90"/>
      <c r="F3" s="90"/>
      <c r="G3" s="90"/>
      <c r="H3" s="89" t="s">
        <v>346</v>
      </c>
      <c r="I3" s="91"/>
      <c r="J3" s="90"/>
      <c r="K3" s="92"/>
    </row>
    <row r="4" spans="1:22" s="75" customFormat="1" ht="15" customHeight="1" x14ac:dyDescent="0.2">
      <c r="A4" s="89"/>
      <c r="B4" s="90"/>
      <c r="C4" s="90"/>
      <c r="D4" s="90"/>
      <c r="E4" s="90"/>
      <c r="F4" s="90"/>
      <c r="G4" s="90"/>
      <c r="H4" s="89"/>
      <c r="I4" s="91"/>
      <c r="J4" s="90"/>
      <c r="K4" s="92"/>
    </row>
    <row r="5" spans="1:22" ht="20.100000000000001" customHeight="1" x14ac:dyDescent="0.2">
      <c r="A5" s="1523" t="s">
        <v>12</v>
      </c>
      <c r="B5" s="125" t="s">
        <v>188</v>
      </c>
      <c r="C5" s="121"/>
      <c r="D5" s="121"/>
      <c r="E5" s="1523" t="s">
        <v>22</v>
      </c>
      <c r="F5" s="125" t="s">
        <v>51</v>
      </c>
      <c r="G5" s="125"/>
      <c r="H5" s="120"/>
      <c r="I5" s="120" t="s">
        <v>185</v>
      </c>
      <c r="J5" s="121"/>
      <c r="K5" s="126"/>
      <c r="M5" s="1521" t="s">
        <v>183</v>
      </c>
      <c r="N5" s="1522"/>
    </row>
    <row r="6" spans="1:22" ht="24" customHeight="1" x14ac:dyDescent="0.2">
      <c r="A6" s="1524"/>
      <c r="B6" s="123" t="s">
        <v>84</v>
      </c>
      <c r="C6" s="123" t="s">
        <v>85</v>
      </c>
      <c r="D6" s="124" t="s">
        <v>83</v>
      </c>
      <c r="E6" s="1524"/>
      <c r="F6" s="122" t="s">
        <v>86</v>
      </c>
      <c r="G6" s="122" t="s">
        <v>59</v>
      </c>
      <c r="H6" s="122" t="s">
        <v>10</v>
      </c>
      <c r="I6" s="123" t="s">
        <v>59</v>
      </c>
      <c r="J6" s="124" t="s">
        <v>10</v>
      </c>
      <c r="K6" s="122" t="s">
        <v>186</v>
      </c>
      <c r="M6" s="219" t="s">
        <v>187</v>
      </c>
      <c r="N6" s="220" t="s">
        <v>186</v>
      </c>
    </row>
    <row r="7" spans="1:22" ht="14.1" customHeight="1" x14ac:dyDescent="0.2">
      <c r="A7" s="218" t="s">
        <v>198</v>
      </c>
      <c r="B7" s="198"/>
      <c r="C7" s="198"/>
      <c r="D7" s="198"/>
      <c r="E7" s="198"/>
      <c r="F7" s="198"/>
      <c r="G7" s="198"/>
      <c r="H7" s="198"/>
      <c r="I7" s="198"/>
      <c r="J7" s="199"/>
      <c r="K7" s="427"/>
      <c r="M7" s="221">
        <f>IF(N7="","",SUMIF($K$7:$K$60,N7,$J$7:$J$60))</f>
        <v>0</v>
      </c>
      <c r="N7" s="224" t="s">
        <v>325</v>
      </c>
    </row>
    <row r="8" spans="1:22" ht="14.1" customHeight="1" x14ac:dyDescent="0.2">
      <c r="A8" s="60"/>
      <c r="B8" s="16"/>
      <c r="C8" s="16"/>
      <c r="D8" s="16"/>
      <c r="E8" s="14"/>
      <c r="F8" s="14">
        <v>4</v>
      </c>
      <c r="G8" s="13">
        <f t="shared" ref="G8:G17" si="0">IF(F8=2,C8*2*D8,IF(F8=4,(B8+C8)*2*D8,0))</f>
        <v>0</v>
      </c>
      <c r="H8" s="13">
        <f>G8*E8</f>
        <v>0</v>
      </c>
      <c r="I8" s="13">
        <f t="shared" ref="I8:I17" si="1">B8*D8*C8</f>
        <v>0</v>
      </c>
      <c r="J8" s="15">
        <f>I8*E8</f>
        <v>0</v>
      </c>
      <c r="K8" s="428" t="s">
        <v>326</v>
      </c>
      <c r="M8" s="222">
        <f t="shared" ref="M8:M14" si="2">IF(N8="","",SUMIF($K$7:$K$60,N8,$J$7:$J$60))</f>
        <v>0</v>
      </c>
      <c r="N8" s="225" t="s">
        <v>327</v>
      </c>
    </row>
    <row r="9" spans="1:22" ht="14.1" customHeight="1" x14ac:dyDescent="0.2">
      <c r="A9" s="60"/>
      <c r="B9" s="16"/>
      <c r="C9" s="16"/>
      <c r="D9" s="16"/>
      <c r="E9" s="14"/>
      <c r="F9" s="14">
        <v>4</v>
      </c>
      <c r="G9" s="13">
        <f t="shared" si="0"/>
        <v>0</v>
      </c>
      <c r="H9" s="13">
        <f t="shared" ref="H9:H59" si="3">G9*E9</f>
        <v>0</v>
      </c>
      <c r="I9" s="13">
        <f t="shared" si="1"/>
        <v>0</v>
      </c>
      <c r="J9" s="15">
        <f t="shared" ref="J9:J59" si="4">I9*E9</f>
        <v>0</v>
      </c>
      <c r="K9" s="428" t="s">
        <v>326</v>
      </c>
      <c r="M9" s="222">
        <f t="shared" si="2"/>
        <v>0</v>
      </c>
      <c r="N9" s="225" t="s">
        <v>328</v>
      </c>
    </row>
    <row r="10" spans="1:22" ht="14.1" customHeight="1" x14ac:dyDescent="0.2">
      <c r="A10" s="60"/>
      <c r="B10" s="16"/>
      <c r="C10" s="16"/>
      <c r="D10" s="16"/>
      <c r="E10" s="14"/>
      <c r="F10" s="14">
        <v>4</v>
      </c>
      <c r="G10" s="13">
        <f t="shared" si="0"/>
        <v>0</v>
      </c>
      <c r="H10" s="13">
        <f t="shared" si="3"/>
        <v>0</v>
      </c>
      <c r="I10" s="13">
        <f t="shared" si="1"/>
        <v>0</v>
      </c>
      <c r="J10" s="15">
        <f t="shared" si="4"/>
        <v>0</v>
      </c>
      <c r="K10" s="428" t="s">
        <v>326</v>
      </c>
      <c r="M10" s="222">
        <f t="shared" si="2"/>
        <v>0</v>
      </c>
      <c r="N10" s="225" t="s">
        <v>329</v>
      </c>
    </row>
    <row r="11" spans="1:22" ht="14.1" customHeight="1" x14ac:dyDescent="0.2">
      <c r="A11" s="60"/>
      <c r="B11" s="16"/>
      <c r="C11" s="16"/>
      <c r="D11" s="16"/>
      <c r="E11" s="14"/>
      <c r="F11" s="14">
        <v>4</v>
      </c>
      <c r="G11" s="13">
        <f t="shared" si="0"/>
        <v>0</v>
      </c>
      <c r="H11" s="13">
        <f t="shared" si="3"/>
        <v>0</v>
      </c>
      <c r="I11" s="13">
        <f t="shared" si="1"/>
        <v>0</v>
      </c>
      <c r="J11" s="15">
        <f t="shared" si="4"/>
        <v>0</v>
      </c>
      <c r="K11" s="428" t="s">
        <v>326</v>
      </c>
      <c r="M11" s="222">
        <f t="shared" si="2"/>
        <v>0</v>
      </c>
      <c r="N11" s="225" t="s">
        <v>326</v>
      </c>
    </row>
    <row r="12" spans="1:22" ht="14.1" customHeight="1" x14ac:dyDescent="0.2">
      <c r="A12" s="60"/>
      <c r="B12" s="16"/>
      <c r="C12" s="16"/>
      <c r="D12" s="16"/>
      <c r="E12" s="14"/>
      <c r="F12" s="14">
        <v>4</v>
      </c>
      <c r="G12" s="13">
        <f t="shared" si="0"/>
        <v>0</v>
      </c>
      <c r="H12" s="13">
        <f t="shared" si="3"/>
        <v>0</v>
      </c>
      <c r="I12" s="13">
        <f t="shared" si="1"/>
        <v>0</v>
      </c>
      <c r="J12" s="15">
        <f t="shared" si="4"/>
        <v>0</v>
      </c>
      <c r="K12" s="428" t="s">
        <v>326</v>
      </c>
      <c r="M12" s="222" t="str">
        <f t="shared" si="2"/>
        <v/>
      </c>
      <c r="N12" s="225"/>
    </row>
    <row r="13" spans="1:22" ht="14.1" customHeight="1" x14ac:dyDescent="0.2">
      <c r="A13" s="60"/>
      <c r="B13" s="16"/>
      <c r="C13" s="16"/>
      <c r="D13" s="16"/>
      <c r="E13" s="14"/>
      <c r="F13" s="14">
        <v>4</v>
      </c>
      <c r="G13" s="13">
        <f t="shared" si="0"/>
        <v>0</v>
      </c>
      <c r="H13" s="13">
        <f t="shared" si="3"/>
        <v>0</v>
      </c>
      <c r="I13" s="13">
        <f t="shared" si="1"/>
        <v>0</v>
      </c>
      <c r="J13" s="15">
        <f t="shared" si="4"/>
        <v>0</v>
      </c>
      <c r="K13" s="428" t="s">
        <v>326</v>
      </c>
      <c r="M13" s="222" t="str">
        <f t="shared" si="2"/>
        <v/>
      </c>
      <c r="N13" s="225"/>
    </row>
    <row r="14" spans="1:22" ht="14.1" customHeight="1" x14ac:dyDescent="0.2">
      <c r="A14" s="60"/>
      <c r="B14" s="16"/>
      <c r="C14" s="16"/>
      <c r="D14" s="16"/>
      <c r="E14" s="14"/>
      <c r="F14" s="14">
        <v>4</v>
      </c>
      <c r="G14" s="13">
        <f t="shared" si="0"/>
        <v>0</v>
      </c>
      <c r="H14" s="13">
        <f t="shared" si="3"/>
        <v>0</v>
      </c>
      <c r="I14" s="13">
        <f t="shared" si="1"/>
        <v>0</v>
      </c>
      <c r="J14" s="15">
        <f t="shared" si="4"/>
        <v>0</v>
      </c>
      <c r="K14" s="428" t="s">
        <v>326</v>
      </c>
      <c r="M14" s="226" t="str">
        <f t="shared" si="2"/>
        <v/>
      </c>
      <c r="N14" s="227"/>
    </row>
    <row r="15" spans="1:22" ht="14.1" customHeight="1" x14ac:dyDescent="0.2">
      <c r="A15" s="60"/>
      <c r="B15" s="16"/>
      <c r="C15" s="16"/>
      <c r="D15" s="16"/>
      <c r="E15" s="14"/>
      <c r="F15" s="14">
        <v>4</v>
      </c>
      <c r="G15" s="13">
        <f t="shared" si="0"/>
        <v>0</v>
      </c>
      <c r="H15" s="13">
        <f t="shared" si="3"/>
        <v>0</v>
      </c>
      <c r="I15" s="13">
        <f t="shared" si="1"/>
        <v>0</v>
      </c>
      <c r="J15" s="15">
        <f t="shared" si="4"/>
        <v>0</v>
      </c>
      <c r="K15" s="428" t="s">
        <v>326</v>
      </c>
      <c r="M15" s="228">
        <f>SUM(M7:M14)</f>
        <v>0</v>
      </c>
      <c r="N15" s="247" t="str">
        <f>IF(J60=M15,"OK","Conferir")</f>
        <v>OK</v>
      </c>
    </row>
    <row r="16" spans="1:22" ht="14.1" customHeight="1" x14ac:dyDescent="0.2">
      <c r="A16" s="60"/>
      <c r="B16" s="16"/>
      <c r="C16" s="16"/>
      <c r="D16" s="16"/>
      <c r="E16" s="14"/>
      <c r="F16" s="14">
        <v>4</v>
      </c>
      <c r="G16" s="13">
        <f t="shared" si="0"/>
        <v>0</v>
      </c>
      <c r="H16" s="13">
        <f t="shared" si="3"/>
        <v>0</v>
      </c>
      <c r="I16" s="13">
        <f t="shared" si="1"/>
        <v>0</v>
      </c>
      <c r="J16" s="15">
        <f t="shared" si="4"/>
        <v>0</v>
      </c>
      <c r="K16" s="428" t="s">
        <v>326</v>
      </c>
    </row>
    <row r="17" spans="1:11" ht="14.1" customHeight="1" x14ac:dyDescent="0.2">
      <c r="A17" s="94"/>
      <c r="B17" s="95"/>
      <c r="C17" s="95"/>
      <c r="D17" s="95"/>
      <c r="E17" s="96"/>
      <c r="F17" s="96">
        <v>4</v>
      </c>
      <c r="G17" s="45">
        <f t="shared" si="0"/>
        <v>0</v>
      </c>
      <c r="H17" s="45">
        <f t="shared" si="3"/>
        <v>0</v>
      </c>
      <c r="I17" s="45">
        <f t="shared" si="1"/>
        <v>0</v>
      </c>
      <c r="J17" s="97">
        <f t="shared" si="4"/>
        <v>0</v>
      </c>
      <c r="K17" s="428" t="s">
        <v>326</v>
      </c>
    </row>
    <row r="18" spans="1:11" ht="14.1" customHeight="1" x14ac:dyDescent="0.2">
      <c r="A18" s="218" t="s">
        <v>198</v>
      </c>
      <c r="B18" s="198"/>
      <c r="C18" s="198"/>
      <c r="D18" s="198"/>
      <c r="E18" s="198"/>
      <c r="F18" s="198"/>
      <c r="G18" s="198"/>
      <c r="H18" s="198"/>
      <c r="I18" s="198"/>
      <c r="J18" s="199"/>
      <c r="K18" s="427"/>
    </row>
    <row r="19" spans="1:11" ht="14.1" customHeight="1" x14ac:dyDescent="0.2">
      <c r="A19" s="60"/>
      <c r="B19" s="16"/>
      <c r="C19" s="16"/>
      <c r="D19" s="16"/>
      <c r="E19" s="14"/>
      <c r="F19" s="14">
        <v>4</v>
      </c>
      <c r="G19" s="13">
        <f t="shared" ref="G19:G28" si="5">IF(F19=2,C19*2*D19,IF(F19=4,(B19+C19)*2*D19,0))</f>
        <v>0</v>
      </c>
      <c r="H19" s="13">
        <f t="shared" si="3"/>
        <v>0</v>
      </c>
      <c r="I19" s="13">
        <f t="shared" ref="I19:I28" si="6">B19*D19*C19</f>
        <v>0</v>
      </c>
      <c r="J19" s="15">
        <f t="shared" si="4"/>
        <v>0</v>
      </c>
      <c r="K19" s="428" t="s">
        <v>326</v>
      </c>
    </row>
    <row r="20" spans="1:11" ht="14.1" customHeight="1" x14ac:dyDescent="0.2">
      <c r="A20" s="60"/>
      <c r="B20" s="16"/>
      <c r="C20" s="16"/>
      <c r="D20" s="16"/>
      <c r="E20" s="14"/>
      <c r="F20" s="14">
        <v>4</v>
      </c>
      <c r="G20" s="13">
        <f t="shared" si="5"/>
        <v>0</v>
      </c>
      <c r="H20" s="13">
        <f t="shared" si="3"/>
        <v>0</v>
      </c>
      <c r="I20" s="13">
        <f t="shared" si="6"/>
        <v>0</v>
      </c>
      <c r="J20" s="15">
        <f t="shared" si="4"/>
        <v>0</v>
      </c>
      <c r="K20" s="428" t="s">
        <v>326</v>
      </c>
    </row>
    <row r="21" spans="1:11" ht="14.1" customHeight="1" x14ac:dyDescent="0.2">
      <c r="A21" s="60"/>
      <c r="B21" s="16"/>
      <c r="C21" s="16"/>
      <c r="D21" s="16"/>
      <c r="E21" s="14"/>
      <c r="F21" s="14">
        <v>4</v>
      </c>
      <c r="G21" s="13">
        <f t="shared" si="5"/>
        <v>0</v>
      </c>
      <c r="H21" s="13">
        <f t="shared" si="3"/>
        <v>0</v>
      </c>
      <c r="I21" s="13">
        <f t="shared" si="6"/>
        <v>0</v>
      </c>
      <c r="J21" s="15">
        <f t="shared" si="4"/>
        <v>0</v>
      </c>
      <c r="K21" s="428" t="s">
        <v>326</v>
      </c>
    </row>
    <row r="22" spans="1:11" ht="14.1" customHeight="1" x14ac:dyDescent="0.2">
      <c r="A22" s="60"/>
      <c r="B22" s="16"/>
      <c r="C22" s="16"/>
      <c r="D22" s="16"/>
      <c r="E22" s="14"/>
      <c r="F22" s="14">
        <v>4</v>
      </c>
      <c r="G22" s="13">
        <f t="shared" si="5"/>
        <v>0</v>
      </c>
      <c r="H22" s="13">
        <f t="shared" si="3"/>
        <v>0</v>
      </c>
      <c r="I22" s="13">
        <f t="shared" si="6"/>
        <v>0</v>
      </c>
      <c r="J22" s="15">
        <f t="shared" si="4"/>
        <v>0</v>
      </c>
      <c r="K22" s="428" t="s">
        <v>326</v>
      </c>
    </row>
    <row r="23" spans="1:11" ht="14.1" customHeight="1" x14ac:dyDescent="0.2">
      <c r="A23" s="60"/>
      <c r="B23" s="16"/>
      <c r="C23" s="16"/>
      <c r="D23" s="16"/>
      <c r="E23" s="14"/>
      <c r="F23" s="14">
        <v>4</v>
      </c>
      <c r="G23" s="13">
        <f t="shared" si="5"/>
        <v>0</v>
      </c>
      <c r="H23" s="13">
        <f t="shared" si="3"/>
        <v>0</v>
      </c>
      <c r="I23" s="13">
        <f t="shared" si="6"/>
        <v>0</v>
      </c>
      <c r="J23" s="15">
        <f t="shared" si="4"/>
        <v>0</v>
      </c>
      <c r="K23" s="428" t="s">
        <v>326</v>
      </c>
    </row>
    <row r="24" spans="1:11" ht="14.1" customHeight="1" x14ac:dyDescent="0.2">
      <c r="A24" s="60"/>
      <c r="B24" s="16"/>
      <c r="C24" s="16"/>
      <c r="D24" s="16"/>
      <c r="E24" s="14"/>
      <c r="F24" s="14">
        <v>4</v>
      </c>
      <c r="G24" s="13">
        <f t="shared" si="5"/>
        <v>0</v>
      </c>
      <c r="H24" s="13">
        <f t="shared" si="3"/>
        <v>0</v>
      </c>
      <c r="I24" s="13">
        <f t="shared" si="6"/>
        <v>0</v>
      </c>
      <c r="J24" s="15">
        <f t="shared" si="4"/>
        <v>0</v>
      </c>
      <c r="K24" s="428" t="s">
        <v>326</v>
      </c>
    </row>
    <row r="25" spans="1:11" ht="14.1" customHeight="1" x14ac:dyDescent="0.2">
      <c r="A25" s="60"/>
      <c r="B25" s="16"/>
      <c r="C25" s="16"/>
      <c r="D25" s="16"/>
      <c r="E25" s="14"/>
      <c r="F25" s="14">
        <v>4</v>
      </c>
      <c r="G25" s="13">
        <f t="shared" si="5"/>
        <v>0</v>
      </c>
      <c r="H25" s="13">
        <f t="shared" si="3"/>
        <v>0</v>
      </c>
      <c r="I25" s="13">
        <f t="shared" si="6"/>
        <v>0</v>
      </c>
      <c r="J25" s="15">
        <f t="shared" si="4"/>
        <v>0</v>
      </c>
      <c r="K25" s="428" t="s">
        <v>326</v>
      </c>
    </row>
    <row r="26" spans="1:11" ht="14.1" customHeight="1" x14ac:dyDescent="0.2">
      <c r="A26" s="60"/>
      <c r="B26" s="16"/>
      <c r="C26" s="16"/>
      <c r="D26" s="16"/>
      <c r="E26" s="14"/>
      <c r="F26" s="14">
        <v>4</v>
      </c>
      <c r="G26" s="13">
        <f t="shared" si="5"/>
        <v>0</v>
      </c>
      <c r="H26" s="13">
        <f t="shared" si="3"/>
        <v>0</v>
      </c>
      <c r="I26" s="13">
        <f t="shared" si="6"/>
        <v>0</v>
      </c>
      <c r="J26" s="15">
        <f t="shared" si="4"/>
        <v>0</v>
      </c>
      <c r="K26" s="428" t="s">
        <v>326</v>
      </c>
    </row>
    <row r="27" spans="1:11" ht="14.1" customHeight="1" x14ac:dyDescent="0.2">
      <c r="A27" s="60"/>
      <c r="B27" s="16"/>
      <c r="C27" s="16"/>
      <c r="D27" s="16"/>
      <c r="E27" s="14"/>
      <c r="F27" s="14">
        <v>4</v>
      </c>
      <c r="G27" s="13">
        <f t="shared" si="5"/>
        <v>0</v>
      </c>
      <c r="H27" s="13">
        <f t="shared" si="3"/>
        <v>0</v>
      </c>
      <c r="I27" s="13">
        <f t="shared" si="6"/>
        <v>0</v>
      </c>
      <c r="J27" s="15">
        <f t="shared" si="4"/>
        <v>0</v>
      </c>
      <c r="K27" s="428" t="s">
        <v>326</v>
      </c>
    </row>
    <row r="28" spans="1:11" ht="14.1" customHeight="1" x14ac:dyDescent="0.2">
      <c r="A28" s="94"/>
      <c r="B28" s="95"/>
      <c r="C28" s="95"/>
      <c r="D28" s="95"/>
      <c r="E28" s="96"/>
      <c r="F28" s="96">
        <v>4</v>
      </c>
      <c r="G28" s="45">
        <f t="shared" si="5"/>
        <v>0</v>
      </c>
      <c r="H28" s="45">
        <f t="shared" si="3"/>
        <v>0</v>
      </c>
      <c r="I28" s="45">
        <f t="shared" si="6"/>
        <v>0</v>
      </c>
      <c r="J28" s="97">
        <f t="shared" si="4"/>
        <v>0</v>
      </c>
      <c r="K28" s="428" t="s">
        <v>326</v>
      </c>
    </row>
    <row r="29" spans="1:11" ht="14.1" customHeight="1" x14ac:dyDescent="0.2">
      <c r="A29" s="218" t="s">
        <v>198</v>
      </c>
      <c r="B29" s="198"/>
      <c r="C29" s="198"/>
      <c r="D29" s="198"/>
      <c r="E29" s="198"/>
      <c r="F29" s="198"/>
      <c r="G29" s="198"/>
      <c r="H29" s="198"/>
      <c r="I29" s="198"/>
      <c r="J29" s="199"/>
      <c r="K29" s="427"/>
    </row>
    <row r="30" spans="1:11" ht="14.1" customHeight="1" x14ac:dyDescent="0.2">
      <c r="A30" s="60"/>
      <c r="B30" s="16"/>
      <c r="C30" s="16"/>
      <c r="D30" s="16"/>
      <c r="E30" s="14"/>
      <c r="F30" s="14">
        <v>4</v>
      </c>
      <c r="G30" s="13">
        <f t="shared" ref="G30:G43" si="7">IF(F30=2,C30*2*D30,IF(F30=4,(B30+C30)*2*D30,0))</f>
        <v>0</v>
      </c>
      <c r="H30" s="13">
        <f t="shared" si="3"/>
        <v>0</v>
      </c>
      <c r="I30" s="13">
        <f t="shared" ref="I30:I43" si="8">B30*D30*C30</f>
        <v>0</v>
      </c>
      <c r="J30" s="15">
        <f t="shared" si="4"/>
        <v>0</v>
      </c>
      <c r="K30" s="428" t="s">
        <v>326</v>
      </c>
    </row>
    <row r="31" spans="1:11" ht="14.1" customHeight="1" x14ac:dyDescent="0.2">
      <c r="A31" s="60"/>
      <c r="B31" s="16"/>
      <c r="C31" s="16"/>
      <c r="D31" s="16"/>
      <c r="E31" s="14"/>
      <c r="F31" s="14">
        <v>4</v>
      </c>
      <c r="G31" s="13">
        <f t="shared" si="7"/>
        <v>0</v>
      </c>
      <c r="H31" s="13">
        <f t="shared" si="3"/>
        <v>0</v>
      </c>
      <c r="I31" s="13">
        <f t="shared" si="8"/>
        <v>0</v>
      </c>
      <c r="J31" s="15">
        <f t="shared" si="4"/>
        <v>0</v>
      </c>
      <c r="K31" s="428" t="s">
        <v>326</v>
      </c>
    </row>
    <row r="32" spans="1:11" ht="14.1" customHeight="1" x14ac:dyDescent="0.2">
      <c r="A32" s="60"/>
      <c r="B32" s="16"/>
      <c r="C32" s="16"/>
      <c r="D32" s="16"/>
      <c r="E32" s="14"/>
      <c r="F32" s="14">
        <v>4</v>
      </c>
      <c r="G32" s="13">
        <f t="shared" si="7"/>
        <v>0</v>
      </c>
      <c r="H32" s="13">
        <f t="shared" si="3"/>
        <v>0</v>
      </c>
      <c r="I32" s="13">
        <f t="shared" si="8"/>
        <v>0</v>
      </c>
      <c r="J32" s="15">
        <f t="shared" si="4"/>
        <v>0</v>
      </c>
      <c r="K32" s="428" t="s">
        <v>326</v>
      </c>
    </row>
    <row r="33" spans="1:11" ht="14.1" customHeight="1" x14ac:dyDescent="0.2">
      <c r="A33" s="60"/>
      <c r="B33" s="16"/>
      <c r="C33" s="16"/>
      <c r="D33" s="16"/>
      <c r="E33" s="14"/>
      <c r="F33" s="14">
        <v>4</v>
      </c>
      <c r="G33" s="13">
        <f t="shared" si="7"/>
        <v>0</v>
      </c>
      <c r="H33" s="13">
        <f t="shared" si="3"/>
        <v>0</v>
      </c>
      <c r="I33" s="13">
        <f t="shared" si="8"/>
        <v>0</v>
      </c>
      <c r="J33" s="15">
        <f t="shared" si="4"/>
        <v>0</v>
      </c>
      <c r="K33" s="428" t="s">
        <v>326</v>
      </c>
    </row>
    <row r="34" spans="1:11" ht="14.1" customHeight="1" x14ac:dyDescent="0.2">
      <c r="A34" s="60"/>
      <c r="B34" s="16"/>
      <c r="C34" s="16"/>
      <c r="D34" s="16"/>
      <c r="E34" s="14"/>
      <c r="F34" s="14">
        <v>4</v>
      </c>
      <c r="G34" s="13">
        <f t="shared" si="7"/>
        <v>0</v>
      </c>
      <c r="H34" s="13">
        <f t="shared" si="3"/>
        <v>0</v>
      </c>
      <c r="I34" s="13">
        <f t="shared" si="8"/>
        <v>0</v>
      </c>
      <c r="J34" s="15">
        <f t="shared" si="4"/>
        <v>0</v>
      </c>
      <c r="K34" s="428" t="s">
        <v>326</v>
      </c>
    </row>
    <row r="35" spans="1:11" ht="14.1" customHeight="1" x14ac:dyDescent="0.2">
      <c r="A35" s="60"/>
      <c r="B35" s="16"/>
      <c r="C35" s="16"/>
      <c r="D35" s="16"/>
      <c r="E35" s="14"/>
      <c r="F35" s="14">
        <v>4</v>
      </c>
      <c r="G35" s="13">
        <f t="shared" si="7"/>
        <v>0</v>
      </c>
      <c r="H35" s="13">
        <f t="shared" si="3"/>
        <v>0</v>
      </c>
      <c r="I35" s="13">
        <f t="shared" si="8"/>
        <v>0</v>
      </c>
      <c r="J35" s="15">
        <f t="shared" si="4"/>
        <v>0</v>
      </c>
      <c r="K35" s="428" t="s">
        <v>326</v>
      </c>
    </row>
    <row r="36" spans="1:11" ht="14.1" customHeight="1" x14ac:dyDescent="0.2">
      <c r="A36" s="60"/>
      <c r="B36" s="16"/>
      <c r="C36" s="16"/>
      <c r="D36" s="16"/>
      <c r="E36" s="14"/>
      <c r="F36" s="14">
        <v>4</v>
      </c>
      <c r="G36" s="13">
        <f t="shared" si="7"/>
        <v>0</v>
      </c>
      <c r="H36" s="13">
        <f t="shared" si="3"/>
        <v>0</v>
      </c>
      <c r="I36" s="13">
        <f t="shared" si="8"/>
        <v>0</v>
      </c>
      <c r="J36" s="15">
        <f t="shared" si="4"/>
        <v>0</v>
      </c>
      <c r="K36" s="428" t="s">
        <v>326</v>
      </c>
    </row>
    <row r="37" spans="1:11" ht="14.1" customHeight="1" x14ac:dyDescent="0.2">
      <c r="A37" s="60"/>
      <c r="B37" s="16"/>
      <c r="C37" s="16"/>
      <c r="D37" s="16"/>
      <c r="E37" s="14"/>
      <c r="F37" s="14">
        <v>4</v>
      </c>
      <c r="G37" s="13">
        <f t="shared" si="7"/>
        <v>0</v>
      </c>
      <c r="H37" s="13">
        <f t="shared" si="3"/>
        <v>0</v>
      </c>
      <c r="I37" s="13">
        <f t="shared" si="8"/>
        <v>0</v>
      </c>
      <c r="J37" s="15">
        <f t="shared" si="4"/>
        <v>0</v>
      </c>
      <c r="K37" s="428" t="s">
        <v>326</v>
      </c>
    </row>
    <row r="38" spans="1:11" ht="14.1" customHeight="1" x14ac:dyDescent="0.2">
      <c r="A38" s="60"/>
      <c r="B38" s="16"/>
      <c r="C38" s="16"/>
      <c r="D38" s="16"/>
      <c r="E38" s="14"/>
      <c r="F38" s="14">
        <v>4</v>
      </c>
      <c r="G38" s="13">
        <f t="shared" si="7"/>
        <v>0</v>
      </c>
      <c r="H38" s="13">
        <f t="shared" si="3"/>
        <v>0</v>
      </c>
      <c r="I38" s="13">
        <f t="shared" si="8"/>
        <v>0</v>
      </c>
      <c r="J38" s="15">
        <f t="shared" si="4"/>
        <v>0</v>
      </c>
      <c r="K38" s="428" t="s">
        <v>326</v>
      </c>
    </row>
    <row r="39" spans="1:11" ht="14.1" customHeight="1" x14ac:dyDescent="0.2">
      <c r="A39" s="60"/>
      <c r="B39" s="16"/>
      <c r="C39" s="16"/>
      <c r="D39" s="16"/>
      <c r="E39" s="14"/>
      <c r="F39" s="14">
        <v>4</v>
      </c>
      <c r="G39" s="13">
        <f t="shared" si="7"/>
        <v>0</v>
      </c>
      <c r="H39" s="13">
        <f t="shared" si="3"/>
        <v>0</v>
      </c>
      <c r="I39" s="13">
        <f t="shared" si="8"/>
        <v>0</v>
      </c>
      <c r="J39" s="15">
        <f t="shared" si="4"/>
        <v>0</v>
      </c>
      <c r="K39" s="428" t="s">
        <v>326</v>
      </c>
    </row>
    <row r="40" spans="1:11" ht="14.1" customHeight="1" x14ac:dyDescent="0.2">
      <c r="A40" s="60"/>
      <c r="B40" s="16"/>
      <c r="C40" s="16"/>
      <c r="D40" s="16"/>
      <c r="E40" s="14"/>
      <c r="F40" s="14">
        <v>4</v>
      </c>
      <c r="G40" s="13">
        <f t="shared" si="7"/>
        <v>0</v>
      </c>
      <c r="H40" s="13">
        <f t="shared" si="3"/>
        <v>0</v>
      </c>
      <c r="I40" s="13">
        <f t="shared" si="8"/>
        <v>0</v>
      </c>
      <c r="J40" s="15">
        <f t="shared" si="4"/>
        <v>0</v>
      </c>
      <c r="K40" s="428" t="s">
        <v>326</v>
      </c>
    </row>
    <row r="41" spans="1:11" ht="14.1" customHeight="1" x14ac:dyDescent="0.2">
      <c r="A41" s="60"/>
      <c r="B41" s="16"/>
      <c r="C41" s="16"/>
      <c r="D41" s="16"/>
      <c r="E41" s="14"/>
      <c r="F41" s="14">
        <v>4</v>
      </c>
      <c r="G41" s="13">
        <f t="shared" si="7"/>
        <v>0</v>
      </c>
      <c r="H41" s="13">
        <f t="shared" si="3"/>
        <v>0</v>
      </c>
      <c r="I41" s="13">
        <f t="shared" si="8"/>
        <v>0</v>
      </c>
      <c r="J41" s="15">
        <f t="shared" si="4"/>
        <v>0</v>
      </c>
      <c r="K41" s="428" t="s">
        <v>326</v>
      </c>
    </row>
    <row r="42" spans="1:11" ht="14.1" customHeight="1" x14ac:dyDescent="0.2">
      <c r="A42" s="60"/>
      <c r="B42" s="16"/>
      <c r="C42" s="16"/>
      <c r="D42" s="16"/>
      <c r="E42" s="14"/>
      <c r="F42" s="14">
        <v>4</v>
      </c>
      <c r="G42" s="13">
        <f t="shared" si="7"/>
        <v>0</v>
      </c>
      <c r="H42" s="13">
        <f t="shared" si="3"/>
        <v>0</v>
      </c>
      <c r="I42" s="13">
        <f t="shared" si="8"/>
        <v>0</v>
      </c>
      <c r="J42" s="15">
        <f t="shared" si="4"/>
        <v>0</v>
      </c>
      <c r="K42" s="428" t="s">
        <v>326</v>
      </c>
    </row>
    <row r="43" spans="1:11" ht="14.1" customHeight="1" x14ac:dyDescent="0.2">
      <c r="A43" s="94"/>
      <c r="B43" s="95"/>
      <c r="C43" s="95"/>
      <c r="D43" s="95"/>
      <c r="E43" s="96"/>
      <c r="F43" s="96">
        <v>4</v>
      </c>
      <c r="G43" s="45">
        <f t="shared" si="7"/>
        <v>0</v>
      </c>
      <c r="H43" s="45">
        <f t="shared" si="3"/>
        <v>0</v>
      </c>
      <c r="I43" s="45">
        <f t="shared" si="8"/>
        <v>0</v>
      </c>
      <c r="J43" s="97">
        <f t="shared" si="4"/>
        <v>0</v>
      </c>
      <c r="K43" s="428" t="s">
        <v>326</v>
      </c>
    </row>
    <row r="44" spans="1:11" ht="14.1" customHeight="1" x14ac:dyDescent="0.2">
      <c r="A44" s="218" t="s">
        <v>198</v>
      </c>
      <c r="B44" s="198"/>
      <c r="C44" s="198"/>
      <c r="D44" s="198"/>
      <c r="E44" s="198"/>
      <c r="F44" s="198"/>
      <c r="G44" s="198"/>
      <c r="H44" s="198"/>
      <c r="I44" s="198"/>
      <c r="J44" s="199"/>
      <c r="K44" s="427"/>
    </row>
    <row r="45" spans="1:11" ht="14.1" customHeight="1" x14ac:dyDescent="0.2">
      <c r="A45" s="60"/>
      <c r="B45" s="16"/>
      <c r="C45" s="16"/>
      <c r="D45" s="16"/>
      <c r="E45" s="14"/>
      <c r="F45" s="14">
        <v>4</v>
      </c>
      <c r="G45" s="13">
        <f t="shared" ref="G45:G56" si="9">IF(F45=2,C45*2*D45,IF(F45=4,(B45+C45)*2*D45,0))</f>
        <v>0</v>
      </c>
      <c r="H45" s="13">
        <f t="shared" ref="H45:H58" si="10">G45*E45</f>
        <v>0</v>
      </c>
      <c r="I45" s="13">
        <f t="shared" ref="I45:I56" si="11">B45*D45*C45</f>
        <v>0</v>
      </c>
      <c r="J45" s="15">
        <f t="shared" ref="J45:J58" si="12">I45*E45</f>
        <v>0</v>
      </c>
      <c r="K45" s="428" t="s">
        <v>326</v>
      </c>
    </row>
    <row r="46" spans="1:11" ht="14.1" customHeight="1" x14ac:dyDescent="0.2">
      <c r="A46" s="60"/>
      <c r="B46" s="16"/>
      <c r="C46" s="16"/>
      <c r="D46" s="16"/>
      <c r="E46" s="14"/>
      <c r="F46" s="14">
        <v>4</v>
      </c>
      <c r="G46" s="13">
        <f t="shared" si="9"/>
        <v>0</v>
      </c>
      <c r="H46" s="13">
        <f t="shared" si="10"/>
        <v>0</v>
      </c>
      <c r="I46" s="13">
        <f t="shared" si="11"/>
        <v>0</v>
      </c>
      <c r="J46" s="15">
        <f t="shared" si="12"/>
        <v>0</v>
      </c>
      <c r="K46" s="428" t="s">
        <v>326</v>
      </c>
    </row>
    <row r="47" spans="1:11" ht="14.1" customHeight="1" x14ac:dyDescent="0.2">
      <c r="A47" s="60"/>
      <c r="B47" s="16"/>
      <c r="C47" s="16"/>
      <c r="D47" s="16"/>
      <c r="E47" s="14"/>
      <c r="F47" s="14">
        <v>4</v>
      </c>
      <c r="G47" s="13">
        <f t="shared" si="9"/>
        <v>0</v>
      </c>
      <c r="H47" s="13">
        <f t="shared" si="10"/>
        <v>0</v>
      </c>
      <c r="I47" s="13">
        <f t="shared" si="11"/>
        <v>0</v>
      </c>
      <c r="J47" s="15">
        <f t="shared" si="12"/>
        <v>0</v>
      </c>
      <c r="K47" s="428" t="s">
        <v>326</v>
      </c>
    </row>
    <row r="48" spans="1:11" ht="14.1" customHeight="1" x14ac:dyDescent="0.2">
      <c r="A48" s="60"/>
      <c r="B48" s="16"/>
      <c r="C48" s="16"/>
      <c r="D48" s="16"/>
      <c r="E48" s="14"/>
      <c r="F48" s="14">
        <v>4</v>
      </c>
      <c r="G48" s="13">
        <f t="shared" si="9"/>
        <v>0</v>
      </c>
      <c r="H48" s="13">
        <f t="shared" si="10"/>
        <v>0</v>
      </c>
      <c r="I48" s="13">
        <f t="shared" si="11"/>
        <v>0</v>
      </c>
      <c r="J48" s="15">
        <f t="shared" si="12"/>
        <v>0</v>
      </c>
      <c r="K48" s="428" t="s">
        <v>326</v>
      </c>
    </row>
    <row r="49" spans="1:17" ht="14.1" customHeight="1" x14ac:dyDescent="0.2">
      <c r="A49" s="60"/>
      <c r="B49" s="16"/>
      <c r="C49" s="16"/>
      <c r="D49" s="16"/>
      <c r="E49" s="14"/>
      <c r="F49" s="14">
        <v>4</v>
      </c>
      <c r="G49" s="13">
        <f t="shared" si="9"/>
        <v>0</v>
      </c>
      <c r="H49" s="13">
        <f t="shared" si="10"/>
        <v>0</v>
      </c>
      <c r="I49" s="13">
        <f t="shared" si="11"/>
        <v>0</v>
      </c>
      <c r="J49" s="15">
        <f t="shared" si="12"/>
        <v>0</v>
      </c>
      <c r="K49" s="428" t="s">
        <v>326</v>
      </c>
    </row>
    <row r="50" spans="1:17" ht="14.1" customHeight="1" x14ac:dyDescent="0.2">
      <c r="A50" s="60"/>
      <c r="B50" s="16"/>
      <c r="C50" s="16"/>
      <c r="D50" s="16"/>
      <c r="E50" s="14"/>
      <c r="F50" s="14">
        <v>4</v>
      </c>
      <c r="G50" s="13">
        <f t="shared" si="9"/>
        <v>0</v>
      </c>
      <c r="H50" s="13">
        <f t="shared" si="10"/>
        <v>0</v>
      </c>
      <c r="I50" s="13">
        <f t="shared" si="11"/>
        <v>0</v>
      </c>
      <c r="J50" s="15">
        <f t="shared" si="12"/>
        <v>0</v>
      </c>
      <c r="K50" s="428" t="s">
        <v>326</v>
      </c>
    </row>
    <row r="51" spans="1:17" ht="14.1" customHeight="1" x14ac:dyDescent="0.2">
      <c r="A51" s="60"/>
      <c r="B51" s="16"/>
      <c r="C51" s="16"/>
      <c r="D51" s="16"/>
      <c r="E51" s="14"/>
      <c r="F51" s="14">
        <v>4</v>
      </c>
      <c r="G51" s="13">
        <f t="shared" si="9"/>
        <v>0</v>
      </c>
      <c r="H51" s="13">
        <f t="shared" si="10"/>
        <v>0</v>
      </c>
      <c r="I51" s="13">
        <f t="shared" si="11"/>
        <v>0</v>
      </c>
      <c r="J51" s="15">
        <f t="shared" si="12"/>
        <v>0</v>
      </c>
      <c r="K51" s="428" t="s">
        <v>326</v>
      </c>
    </row>
    <row r="52" spans="1:17" ht="14.1" customHeight="1" x14ac:dyDescent="0.2">
      <c r="A52" s="60"/>
      <c r="B52" s="16"/>
      <c r="C52" s="16"/>
      <c r="D52" s="16"/>
      <c r="E52" s="14"/>
      <c r="F52" s="14">
        <v>4</v>
      </c>
      <c r="G52" s="13">
        <f t="shared" si="9"/>
        <v>0</v>
      </c>
      <c r="H52" s="13">
        <f t="shared" si="10"/>
        <v>0</v>
      </c>
      <c r="I52" s="13">
        <f t="shared" si="11"/>
        <v>0</v>
      </c>
      <c r="J52" s="15">
        <f t="shared" si="12"/>
        <v>0</v>
      </c>
      <c r="K52" s="428" t="s">
        <v>326</v>
      </c>
      <c r="Q52" s="27"/>
    </row>
    <row r="53" spans="1:17" ht="14.1" customHeight="1" x14ac:dyDescent="0.2">
      <c r="A53" s="60"/>
      <c r="B53" s="16"/>
      <c r="C53" s="16"/>
      <c r="D53" s="16"/>
      <c r="E53" s="14"/>
      <c r="F53" s="14">
        <v>4</v>
      </c>
      <c r="G53" s="13">
        <f t="shared" si="9"/>
        <v>0</v>
      </c>
      <c r="H53" s="13">
        <f t="shared" si="10"/>
        <v>0</v>
      </c>
      <c r="I53" s="13">
        <f t="shared" si="11"/>
        <v>0</v>
      </c>
      <c r="J53" s="15">
        <f t="shared" si="12"/>
        <v>0</v>
      </c>
      <c r="K53" s="428" t="s">
        <v>326</v>
      </c>
    </row>
    <row r="54" spans="1:17" ht="14.1" customHeight="1" x14ac:dyDescent="0.2">
      <c r="A54" s="60"/>
      <c r="B54" s="16"/>
      <c r="C54" s="16"/>
      <c r="D54" s="16"/>
      <c r="E54" s="14"/>
      <c r="F54" s="14">
        <v>4</v>
      </c>
      <c r="G54" s="13">
        <f t="shared" si="9"/>
        <v>0</v>
      </c>
      <c r="H54" s="13">
        <f t="shared" si="10"/>
        <v>0</v>
      </c>
      <c r="I54" s="13">
        <f t="shared" si="11"/>
        <v>0</v>
      </c>
      <c r="J54" s="15">
        <f t="shared" si="12"/>
        <v>0</v>
      </c>
      <c r="K54" s="428" t="s">
        <v>326</v>
      </c>
    </row>
    <row r="55" spans="1:17" ht="14.1" customHeight="1" x14ac:dyDescent="0.2">
      <c r="A55" s="60"/>
      <c r="B55" s="16"/>
      <c r="C55" s="16"/>
      <c r="D55" s="16"/>
      <c r="E55" s="14"/>
      <c r="F55" s="14">
        <v>4</v>
      </c>
      <c r="G55" s="13">
        <f t="shared" si="9"/>
        <v>0</v>
      </c>
      <c r="H55" s="13">
        <f t="shared" si="10"/>
        <v>0</v>
      </c>
      <c r="I55" s="13">
        <f t="shared" si="11"/>
        <v>0</v>
      </c>
      <c r="J55" s="15">
        <f t="shared" si="12"/>
        <v>0</v>
      </c>
      <c r="K55" s="428" t="s">
        <v>326</v>
      </c>
    </row>
    <row r="56" spans="1:17" ht="14.1" customHeight="1" x14ac:dyDescent="0.2">
      <c r="A56" s="94"/>
      <c r="B56" s="95"/>
      <c r="C56" s="95"/>
      <c r="D56" s="95"/>
      <c r="E56" s="98"/>
      <c r="F56" s="98">
        <v>4</v>
      </c>
      <c r="G56" s="13">
        <f t="shared" si="9"/>
        <v>0</v>
      </c>
      <c r="H56" s="13">
        <f t="shared" si="10"/>
        <v>0</v>
      </c>
      <c r="I56" s="13">
        <f t="shared" si="11"/>
        <v>0</v>
      </c>
      <c r="J56" s="15">
        <f t="shared" si="12"/>
        <v>0</v>
      </c>
      <c r="K56" s="428" t="s">
        <v>326</v>
      </c>
    </row>
    <row r="57" spans="1:17" ht="14.1" customHeight="1" x14ac:dyDescent="0.2">
      <c r="A57" s="218" t="s">
        <v>198</v>
      </c>
      <c r="B57" s="198"/>
      <c r="C57" s="198"/>
      <c r="D57" s="198"/>
      <c r="E57" s="198"/>
      <c r="F57" s="198"/>
      <c r="G57" s="198"/>
      <c r="H57" s="198"/>
      <c r="I57" s="198"/>
      <c r="J57" s="199"/>
      <c r="K57" s="427"/>
    </row>
    <row r="58" spans="1:17" ht="14.1" customHeight="1" x14ac:dyDescent="0.2">
      <c r="A58" s="60"/>
      <c r="B58" s="16"/>
      <c r="C58" s="16"/>
      <c r="D58" s="16"/>
      <c r="E58" s="14"/>
      <c r="F58" s="14">
        <v>4</v>
      </c>
      <c r="G58" s="13">
        <f>IF(F58=2,C58*2*D58,IF(F58=4,(B58+C58)*2*D58,0))</f>
        <v>0</v>
      </c>
      <c r="H58" s="13">
        <f t="shared" si="10"/>
        <v>0</v>
      </c>
      <c r="I58" s="13">
        <f>B58*D58*C58</f>
        <v>0</v>
      </c>
      <c r="J58" s="15">
        <f t="shared" si="12"/>
        <v>0</v>
      </c>
      <c r="K58" s="428" t="s">
        <v>326</v>
      </c>
    </row>
    <row r="59" spans="1:17" ht="14.1" customHeight="1" thickBot="1" x14ac:dyDescent="0.25">
      <c r="A59" s="99"/>
      <c r="B59" s="16"/>
      <c r="C59" s="16"/>
      <c r="D59" s="16"/>
      <c r="E59" s="14"/>
      <c r="F59" s="14">
        <v>4</v>
      </c>
      <c r="G59" s="13">
        <f>IF(F59=2,C59*2*D59,IF(F59=4,(B59+C59)*2*D59,0))</f>
        <v>0</v>
      </c>
      <c r="H59" s="13">
        <f t="shared" si="3"/>
        <v>0</v>
      </c>
      <c r="I59" s="13">
        <f>B59*D59*C59</f>
        <v>0</v>
      </c>
      <c r="J59" s="15">
        <f t="shared" si="4"/>
        <v>0</v>
      </c>
      <c r="K59" s="428" t="s">
        <v>326</v>
      </c>
    </row>
    <row r="60" spans="1:17" ht="14.1" customHeight="1" thickTop="1" thickBot="1" x14ac:dyDescent="0.25">
      <c r="A60" s="105" t="s">
        <v>20</v>
      </c>
      <c r="B60" s="109"/>
      <c r="C60" s="105"/>
      <c r="D60" s="110"/>
      <c r="E60" s="111"/>
      <c r="F60" s="112"/>
      <c r="G60" s="110"/>
      <c r="H60" s="44">
        <f>SUM(H7:H59)</f>
        <v>0</v>
      </c>
      <c r="I60" s="110" t="s">
        <v>15</v>
      </c>
      <c r="J60" s="110">
        <f>SUM(J7:J59)</f>
        <v>0</v>
      </c>
      <c r="K60" s="229" t="s">
        <v>91</v>
      </c>
      <c r="L60" s="52"/>
      <c r="M60" s="52"/>
    </row>
    <row r="61" spans="1:17" ht="14.1" customHeight="1" thickTop="1" thickBot="1" x14ac:dyDescent="0.25">
      <c r="A61" s="100"/>
      <c r="B61" s="101"/>
      <c r="C61" s="101"/>
      <c r="D61" s="101"/>
      <c r="E61" s="101"/>
      <c r="F61" s="101"/>
      <c r="G61" s="101"/>
      <c r="H61" s="101"/>
      <c r="I61" s="101"/>
      <c r="J61" s="101"/>
      <c r="K61" s="217"/>
      <c r="L61" s="52"/>
      <c r="M61" s="52"/>
    </row>
    <row r="62" spans="1:17" ht="14.1" customHeight="1" thickTop="1" thickBot="1" x14ac:dyDescent="0.25">
      <c r="A62" s="104"/>
      <c r="B62" s="105"/>
      <c r="C62" s="105"/>
      <c r="D62" s="110" t="s">
        <v>190</v>
      </c>
      <c r="E62" s="105"/>
      <c r="F62" s="112"/>
      <c r="G62" s="110"/>
      <c r="H62" s="110">
        <f>SUM(H30:H43)</f>
        <v>0</v>
      </c>
      <c r="I62" s="110" t="s">
        <v>15</v>
      </c>
      <c r="J62" s="110"/>
      <c r="K62" s="230"/>
    </row>
    <row r="63" spans="1:17" ht="14.1" customHeight="1" thickTop="1" x14ac:dyDescent="0.2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231"/>
      <c r="L63" s="52"/>
      <c r="M63" s="52"/>
    </row>
    <row r="64" spans="1:17" ht="14.1" customHeight="1" x14ac:dyDescent="0.2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231"/>
      <c r="L64" s="52"/>
      <c r="M64" s="52"/>
    </row>
    <row r="65" spans="1:13" ht="14.1" customHeight="1" x14ac:dyDescent="0.2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231"/>
      <c r="L65" s="52"/>
      <c r="M65" s="52"/>
    </row>
    <row r="66" spans="1:13" ht="14.1" customHeight="1" x14ac:dyDescent="0.2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231"/>
      <c r="L66" s="52"/>
      <c r="M66" s="52"/>
    </row>
    <row r="67" spans="1:13" ht="14.1" customHeight="1" x14ac:dyDescent="0.2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231"/>
      <c r="L67" s="52"/>
      <c r="M67" s="52"/>
    </row>
    <row r="68" spans="1:13" ht="14.1" customHeight="1" x14ac:dyDescent="0.2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231"/>
      <c r="L68" s="52"/>
      <c r="M68" s="52"/>
    </row>
    <row r="69" spans="1:13" ht="14.1" customHeight="1" x14ac:dyDescent="0.2">
      <c r="K69" s="26"/>
    </row>
    <row r="70" spans="1:13" ht="14.1" customHeight="1" x14ac:dyDescent="0.2">
      <c r="K70" s="26"/>
    </row>
    <row r="72" spans="1:13" ht="14.1" customHeight="1" x14ac:dyDescent="0.2">
      <c r="J72" s="52"/>
      <c r="K72" s="52"/>
    </row>
  </sheetData>
  <mergeCells count="3">
    <mergeCell ref="M5:N5"/>
    <mergeCell ref="A5:A6"/>
    <mergeCell ref="E5:E6"/>
  </mergeCells>
  <dataValidations disablePrompts="1" count="1">
    <dataValidation type="list" allowBlank="1" showInputMessage="1" showErrorMessage="1" sqref="K7:K59" xr:uid="{00000000-0002-0000-1D00-000000000000}">
      <formula1>$N$7:$N$15</formula1>
    </dataValidation>
  </dataValidations>
  <pageMargins left="0.39370078740157483" right="0" top="0.78740157480314965" bottom="0.78740157480314965" header="0.51181102362204722" footer="0.19685039370078741"/>
  <pageSetup paperSize="9" scale="63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20">
    <tabColor theme="4" tint="0.39997558519241921"/>
    <pageSetUpPr fitToPage="1"/>
  </sheetPr>
  <dimension ref="A1:V36"/>
  <sheetViews>
    <sheetView showGridLines="0" view="pageBreakPreview" zoomScaleNormal="100" zoomScaleSheetLayoutView="100" workbookViewId="0">
      <pane ySplit="5" topLeftCell="A6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41" style="20" customWidth="1"/>
    <col min="2" max="3" width="7.7109375" style="20" customWidth="1"/>
    <col min="4" max="4" width="8.85546875" style="20" customWidth="1"/>
    <col min="5" max="5" width="8.42578125" style="20" bestFit="1" customWidth="1"/>
    <col min="6" max="6" width="8.28515625" style="20" customWidth="1"/>
    <col min="7" max="7" width="5.85546875" style="20" customWidth="1"/>
    <col min="8" max="8" width="7.7109375" style="20" customWidth="1"/>
    <col min="9" max="9" width="9.140625" style="20"/>
    <col min="10" max="10" width="8.140625" style="20" customWidth="1"/>
    <col min="11" max="11" width="7.7109375" style="20" customWidth="1"/>
    <col min="12" max="12" width="10.7109375" style="20" customWidth="1"/>
    <col min="13" max="13" width="3.85546875" style="20" customWidth="1"/>
    <col min="14" max="14" width="9.7109375" style="20" customWidth="1"/>
    <col min="15" max="15" width="11.28515625" style="20" customWidth="1"/>
    <col min="16" max="252" width="9.140625" style="20"/>
    <col min="253" max="254" width="15.7109375" style="20" customWidth="1"/>
    <col min="255" max="257" width="7.7109375" style="20" customWidth="1"/>
    <col min="258" max="258" width="6.28515625" style="20" customWidth="1"/>
    <col min="259" max="259" width="7" style="20" customWidth="1"/>
    <col min="260" max="260" width="5.85546875" style="20" customWidth="1"/>
    <col min="261" max="261" width="7.7109375" style="20" customWidth="1"/>
    <col min="262" max="262" width="9.140625" style="20"/>
    <col min="263" max="263" width="6.7109375" style="20" customWidth="1"/>
    <col min="264" max="264" width="7.7109375" style="20" customWidth="1"/>
    <col min="265" max="508" width="9.140625" style="20"/>
    <col min="509" max="510" width="15.7109375" style="20" customWidth="1"/>
    <col min="511" max="513" width="7.7109375" style="20" customWidth="1"/>
    <col min="514" max="514" width="6.28515625" style="20" customWidth="1"/>
    <col min="515" max="515" width="7" style="20" customWidth="1"/>
    <col min="516" max="516" width="5.85546875" style="20" customWidth="1"/>
    <col min="517" max="517" width="7.7109375" style="20" customWidth="1"/>
    <col min="518" max="518" width="9.140625" style="20"/>
    <col min="519" max="519" width="6.7109375" style="20" customWidth="1"/>
    <col min="520" max="520" width="7.7109375" style="20" customWidth="1"/>
    <col min="521" max="764" width="9.140625" style="20"/>
    <col min="765" max="766" width="15.7109375" style="20" customWidth="1"/>
    <col min="767" max="769" width="7.7109375" style="20" customWidth="1"/>
    <col min="770" max="770" width="6.28515625" style="20" customWidth="1"/>
    <col min="771" max="771" width="7" style="20" customWidth="1"/>
    <col min="772" max="772" width="5.85546875" style="20" customWidth="1"/>
    <col min="773" max="773" width="7.7109375" style="20" customWidth="1"/>
    <col min="774" max="774" width="9.140625" style="20"/>
    <col min="775" max="775" width="6.7109375" style="20" customWidth="1"/>
    <col min="776" max="776" width="7.7109375" style="20" customWidth="1"/>
    <col min="777" max="1020" width="9.140625" style="20"/>
    <col min="1021" max="1022" width="15.7109375" style="20" customWidth="1"/>
    <col min="1023" max="1025" width="7.7109375" style="20" customWidth="1"/>
    <col min="1026" max="1026" width="6.28515625" style="20" customWidth="1"/>
    <col min="1027" max="1027" width="7" style="20" customWidth="1"/>
    <col min="1028" max="1028" width="5.85546875" style="20" customWidth="1"/>
    <col min="1029" max="1029" width="7.7109375" style="20" customWidth="1"/>
    <col min="1030" max="1030" width="9.140625" style="20"/>
    <col min="1031" max="1031" width="6.7109375" style="20" customWidth="1"/>
    <col min="1032" max="1032" width="7.7109375" style="20" customWidth="1"/>
    <col min="1033" max="1276" width="9.140625" style="20"/>
    <col min="1277" max="1278" width="15.7109375" style="20" customWidth="1"/>
    <col min="1279" max="1281" width="7.7109375" style="20" customWidth="1"/>
    <col min="1282" max="1282" width="6.28515625" style="20" customWidth="1"/>
    <col min="1283" max="1283" width="7" style="20" customWidth="1"/>
    <col min="1284" max="1284" width="5.85546875" style="20" customWidth="1"/>
    <col min="1285" max="1285" width="7.7109375" style="20" customWidth="1"/>
    <col min="1286" max="1286" width="9.140625" style="20"/>
    <col min="1287" max="1287" width="6.7109375" style="20" customWidth="1"/>
    <col min="1288" max="1288" width="7.7109375" style="20" customWidth="1"/>
    <col min="1289" max="1532" width="9.140625" style="20"/>
    <col min="1533" max="1534" width="15.7109375" style="20" customWidth="1"/>
    <col min="1535" max="1537" width="7.7109375" style="20" customWidth="1"/>
    <col min="1538" max="1538" width="6.28515625" style="20" customWidth="1"/>
    <col min="1539" max="1539" width="7" style="20" customWidth="1"/>
    <col min="1540" max="1540" width="5.85546875" style="20" customWidth="1"/>
    <col min="1541" max="1541" width="7.7109375" style="20" customWidth="1"/>
    <col min="1542" max="1542" width="9.140625" style="20"/>
    <col min="1543" max="1543" width="6.7109375" style="20" customWidth="1"/>
    <col min="1544" max="1544" width="7.7109375" style="20" customWidth="1"/>
    <col min="1545" max="1788" width="9.140625" style="20"/>
    <col min="1789" max="1790" width="15.7109375" style="20" customWidth="1"/>
    <col min="1791" max="1793" width="7.7109375" style="20" customWidth="1"/>
    <col min="1794" max="1794" width="6.28515625" style="20" customWidth="1"/>
    <col min="1795" max="1795" width="7" style="20" customWidth="1"/>
    <col min="1796" max="1796" width="5.85546875" style="20" customWidth="1"/>
    <col min="1797" max="1797" width="7.7109375" style="20" customWidth="1"/>
    <col min="1798" max="1798" width="9.140625" style="20"/>
    <col min="1799" max="1799" width="6.7109375" style="20" customWidth="1"/>
    <col min="1800" max="1800" width="7.7109375" style="20" customWidth="1"/>
    <col min="1801" max="2044" width="9.140625" style="20"/>
    <col min="2045" max="2046" width="15.7109375" style="20" customWidth="1"/>
    <col min="2047" max="2049" width="7.7109375" style="20" customWidth="1"/>
    <col min="2050" max="2050" width="6.28515625" style="20" customWidth="1"/>
    <col min="2051" max="2051" width="7" style="20" customWidth="1"/>
    <col min="2052" max="2052" width="5.85546875" style="20" customWidth="1"/>
    <col min="2053" max="2053" width="7.7109375" style="20" customWidth="1"/>
    <col min="2054" max="2054" width="9.140625" style="20"/>
    <col min="2055" max="2055" width="6.7109375" style="20" customWidth="1"/>
    <col min="2056" max="2056" width="7.7109375" style="20" customWidth="1"/>
    <col min="2057" max="2300" width="9.140625" style="20"/>
    <col min="2301" max="2302" width="15.7109375" style="20" customWidth="1"/>
    <col min="2303" max="2305" width="7.7109375" style="20" customWidth="1"/>
    <col min="2306" max="2306" width="6.28515625" style="20" customWidth="1"/>
    <col min="2307" max="2307" width="7" style="20" customWidth="1"/>
    <col min="2308" max="2308" width="5.85546875" style="20" customWidth="1"/>
    <col min="2309" max="2309" width="7.7109375" style="20" customWidth="1"/>
    <col min="2310" max="2310" width="9.140625" style="20"/>
    <col min="2311" max="2311" width="6.7109375" style="20" customWidth="1"/>
    <col min="2312" max="2312" width="7.7109375" style="20" customWidth="1"/>
    <col min="2313" max="2556" width="9.140625" style="20"/>
    <col min="2557" max="2558" width="15.7109375" style="20" customWidth="1"/>
    <col min="2559" max="2561" width="7.7109375" style="20" customWidth="1"/>
    <col min="2562" max="2562" width="6.28515625" style="20" customWidth="1"/>
    <col min="2563" max="2563" width="7" style="20" customWidth="1"/>
    <col min="2564" max="2564" width="5.85546875" style="20" customWidth="1"/>
    <col min="2565" max="2565" width="7.7109375" style="20" customWidth="1"/>
    <col min="2566" max="2566" width="9.140625" style="20"/>
    <col min="2567" max="2567" width="6.7109375" style="20" customWidth="1"/>
    <col min="2568" max="2568" width="7.7109375" style="20" customWidth="1"/>
    <col min="2569" max="2812" width="9.140625" style="20"/>
    <col min="2813" max="2814" width="15.7109375" style="20" customWidth="1"/>
    <col min="2815" max="2817" width="7.7109375" style="20" customWidth="1"/>
    <col min="2818" max="2818" width="6.28515625" style="20" customWidth="1"/>
    <col min="2819" max="2819" width="7" style="20" customWidth="1"/>
    <col min="2820" max="2820" width="5.85546875" style="20" customWidth="1"/>
    <col min="2821" max="2821" width="7.7109375" style="20" customWidth="1"/>
    <col min="2822" max="2822" width="9.140625" style="20"/>
    <col min="2823" max="2823" width="6.7109375" style="20" customWidth="1"/>
    <col min="2824" max="2824" width="7.7109375" style="20" customWidth="1"/>
    <col min="2825" max="3068" width="9.140625" style="20"/>
    <col min="3069" max="3070" width="15.7109375" style="20" customWidth="1"/>
    <col min="3071" max="3073" width="7.7109375" style="20" customWidth="1"/>
    <col min="3074" max="3074" width="6.28515625" style="20" customWidth="1"/>
    <col min="3075" max="3075" width="7" style="20" customWidth="1"/>
    <col min="3076" max="3076" width="5.85546875" style="20" customWidth="1"/>
    <col min="3077" max="3077" width="7.7109375" style="20" customWidth="1"/>
    <col min="3078" max="3078" width="9.140625" style="20"/>
    <col min="3079" max="3079" width="6.7109375" style="20" customWidth="1"/>
    <col min="3080" max="3080" width="7.7109375" style="20" customWidth="1"/>
    <col min="3081" max="3324" width="9.140625" style="20"/>
    <col min="3325" max="3326" width="15.7109375" style="20" customWidth="1"/>
    <col min="3327" max="3329" width="7.7109375" style="20" customWidth="1"/>
    <col min="3330" max="3330" width="6.28515625" style="20" customWidth="1"/>
    <col min="3331" max="3331" width="7" style="20" customWidth="1"/>
    <col min="3332" max="3332" width="5.85546875" style="20" customWidth="1"/>
    <col min="3333" max="3333" width="7.7109375" style="20" customWidth="1"/>
    <col min="3334" max="3334" width="9.140625" style="20"/>
    <col min="3335" max="3335" width="6.7109375" style="20" customWidth="1"/>
    <col min="3336" max="3336" width="7.7109375" style="20" customWidth="1"/>
    <col min="3337" max="3580" width="9.140625" style="20"/>
    <col min="3581" max="3582" width="15.7109375" style="20" customWidth="1"/>
    <col min="3583" max="3585" width="7.7109375" style="20" customWidth="1"/>
    <col min="3586" max="3586" width="6.28515625" style="20" customWidth="1"/>
    <col min="3587" max="3587" width="7" style="20" customWidth="1"/>
    <col min="3588" max="3588" width="5.85546875" style="20" customWidth="1"/>
    <col min="3589" max="3589" width="7.7109375" style="20" customWidth="1"/>
    <col min="3590" max="3590" width="9.140625" style="20"/>
    <col min="3591" max="3591" width="6.7109375" style="20" customWidth="1"/>
    <col min="3592" max="3592" width="7.7109375" style="20" customWidth="1"/>
    <col min="3593" max="3836" width="9.140625" style="20"/>
    <col min="3837" max="3838" width="15.7109375" style="20" customWidth="1"/>
    <col min="3839" max="3841" width="7.7109375" style="20" customWidth="1"/>
    <col min="3842" max="3842" width="6.28515625" style="20" customWidth="1"/>
    <col min="3843" max="3843" width="7" style="20" customWidth="1"/>
    <col min="3844" max="3844" width="5.85546875" style="20" customWidth="1"/>
    <col min="3845" max="3845" width="7.7109375" style="20" customWidth="1"/>
    <col min="3846" max="3846" width="9.140625" style="20"/>
    <col min="3847" max="3847" width="6.7109375" style="20" customWidth="1"/>
    <col min="3848" max="3848" width="7.7109375" style="20" customWidth="1"/>
    <col min="3849" max="4092" width="9.140625" style="20"/>
    <col min="4093" max="4094" width="15.7109375" style="20" customWidth="1"/>
    <col min="4095" max="4097" width="7.7109375" style="20" customWidth="1"/>
    <col min="4098" max="4098" width="6.28515625" style="20" customWidth="1"/>
    <col min="4099" max="4099" width="7" style="20" customWidth="1"/>
    <col min="4100" max="4100" width="5.85546875" style="20" customWidth="1"/>
    <col min="4101" max="4101" width="7.7109375" style="20" customWidth="1"/>
    <col min="4102" max="4102" width="9.140625" style="20"/>
    <col min="4103" max="4103" width="6.7109375" style="20" customWidth="1"/>
    <col min="4104" max="4104" width="7.7109375" style="20" customWidth="1"/>
    <col min="4105" max="4348" width="9.140625" style="20"/>
    <col min="4349" max="4350" width="15.7109375" style="20" customWidth="1"/>
    <col min="4351" max="4353" width="7.7109375" style="20" customWidth="1"/>
    <col min="4354" max="4354" width="6.28515625" style="20" customWidth="1"/>
    <col min="4355" max="4355" width="7" style="20" customWidth="1"/>
    <col min="4356" max="4356" width="5.85546875" style="20" customWidth="1"/>
    <col min="4357" max="4357" width="7.7109375" style="20" customWidth="1"/>
    <col min="4358" max="4358" width="9.140625" style="20"/>
    <col min="4359" max="4359" width="6.7109375" style="20" customWidth="1"/>
    <col min="4360" max="4360" width="7.7109375" style="20" customWidth="1"/>
    <col min="4361" max="4604" width="9.140625" style="20"/>
    <col min="4605" max="4606" width="15.7109375" style="20" customWidth="1"/>
    <col min="4607" max="4609" width="7.7109375" style="20" customWidth="1"/>
    <col min="4610" max="4610" width="6.28515625" style="20" customWidth="1"/>
    <col min="4611" max="4611" width="7" style="20" customWidth="1"/>
    <col min="4612" max="4612" width="5.85546875" style="20" customWidth="1"/>
    <col min="4613" max="4613" width="7.7109375" style="20" customWidth="1"/>
    <col min="4614" max="4614" width="9.140625" style="20"/>
    <col min="4615" max="4615" width="6.7109375" style="20" customWidth="1"/>
    <col min="4616" max="4616" width="7.7109375" style="20" customWidth="1"/>
    <col min="4617" max="4860" width="9.140625" style="20"/>
    <col min="4861" max="4862" width="15.7109375" style="20" customWidth="1"/>
    <col min="4863" max="4865" width="7.7109375" style="20" customWidth="1"/>
    <col min="4866" max="4866" width="6.28515625" style="20" customWidth="1"/>
    <col min="4867" max="4867" width="7" style="20" customWidth="1"/>
    <col min="4868" max="4868" width="5.85546875" style="20" customWidth="1"/>
    <col min="4869" max="4869" width="7.7109375" style="20" customWidth="1"/>
    <col min="4870" max="4870" width="9.140625" style="20"/>
    <col min="4871" max="4871" width="6.7109375" style="20" customWidth="1"/>
    <col min="4872" max="4872" width="7.7109375" style="20" customWidth="1"/>
    <col min="4873" max="5116" width="9.140625" style="20"/>
    <col min="5117" max="5118" width="15.7109375" style="20" customWidth="1"/>
    <col min="5119" max="5121" width="7.7109375" style="20" customWidth="1"/>
    <col min="5122" max="5122" width="6.28515625" style="20" customWidth="1"/>
    <col min="5123" max="5123" width="7" style="20" customWidth="1"/>
    <col min="5124" max="5124" width="5.85546875" style="20" customWidth="1"/>
    <col min="5125" max="5125" width="7.7109375" style="20" customWidth="1"/>
    <col min="5126" max="5126" width="9.140625" style="20"/>
    <col min="5127" max="5127" width="6.7109375" style="20" customWidth="1"/>
    <col min="5128" max="5128" width="7.7109375" style="20" customWidth="1"/>
    <col min="5129" max="5372" width="9.140625" style="20"/>
    <col min="5373" max="5374" width="15.7109375" style="20" customWidth="1"/>
    <col min="5375" max="5377" width="7.7109375" style="20" customWidth="1"/>
    <col min="5378" max="5378" width="6.28515625" style="20" customWidth="1"/>
    <col min="5379" max="5379" width="7" style="20" customWidth="1"/>
    <col min="5380" max="5380" width="5.85546875" style="20" customWidth="1"/>
    <col min="5381" max="5381" width="7.7109375" style="20" customWidth="1"/>
    <col min="5382" max="5382" width="9.140625" style="20"/>
    <col min="5383" max="5383" width="6.7109375" style="20" customWidth="1"/>
    <col min="5384" max="5384" width="7.7109375" style="20" customWidth="1"/>
    <col min="5385" max="5628" width="9.140625" style="20"/>
    <col min="5629" max="5630" width="15.7109375" style="20" customWidth="1"/>
    <col min="5631" max="5633" width="7.7109375" style="20" customWidth="1"/>
    <col min="5634" max="5634" width="6.28515625" style="20" customWidth="1"/>
    <col min="5635" max="5635" width="7" style="20" customWidth="1"/>
    <col min="5636" max="5636" width="5.85546875" style="20" customWidth="1"/>
    <col min="5637" max="5637" width="7.7109375" style="20" customWidth="1"/>
    <col min="5638" max="5638" width="9.140625" style="20"/>
    <col min="5639" max="5639" width="6.7109375" style="20" customWidth="1"/>
    <col min="5640" max="5640" width="7.7109375" style="20" customWidth="1"/>
    <col min="5641" max="5884" width="9.140625" style="20"/>
    <col min="5885" max="5886" width="15.7109375" style="20" customWidth="1"/>
    <col min="5887" max="5889" width="7.7109375" style="20" customWidth="1"/>
    <col min="5890" max="5890" width="6.28515625" style="20" customWidth="1"/>
    <col min="5891" max="5891" width="7" style="20" customWidth="1"/>
    <col min="5892" max="5892" width="5.85546875" style="20" customWidth="1"/>
    <col min="5893" max="5893" width="7.7109375" style="20" customWidth="1"/>
    <col min="5894" max="5894" width="9.140625" style="20"/>
    <col min="5895" max="5895" width="6.7109375" style="20" customWidth="1"/>
    <col min="5896" max="5896" width="7.7109375" style="20" customWidth="1"/>
    <col min="5897" max="6140" width="9.140625" style="20"/>
    <col min="6141" max="6142" width="15.7109375" style="20" customWidth="1"/>
    <col min="6143" max="6145" width="7.7109375" style="20" customWidth="1"/>
    <col min="6146" max="6146" width="6.28515625" style="20" customWidth="1"/>
    <col min="6147" max="6147" width="7" style="20" customWidth="1"/>
    <col min="6148" max="6148" width="5.85546875" style="20" customWidth="1"/>
    <col min="6149" max="6149" width="7.7109375" style="20" customWidth="1"/>
    <col min="6150" max="6150" width="9.140625" style="20"/>
    <col min="6151" max="6151" width="6.7109375" style="20" customWidth="1"/>
    <col min="6152" max="6152" width="7.7109375" style="20" customWidth="1"/>
    <col min="6153" max="6396" width="9.140625" style="20"/>
    <col min="6397" max="6398" width="15.7109375" style="20" customWidth="1"/>
    <col min="6399" max="6401" width="7.7109375" style="20" customWidth="1"/>
    <col min="6402" max="6402" width="6.28515625" style="20" customWidth="1"/>
    <col min="6403" max="6403" width="7" style="20" customWidth="1"/>
    <col min="6404" max="6404" width="5.85546875" style="20" customWidth="1"/>
    <col min="6405" max="6405" width="7.7109375" style="20" customWidth="1"/>
    <col min="6406" max="6406" width="9.140625" style="20"/>
    <col min="6407" max="6407" width="6.7109375" style="20" customWidth="1"/>
    <col min="6408" max="6408" width="7.7109375" style="20" customWidth="1"/>
    <col min="6409" max="6652" width="9.140625" style="20"/>
    <col min="6653" max="6654" width="15.7109375" style="20" customWidth="1"/>
    <col min="6655" max="6657" width="7.7109375" style="20" customWidth="1"/>
    <col min="6658" max="6658" width="6.28515625" style="20" customWidth="1"/>
    <col min="6659" max="6659" width="7" style="20" customWidth="1"/>
    <col min="6660" max="6660" width="5.85546875" style="20" customWidth="1"/>
    <col min="6661" max="6661" width="7.7109375" style="20" customWidth="1"/>
    <col min="6662" max="6662" width="9.140625" style="20"/>
    <col min="6663" max="6663" width="6.7109375" style="20" customWidth="1"/>
    <col min="6664" max="6664" width="7.7109375" style="20" customWidth="1"/>
    <col min="6665" max="6908" width="9.140625" style="20"/>
    <col min="6909" max="6910" width="15.7109375" style="20" customWidth="1"/>
    <col min="6911" max="6913" width="7.7109375" style="20" customWidth="1"/>
    <col min="6914" max="6914" width="6.28515625" style="20" customWidth="1"/>
    <col min="6915" max="6915" width="7" style="20" customWidth="1"/>
    <col min="6916" max="6916" width="5.85546875" style="20" customWidth="1"/>
    <col min="6917" max="6917" width="7.7109375" style="20" customWidth="1"/>
    <col min="6918" max="6918" width="9.140625" style="20"/>
    <col min="6919" max="6919" width="6.7109375" style="20" customWidth="1"/>
    <col min="6920" max="6920" width="7.7109375" style="20" customWidth="1"/>
    <col min="6921" max="7164" width="9.140625" style="20"/>
    <col min="7165" max="7166" width="15.7109375" style="20" customWidth="1"/>
    <col min="7167" max="7169" width="7.7109375" style="20" customWidth="1"/>
    <col min="7170" max="7170" width="6.28515625" style="20" customWidth="1"/>
    <col min="7171" max="7171" width="7" style="20" customWidth="1"/>
    <col min="7172" max="7172" width="5.85546875" style="20" customWidth="1"/>
    <col min="7173" max="7173" width="7.7109375" style="20" customWidth="1"/>
    <col min="7174" max="7174" width="9.140625" style="20"/>
    <col min="7175" max="7175" width="6.7109375" style="20" customWidth="1"/>
    <col min="7176" max="7176" width="7.7109375" style="20" customWidth="1"/>
    <col min="7177" max="7420" width="9.140625" style="20"/>
    <col min="7421" max="7422" width="15.7109375" style="20" customWidth="1"/>
    <col min="7423" max="7425" width="7.7109375" style="20" customWidth="1"/>
    <col min="7426" max="7426" width="6.28515625" style="20" customWidth="1"/>
    <col min="7427" max="7427" width="7" style="20" customWidth="1"/>
    <col min="7428" max="7428" width="5.85546875" style="20" customWidth="1"/>
    <col min="7429" max="7429" width="7.7109375" style="20" customWidth="1"/>
    <col min="7430" max="7430" width="9.140625" style="20"/>
    <col min="7431" max="7431" width="6.7109375" style="20" customWidth="1"/>
    <col min="7432" max="7432" width="7.7109375" style="20" customWidth="1"/>
    <col min="7433" max="7676" width="9.140625" style="20"/>
    <col min="7677" max="7678" width="15.7109375" style="20" customWidth="1"/>
    <col min="7679" max="7681" width="7.7109375" style="20" customWidth="1"/>
    <col min="7682" max="7682" width="6.28515625" style="20" customWidth="1"/>
    <col min="7683" max="7683" width="7" style="20" customWidth="1"/>
    <col min="7684" max="7684" width="5.85546875" style="20" customWidth="1"/>
    <col min="7685" max="7685" width="7.7109375" style="20" customWidth="1"/>
    <col min="7686" max="7686" width="9.140625" style="20"/>
    <col min="7687" max="7687" width="6.7109375" style="20" customWidth="1"/>
    <col min="7688" max="7688" width="7.7109375" style="20" customWidth="1"/>
    <col min="7689" max="7932" width="9.140625" style="20"/>
    <col min="7933" max="7934" width="15.7109375" style="20" customWidth="1"/>
    <col min="7935" max="7937" width="7.7109375" style="20" customWidth="1"/>
    <col min="7938" max="7938" width="6.28515625" style="20" customWidth="1"/>
    <col min="7939" max="7939" width="7" style="20" customWidth="1"/>
    <col min="7940" max="7940" width="5.85546875" style="20" customWidth="1"/>
    <col min="7941" max="7941" width="7.7109375" style="20" customWidth="1"/>
    <col min="7942" max="7942" width="9.140625" style="20"/>
    <col min="7943" max="7943" width="6.7109375" style="20" customWidth="1"/>
    <col min="7944" max="7944" width="7.7109375" style="20" customWidth="1"/>
    <col min="7945" max="8188" width="9.140625" style="20"/>
    <col min="8189" max="8190" width="15.7109375" style="20" customWidth="1"/>
    <col min="8191" max="8193" width="7.7109375" style="20" customWidth="1"/>
    <col min="8194" max="8194" width="6.28515625" style="20" customWidth="1"/>
    <col min="8195" max="8195" width="7" style="20" customWidth="1"/>
    <col min="8196" max="8196" width="5.85546875" style="20" customWidth="1"/>
    <col min="8197" max="8197" width="7.7109375" style="20" customWidth="1"/>
    <col min="8198" max="8198" width="9.140625" style="20"/>
    <col min="8199" max="8199" width="6.7109375" style="20" customWidth="1"/>
    <col min="8200" max="8200" width="7.7109375" style="20" customWidth="1"/>
    <col min="8201" max="8444" width="9.140625" style="20"/>
    <col min="8445" max="8446" width="15.7109375" style="20" customWidth="1"/>
    <col min="8447" max="8449" width="7.7109375" style="20" customWidth="1"/>
    <col min="8450" max="8450" width="6.28515625" style="20" customWidth="1"/>
    <col min="8451" max="8451" width="7" style="20" customWidth="1"/>
    <col min="8452" max="8452" width="5.85546875" style="20" customWidth="1"/>
    <col min="8453" max="8453" width="7.7109375" style="20" customWidth="1"/>
    <col min="8454" max="8454" width="9.140625" style="20"/>
    <col min="8455" max="8455" width="6.7109375" style="20" customWidth="1"/>
    <col min="8456" max="8456" width="7.7109375" style="20" customWidth="1"/>
    <col min="8457" max="8700" width="9.140625" style="20"/>
    <col min="8701" max="8702" width="15.7109375" style="20" customWidth="1"/>
    <col min="8703" max="8705" width="7.7109375" style="20" customWidth="1"/>
    <col min="8706" max="8706" width="6.28515625" style="20" customWidth="1"/>
    <col min="8707" max="8707" width="7" style="20" customWidth="1"/>
    <col min="8708" max="8708" width="5.85546875" style="20" customWidth="1"/>
    <col min="8709" max="8709" width="7.7109375" style="20" customWidth="1"/>
    <col min="8710" max="8710" width="9.140625" style="20"/>
    <col min="8711" max="8711" width="6.7109375" style="20" customWidth="1"/>
    <col min="8712" max="8712" width="7.7109375" style="20" customWidth="1"/>
    <col min="8713" max="8956" width="9.140625" style="20"/>
    <col min="8957" max="8958" width="15.7109375" style="20" customWidth="1"/>
    <col min="8959" max="8961" width="7.7109375" style="20" customWidth="1"/>
    <col min="8962" max="8962" width="6.28515625" style="20" customWidth="1"/>
    <col min="8963" max="8963" width="7" style="20" customWidth="1"/>
    <col min="8964" max="8964" width="5.85546875" style="20" customWidth="1"/>
    <col min="8965" max="8965" width="7.7109375" style="20" customWidth="1"/>
    <col min="8966" max="8966" width="9.140625" style="20"/>
    <col min="8967" max="8967" width="6.7109375" style="20" customWidth="1"/>
    <col min="8968" max="8968" width="7.7109375" style="20" customWidth="1"/>
    <col min="8969" max="9212" width="9.140625" style="20"/>
    <col min="9213" max="9214" width="15.7109375" style="20" customWidth="1"/>
    <col min="9215" max="9217" width="7.7109375" style="20" customWidth="1"/>
    <col min="9218" max="9218" width="6.28515625" style="20" customWidth="1"/>
    <col min="9219" max="9219" width="7" style="20" customWidth="1"/>
    <col min="9220" max="9220" width="5.85546875" style="20" customWidth="1"/>
    <col min="9221" max="9221" width="7.7109375" style="20" customWidth="1"/>
    <col min="9222" max="9222" width="9.140625" style="20"/>
    <col min="9223" max="9223" width="6.7109375" style="20" customWidth="1"/>
    <col min="9224" max="9224" width="7.7109375" style="20" customWidth="1"/>
    <col min="9225" max="9468" width="9.140625" style="20"/>
    <col min="9469" max="9470" width="15.7109375" style="20" customWidth="1"/>
    <col min="9471" max="9473" width="7.7109375" style="20" customWidth="1"/>
    <col min="9474" max="9474" width="6.28515625" style="20" customWidth="1"/>
    <col min="9475" max="9475" width="7" style="20" customWidth="1"/>
    <col min="9476" max="9476" width="5.85546875" style="20" customWidth="1"/>
    <col min="9477" max="9477" width="7.7109375" style="20" customWidth="1"/>
    <col min="9478" max="9478" width="9.140625" style="20"/>
    <col min="9479" max="9479" width="6.7109375" style="20" customWidth="1"/>
    <col min="9480" max="9480" width="7.7109375" style="20" customWidth="1"/>
    <col min="9481" max="9724" width="9.140625" style="20"/>
    <col min="9725" max="9726" width="15.7109375" style="20" customWidth="1"/>
    <col min="9727" max="9729" width="7.7109375" style="20" customWidth="1"/>
    <col min="9730" max="9730" width="6.28515625" style="20" customWidth="1"/>
    <col min="9731" max="9731" width="7" style="20" customWidth="1"/>
    <col min="9732" max="9732" width="5.85546875" style="20" customWidth="1"/>
    <col min="9733" max="9733" width="7.7109375" style="20" customWidth="1"/>
    <col min="9734" max="9734" width="9.140625" style="20"/>
    <col min="9735" max="9735" width="6.7109375" style="20" customWidth="1"/>
    <col min="9736" max="9736" width="7.7109375" style="20" customWidth="1"/>
    <col min="9737" max="9980" width="9.140625" style="20"/>
    <col min="9981" max="9982" width="15.7109375" style="20" customWidth="1"/>
    <col min="9983" max="9985" width="7.7109375" style="20" customWidth="1"/>
    <col min="9986" max="9986" width="6.28515625" style="20" customWidth="1"/>
    <col min="9987" max="9987" width="7" style="20" customWidth="1"/>
    <col min="9988" max="9988" width="5.85546875" style="20" customWidth="1"/>
    <col min="9989" max="9989" width="7.7109375" style="20" customWidth="1"/>
    <col min="9990" max="9990" width="9.140625" style="20"/>
    <col min="9991" max="9991" width="6.7109375" style="20" customWidth="1"/>
    <col min="9992" max="9992" width="7.7109375" style="20" customWidth="1"/>
    <col min="9993" max="10236" width="9.140625" style="20"/>
    <col min="10237" max="10238" width="15.7109375" style="20" customWidth="1"/>
    <col min="10239" max="10241" width="7.7109375" style="20" customWidth="1"/>
    <col min="10242" max="10242" width="6.28515625" style="20" customWidth="1"/>
    <col min="10243" max="10243" width="7" style="20" customWidth="1"/>
    <col min="10244" max="10244" width="5.85546875" style="20" customWidth="1"/>
    <col min="10245" max="10245" width="7.7109375" style="20" customWidth="1"/>
    <col min="10246" max="10246" width="9.140625" style="20"/>
    <col min="10247" max="10247" width="6.7109375" style="20" customWidth="1"/>
    <col min="10248" max="10248" width="7.7109375" style="20" customWidth="1"/>
    <col min="10249" max="10492" width="9.140625" style="20"/>
    <col min="10493" max="10494" width="15.7109375" style="20" customWidth="1"/>
    <col min="10495" max="10497" width="7.7109375" style="20" customWidth="1"/>
    <col min="10498" max="10498" width="6.28515625" style="20" customWidth="1"/>
    <col min="10499" max="10499" width="7" style="20" customWidth="1"/>
    <col min="10500" max="10500" width="5.85546875" style="20" customWidth="1"/>
    <col min="10501" max="10501" width="7.7109375" style="20" customWidth="1"/>
    <col min="10502" max="10502" width="9.140625" style="20"/>
    <col min="10503" max="10503" width="6.7109375" style="20" customWidth="1"/>
    <col min="10504" max="10504" width="7.7109375" style="20" customWidth="1"/>
    <col min="10505" max="10748" width="9.140625" style="20"/>
    <col min="10749" max="10750" width="15.7109375" style="20" customWidth="1"/>
    <col min="10751" max="10753" width="7.7109375" style="20" customWidth="1"/>
    <col min="10754" max="10754" width="6.28515625" style="20" customWidth="1"/>
    <col min="10755" max="10755" width="7" style="20" customWidth="1"/>
    <col min="10756" max="10756" width="5.85546875" style="20" customWidth="1"/>
    <col min="10757" max="10757" width="7.7109375" style="20" customWidth="1"/>
    <col min="10758" max="10758" width="9.140625" style="20"/>
    <col min="10759" max="10759" width="6.7109375" style="20" customWidth="1"/>
    <col min="10760" max="10760" width="7.7109375" style="20" customWidth="1"/>
    <col min="10761" max="11004" width="9.140625" style="20"/>
    <col min="11005" max="11006" width="15.7109375" style="20" customWidth="1"/>
    <col min="11007" max="11009" width="7.7109375" style="20" customWidth="1"/>
    <col min="11010" max="11010" width="6.28515625" style="20" customWidth="1"/>
    <col min="11011" max="11011" width="7" style="20" customWidth="1"/>
    <col min="11012" max="11012" width="5.85546875" style="20" customWidth="1"/>
    <col min="11013" max="11013" width="7.7109375" style="20" customWidth="1"/>
    <col min="11014" max="11014" width="9.140625" style="20"/>
    <col min="11015" max="11015" width="6.7109375" style="20" customWidth="1"/>
    <col min="11016" max="11016" width="7.7109375" style="20" customWidth="1"/>
    <col min="11017" max="11260" width="9.140625" style="20"/>
    <col min="11261" max="11262" width="15.7109375" style="20" customWidth="1"/>
    <col min="11263" max="11265" width="7.7109375" style="20" customWidth="1"/>
    <col min="11266" max="11266" width="6.28515625" style="20" customWidth="1"/>
    <col min="11267" max="11267" width="7" style="20" customWidth="1"/>
    <col min="11268" max="11268" width="5.85546875" style="20" customWidth="1"/>
    <col min="11269" max="11269" width="7.7109375" style="20" customWidth="1"/>
    <col min="11270" max="11270" width="9.140625" style="20"/>
    <col min="11271" max="11271" width="6.7109375" style="20" customWidth="1"/>
    <col min="11272" max="11272" width="7.7109375" style="20" customWidth="1"/>
    <col min="11273" max="11516" width="9.140625" style="20"/>
    <col min="11517" max="11518" width="15.7109375" style="20" customWidth="1"/>
    <col min="11519" max="11521" width="7.7109375" style="20" customWidth="1"/>
    <col min="11522" max="11522" width="6.28515625" style="20" customWidth="1"/>
    <col min="11523" max="11523" width="7" style="20" customWidth="1"/>
    <col min="11524" max="11524" width="5.85546875" style="20" customWidth="1"/>
    <col min="11525" max="11525" width="7.7109375" style="20" customWidth="1"/>
    <col min="11526" max="11526" width="9.140625" style="20"/>
    <col min="11527" max="11527" width="6.7109375" style="20" customWidth="1"/>
    <col min="11528" max="11528" width="7.7109375" style="20" customWidth="1"/>
    <col min="11529" max="11772" width="9.140625" style="20"/>
    <col min="11773" max="11774" width="15.7109375" style="20" customWidth="1"/>
    <col min="11775" max="11777" width="7.7109375" style="20" customWidth="1"/>
    <col min="11778" max="11778" width="6.28515625" style="20" customWidth="1"/>
    <col min="11779" max="11779" width="7" style="20" customWidth="1"/>
    <col min="11780" max="11780" width="5.85546875" style="20" customWidth="1"/>
    <col min="11781" max="11781" width="7.7109375" style="20" customWidth="1"/>
    <col min="11782" max="11782" width="9.140625" style="20"/>
    <col min="11783" max="11783" width="6.7109375" style="20" customWidth="1"/>
    <col min="11784" max="11784" width="7.7109375" style="20" customWidth="1"/>
    <col min="11785" max="12028" width="9.140625" style="20"/>
    <col min="12029" max="12030" width="15.7109375" style="20" customWidth="1"/>
    <col min="12031" max="12033" width="7.7109375" style="20" customWidth="1"/>
    <col min="12034" max="12034" width="6.28515625" style="20" customWidth="1"/>
    <col min="12035" max="12035" width="7" style="20" customWidth="1"/>
    <col min="12036" max="12036" width="5.85546875" style="20" customWidth="1"/>
    <col min="12037" max="12037" width="7.7109375" style="20" customWidth="1"/>
    <col min="12038" max="12038" width="9.140625" style="20"/>
    <col min="12039" max="12039" width="6.7109375" style="20" customWidth="1"/>
    <col min="12040" max="12040" width="7.7109375" style="20" customWidth="1"/>
    <col min="12041" max="12284" width="9.140625" style="20"/>
    <col min="12285" max="12286" width="15.7109375" style="20" customWidth="1"/>
    <col min="12287" max="12289" width="7.7109375" style="20" customWidth="1"/>
    <col min="12290" max="12290" width="6.28515625" style="20" customWidth="1"/>
    <col min="12291" max="12291" width="7" style="20" customWidth="1"/>
    <col min="12292" max="12292" width="5.85546875" style="20" customWidth="1"/>
    <col min="12293" max="12293" width="7.7109375" style="20" customWidth="1"/>
    <col min="12294" max="12294" width="9.140625" style="20"/>
    <col min="12295" max="12295" width="6.7109375" style="20" customWidth="1"/>
    <col min="12296" max="12296" width="7.7109375" style="20" customWidth="1"/>
    <col min="12297" max="12540" width="9.140625" style="20"/>
    <col min="12541" max="12542" width="15.7109375" style="20" customWidth="1"/>
    <col min="12543" max="12545" width="7.7109375" style="20" customWidth="1"/>
    <col min="12546" max="12546" width="6.28515625" style="20" customWidth="1"/>
    <col min="12547" max="12547" width="7" style="20" customWidth="1"/>
    <col min="12548" max="12548" width="5.85546875" style="20" customWidth="1"/>
    <col min="12549" max="12549" width="7.7109375" style="20" customWidth="1"/>
    <col min="12550" max="12550" width="9.140625" style="20"/>
    <col min="12551" max="12551" width="6.7109375" style="20" customWidth="1"/>
    <col min="12552" max="12552" width="7.7109375" style="20" customWidth="1"/>
    <col min="12553" max="12796" width="9.140625" style="20"/>
    <col min="12797" max="12798" width="15.7109375" style="20" customWidth="1"/>
    <col min="12799" max="12801" width="7.7109375" style="20" customWidth="1"/>
    <col min="12802" max="12802" width="6.28515625" style="20" customWidth="1"/>
    <col min="12803" max="12803" width="7" style="20" customWidth="1"/>
    <col min="12804" max="12804" width="5.85546875" style="20" customWidth="1"/>
    <col min="12805" max="12805" width="7.7109375" style="20" customWidth="1"/>
    <col min="12806" max="12806" width="9.140625" style="20"/>
    <col min="12807" max="12807" width="6.7109375" style="20" customWidth="1"/>
    <col min="12808" max="12808" width="7.7109375" style="20" customWidth="1"/>
    <col min="12809" max="13052" width="9.140625" style="20"/>
    <col min="13053" max="13054" width="15.7109375" style="20" customWidth="1"/>
    <col min="13055" max="13057" width="7.7109375" style="20" customWidth="1"/>
    <col min="13058" max="13058" width="6.28515625" style="20" customWidth="1"/>
    <col min="13059" max="13059" width="7" style="20" customWidth="1"/>
    <col min="13060" max="13060" width="5.85546875" style="20" customWidth="1"/>
    <col min="13061" max="13061" width="7.7109375" style="20" customWidth="1"/>
    <col min="13062" max="13062" width="9.140625" style="20"/>
    <col min="13063" max="13063" width="6.7109375" style="20" customWidth="1"/>
    <col min="13064" max="13064" width="7.7109375" style="20" customWidth="1"/>
    <col min="13065" max="13308" width="9.140625" style="20"/>
    <col min="13309" max="13310" width="15.7109375" style="20" customWidth="1"/>
    <col min="13311" max="13313" width="7.7109375" style="20" customWidth="1"/>
    <col min="13314" max="13314" width="6.28515625" style="20" customWidth="1"/>
    <col min="13315" max="13315" width="7" style="20" customWidth="1"/>
    <col min="13316" max="13316" width="5.85546875" style="20" customWidth="1"/>
    <col min="13317" max="13317" width="7.7109375" style="20" customWidth="1"/>
    <col min="13318" max="13318" width="9.140625" style="20"/>
    <col min="13319" max="13319" width="6.7109375" style="20" customWidth="1"/>
    <col min="13320" max="13320" width="7.7109375" style="20" customWidth="1"/>
    <col min="13321" max="13564" width="9.140625" style="20"/>
    <col min="13565" max="13566" width="15.7109375" style="20" customWidth="1"/>
    <col min="13567" max="13569" width="7.7109375" style="20" customWidth="1"/>
    <col min="13570" max="13570" width="6.28515625" style="20" customWidth="1"/>
    <col min="13571" max="13571" width="7" style="20" customWidth="1"/>
    <col min="13572" max="13572" width="5.85546875" style="20" customWidth="1"/>
    <col min="13573" max="13573" width="7.7109375" style="20" customWidth="1"/>
    <col min="13574" max="13574" width="9.140625" style="20"/>
    <col min="13575" max="13575" width="6.7109375" style="20" customWidth="1"/>
    <col min="13576" max="13576" width="7.7109375" style="20" customWidth="1"/>
    <col min="13577" max="13820" width="9.140625" style="20"/>
    <col min="13821" max="13822" width="15.7109375" style="20" customWidth="1"/>
    <col min="13823" max="13825" width="7.7109375" style="20" customWidth="1"/>
    <col min="13826" max="13826" width="6.28515625" style="20" customWidth="1"/>
    <col min="13827" max="13827" width="7" style="20" customWidth="1"/>
    <col min="13828" max="13828" width="5.85546875" style="20" customWidth="1"/>
    <col min="13829" max="13829" width="7.7109375" style="20" customWidth="1"/>
    <col min="13830" max="13830" width="9.140625" style="20"/>
    <col min="13831" max="13831" width="6.7109375" style="20" customWidth="1"/>
    <col min="13832" max="13832" width="7.7109375" style="20" customWidth="1"/>
    <col min="13833" max="14076" width="9.140625" style="20"/>
    <col min="14077" max="14078" width="15.7109375" style="20" customWidth="1"/>
    <col min="14079" max="14081" width="7.7109375" style="20" customWidth="1"/>
    <col min="14082" max="14082" width="6.28515625" style="20" customWidth="1"/>
    <col min="14083" max="14083" width="7" style="20" customWidth="1"/>
    <col min="14084" max="14084" width="5.85546875" style="20" customWidth="1"/>
    <col min="14085" max="14085" width="7.7109375" style="20" customWidth="1"/>
    <col min="14086" max="14086" width="9.140625" style="20"/>
    <col min="14087" max="14087" width="6.7109375" style="20" customWidth="1"/>
    <col min="14088" max="14088" width="7.7109375" style="20" customWidth="1"/>
    <col min="14089" max="14332" width="9.140625" style="20"/>
    <col min="14333" max="14334" width="15.7109375" style="20" customWidth="1"/>
    <col min="14335" max="14337" width="7.7109375" style="20" customWidth="1"/>
    <col min="14338" max="14338" width="6.28515625" style="20" customWidth="1"/>
    <col min="14339" max="14339" width="7" style="20" customWidth="1"/>
    <col min="14340" max="14340" width="5.85546875" style="20" customWidth="1"/>
    <col min="14341" max="14341" width="7.7109375" style="20" customWidth="1"/>
    <col min="14342" max="14342" width="9.140625" style="20"/>
    <col min="14343" max="14343" width="6.7109375" style="20" customWidth="1"/>
    <col min="14344" max="14344" width="7.7109375" style="20" customWidth="1"/>
    <col min="14345" max="14588" width="9.140625" style="20"/>
    <col min="14589" max="14590" width="15.7109375" style="20" customWidth="1"/>
    <col min="14591" max="14593" width="7.7109375" style="20" customWidth="1"/>
    <col min="14594" max="14594" width="6.28515625" style="20" customWidth="1"/>
    <col min="14595" max="14595" width="7" style="20" customWidth="1"/>
    <col min="14596" max="14596" width="5.85546875" style="20" customWidth="1"/>
    <col min="14597" max="14597" width="7.7109375" style="20" customWidth="1"/>
    <col min="14598" max="14598" width="9.140625" style="20"/>
    <col min="14599" max="14599" width="6.7109375" style="20" customWidth="1"/>
    <col min="14600" max="14600" width="7.7109375" style="20" customWidth="1"/>
    <col min="14601" max="14844" width="9.140625" style="20"/>
    <col min="14845" max="14846" width="15.7109375" style="20" customWidth="1"/>
    <col min="14847" max="14849" width="7.7109375" style="20" customWidth="1"/>
    <col min="14850" max="14850" width="6.28515625" style="20" customWidth="1"/>
    <col min="14851" max="14851" width="7" style="20" customWidth="1"/>
    <col min="14852" max="14852" width="5.85546875" style="20" customWidth="1"/>
    <col min="14853" max="14853" width="7.7109375" style="20" customWidth="1"/>
    <col min="14854" max="14854" width="9.140625" style="20"/>
    <col min="14855" max="14855" width="6.7109375" style="20" customWidth="1"/>
    <col min="14856" max="14856" width="7.7109375" style="20" customWidth="1"/>
    <col min="14857" max="15100" width="9.140625" style="20"/>
    <col min="15101" max="15102" width="15.7109375" style="20" customWidth="1"/>
    <col min="15103" max="15105" width="7.7109375" style="20" customWidth="1"/>
    <col min="15106" max="15106" width="6.28515625" style="20" customWidth="1"/>
    <col min="15107" max="15107" width="7" style="20" customWidth="1"/>
    <col min="15108" max="15108" width="5.85546875" style="20" customWidth="1"/>
    <col min="15109" max="15109" width="7.7109375" style="20" customWidth="1"/>
    <col min="15110" max="15110" width="9.140625" style="20"/>
    <col min="15111" max="15111" width="6.7109375" style="20" customWidth="1"/>
    <col min="15112" max="15112" width="7.7109375" style="20" customWidth="1"/>
    <col min="15113" max="15356" width="9.140625" style="20"/>
    <col min="15357" max="15358" width="15.7109375" style="20" customWidth="1"/>
    <col min="15359" max="15361" width="7.7109375" style="20" customWidth="1"/>
    <col min="15362" max="15362" width="6.28515625" style="20" customWidth="1"/>
    <col min="15363" max="15363" width="7" style="20" customWidth="1"/>
    <col min="15364" max="15364" width="5.85546875" style="20" customWidth="1"/>
    <col min="15365" max="15365" width="7.7109375" style="20" customWidth="1"/>
    <col min="15366" max="15366" width="9.140625" style="20"/>
    <col min="15367" max="15367" width="6.7109375" style="20" customWidth="1"/>
    <col min="15368" max="15368" width="7.7109375" style="20" customWidth="1"/>
    <col min="15369" max="15612" width="9.140625" style="20"/>
    <col min="15613" max="15614" width="15.7109375" style="20" customWidth="1"/>
    <col min="15615" max="15617" width="7.7109375" style="20" customWidth="1"/>
    <col min="15618" max="15618" width="6.28515625" style="20" customWidth="1"/>
    <col min="15619" max="15619" width="7" style="20" customWidth="1"/>
    <col min="15620" max="15620" width="5.85546875" style="20" customWidth="1"/>
    <col min="15621" max="15621" width="7.7109375" style="20" customWidth="1"/>
    <col min="15622" max="15622" width="9.140625" style="20"/>
    <col min="15623" max="15623" width="6.7109375" style="20" customWidth="1"/>
    <col min="15624" max="15624" width="7.7109375" style="20" customWidth="1"/>
    <col min="15625" max="15868" width="9.140625" style="20"/>
    <col min="15869" max="15870" width="15.7109375" style="20" customWidth="1"/>
    <col min="15871" max="15873" width="7.7109375" style="20" customWidth="1"/>
    <col min="15874" max="15874" width="6.28515625" style="20" customWidth="1"/>
    <col min="15875" max="15875" width="7" style="20" customWidth="1"/>
    <col min="15876" max="15876" width="5.85546875" style="20" customWidth="1"/>
    <col min="15877" max="15877" width="7.7109375" style="20" customWidth="1"/>
    <col min="15878" max="15878" width="9.140625" style="20"/>
    <col min="15879" max="15879" width="6.7109375" style="20" customWidth="1"/>
    <col min="15880" max="15880" width="7.7109375" style="20" customWidth="1"/>
    <col min="15881" max="16124" width="9.140625" style="20"/>
    <col min="16125" max="16126" width="15.7109375" style="20" customWidth="1"/>
    <col min="16127" max="16129" width="7.7109375" style="20" customWidth="1"/>
    <col min="16130" max="16130" width="6.28515625" style="20" customWidth="1"/>
    <col min="16131" max="16131" width="7" style="20" customWidth="1"/>
    <col min="16132" max="16132" width="5.85546875" style="20" customWidth="1"/>
    <col min="16133" max="16133" width="7.7109375" style="20" customWidth="1"/>
    <col min="16134" max="16134" width="9.140625" style="20"/>
    <col min="16135" max="16135" width="6.7109375" style="20" customWidth="1"/>
    <col min="16136" max="16136" width="7.7109375" style="20" customWidth="1"/>
    <col min="16137" max="16379" width="9.140625" style="20"/>
    <col min="16380" max="16383" width="9.140625" style="20" customWidth="1"/>
    <col min="16384" max="16384" width="9.140625" style="20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s="75" customFormat="1" x14ac:dyDescent="0.2">
      <c r="A2" s="342" t="s">
        <v>178</v>
      </c>
      <c r="B2" s="90"/>
      <c r="C2" s="90"/>
      <c r="D2" s="90"/>
      <c r="E2" s="90"/>
      <c r="F2" s="90"/>
      <c r="G2" s="90"/>
      <c r="H2" s="90"/>
      <c r="I2" s="343" t="s">
        <v>18</v>
      </c>
      <c r="J2" s="343"/>
      <c r="K2" s="90"/>
      <c r="L2" s="343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E3" s="90"/>
      <c r="F3" s="90"/>
      <c r="G3" s="90"/>
      <c r="H3" s="90"/>
      <c r="I3" s="89" t="s">
        <v>346</v>
      </c>
      <c r="J3" s="91"/>
      <c r="K3" s="90"/>
      <c r="L3" s="92"/>
    </row>
    <row r="4" spans="1:22" ht="15" customHeight="1" x14ac:dyDescent="0.2">
      <c r="A4" s="1527" t="s">
        <v>12</v>
      </c>
      <c r="B4" s="1525" t="s">
        <v>44</v>
      </c>
      <c r="C4" s="1526"/>
      <c r="D4" s="1527"/>
      <c r="E4" s="1529" t="s">
        <v>22</v>
      </c>
      <c r="F4" s="127" t="s">
        <v>51</v>
      </c>
      <c r="G4" s="127"/>
      <c r="H4" s="127"/>
      <c r="I4" s="127"/>
      <c r="J4" s="128" t="s">
        <v>152</v>
      </c>
      <c r="K4" s="129"/>
      <c r="L4" s="130"/>
      <c r="N4" s="1521" t="s">
        <v>183</v>
      </c>
      <c r="O4" s="1522"/>
    </row>
    <row r="5" spans="1:22" ht="21.75" customHeight="1" x14ac:dyDescent="0.2">
      <c r="A5" s="1528"/>
      <c r="B5" s="131" t="s">
        <v>62</v>
      </c>
      <c r="C5" s="132" t="s">
        <v>64</v>
      </c>
      <c r="D5" s="133" t="s">
        <v>66</v>
      </c>
      <c r="E5" s="1530"/>
      <c r="F5" s="134" t="s">
        <v>90</v>
      </c>
      <c r="G5" s="132" t="s">
        <v>67</v>
      </c>
      <c r="H5" s="132" t="s">
        <v>59</v>
      </c>
      <c r="I5" s="132" t="s">
        <v>10</v>
      </c>
      <c r="J5" s="131" t="s">
        <v>59</v>
      </c>
      <c r="K5" s="133" t="s">
        <v>10</v>
      </c>
      <c r="L5" s="122" t="s">
        <v>186</v>
      </c>
      <c r="N5" s="214" t="s">
        <v>4</v>
      </c>
      <c r="O5" s="213" t="s">
        <v>186</v>
      </c>
    </row>
    <row r="6" spans="1:22" x14ac:dyDescent="0.2">
      <c r="A6" s="218" t="s">
        <v>198</v>
      </c>
      <c r="B6" s="198"/>
      <c r="C6" s="198"/>
      <c r="D6" s="198"/>
      <c r="E6" s="198"/>
      <c r="F6" s="198"/>
      <c r="G6" s="198"/>
      <c r="H6" s="198"/>
      <c r="I6" s="198"/>
      <c r="J6" s="198"/>
      <c r="K6" s="199"/>
      <c r="L6" s="429"/>
      <c r="N6" s="221">
        <f t="shared" ref="N6:N12" si="0">IF(O6="","",SUMIF($L$6:$L$32,O6,$K$6:$K$32))</f>
        <v>0</v>
      </c>
      <c r="O6" s="224" t="s">
        <v>325</v>
      </c>
    </row>
    <row r="7" spans="1:22" x14ac:dyDescent="0.2">
      <c r="A7" s="66"/>
      <c r="B7" s="16"/>
      <c r="C7" s="16"/>
      <c r="D7" s="16"/>
      <c r="E7" s="21"/>
      <c r="F7" s="22" t="s">
        <v>14</v>
      </c>
      <c r="G7" s="21">
        <v>2</v>
      </c>
      <c r="H7" s="23">
        <f>IF(F7="s",(B7+(C7*G7))*D7+C7*B7*2,C7*G7*D7+B7*C7*2)</f>
        <v>0</v>
      </c>
      <c r="I7" s="24">
        <f>H7*E7</f>
        <v>0</v>
      </c>
      <c r="J7" s="24">
        <f>B7*C7*D7</f>
        <v>0</v>
      </c>
      <c r="K7" s="25">
        <f>J7*E7</f>
        <v>0</v>
      </c>
      <c r="L7" s="430" t="s">
        <v>326</v>
      </c>
      <c r="N7" s="222">
        <f t="shared" si="0"/>
        <v>0</v>
      </c>
      <c r="O7" s="225" t="s">
        <v>327</v>
      </c>
    </row>
    <row r="8" spans="1:22" x14ac:dyDescent="0.2">
      <c r="A8" s="66"/>
      <c r="B8" s="16"/>
      <c r="C8" s="16"/>
      <c r="D8" s="16"/>
      <c r="E8" s="21"/>
      <c r="F8" s="22" t="s">
        <v>14</v>
      </c>
      <c r="G8" s="21">
        <v>2</v>
      </c>
      <c r="H8" s="23">
        <f>IF(F8="s",(B8+(C8*G8))*D8+C8*B8*2,C8*G8*D8+B8*C8*2)</f>
        <v>0</v>
      </c>
      <c r="I8" s="24">
        <f>H8*E8</f>
        <v>0</v>
      </c>
      <c r="J8" s="24">
        <f>B8*C8*D8</f>
        <v>0</v>
      </c>
      <c r="K8" s="25">
        <f>J8*E8</f>
        <v>0</v>
      </c>
      <c r="L8" s="430" t="s">
        <v>326</v>
      </c>
      <c r="N8" s="222">
        <f t="shared" si="0"/>
        <v>0</v>
      </c>
      <c r="O8" s="225" t="s">
        <v>328</v>
      </c>
    </row>
    <row r="9" spans="1:22" x14ac:dyDescent="0.2">
      <c r="A9" s="61"/>
      <c r="B9" s="16"/>
      <c r="C9" s="16"/>
      <c r="D9" s="16"/>
      <c r="E9" s="21"/>
      <c r="F9" s="22" t="s">
        <v>14</v>
      </c>
      <c r="G9" s="21">
        <v>2</v>
      </c>
      <c r="H9" s="23">
        <f>IF(F9="s",(B9+(C9*G9))*D9+C9*B9*2,C9*G9*D9+B9*C9*2)</f>
        <v>0</v>
      </c>
      <c r="I9" s="24">
        <f>H9*E9</f>
        <v>0</v>
      </c>
      <c r="J9" s="24">
        <f>B9*C9*D9</f>
        <v>0</v>
      </c>
      <c r="K9" s="25">
        <f>J9*E9</f>
        <v>0</v>
      </c>
      <c r="L9" s="430" t="s">
        <v>326</v>
      </c>
      <c r="N9" s="222">
        <f t="shared" si="0"/>
        <v>0</v>
      </c>
      <c r="O9" s="225" t="s">
        <v>329</v>
      </c>
    </row>
    <row r="10" spans="1:22" x14ac:dyDescent="0.2">
      <c r="A10" s="61"/>
      <c r="B10" s="16"/>
      <c r="C10" s="16"/>
      <c r="D10" s="16"/>
      <c r="E10" s="21"/>
      <c r="F10" s="22" t="s">
        <v>14</v>
      </c>
      <c r="G10" s="21">
        <v>2</v>
      </c>
      <c r="H10" s="23">
        <f>IF(F10="s",(B10+(C10*G10))*D10+C10*B10*2,C10*G10*D10+B10*C10*2)</f>
        <v>0</v>
      </c>
      <c r="I10" s="102">
        <f>H10*E10</f>
        <v>0</v>
      </c>
      <c r="J10" s="102">
        <f>B10*C10*D10</f>
        <v>0</v>
      </c>
      <c r="K10" s="103">
        <f>J10*E10</f>
        <v>0</v>
      </c>
      <c r="L10" s="430" t="s">
        <v>326</v>
      </c>
      <c r="N10" s="222">
        <f t="shared" si="0"/>
        <v>0</v>
      </c>
      <c r="O10" s="225" t="s">
        <v>326</v>
      </c>
    </row>
    <row r="11" spans="1:22" x14ac:dyDescent="0.2">
      <c r="A11" s="61"/>
      <c r="B11" s="16"/>
      <c r="C11" s="16"/>
      <c r="D11" s="16"/>
      <c r="E11" s="21"/>
      <c r="F11" s="22"/>
      <c r="G11" s="21"/>
      <c r="H11" s="23">
        <f>IF(F11="s",(B11+(C11*G11))*D11+C11*B11*2,C11*G11*D11+B11*C11*2)</f>
        <v>0</v>
      </c>
      <c r="I11" s="102">
        <f>H11*E11</f>
        <v>0</v>
      </c>
      <c r="J11" s="102">
        <f>B11*C11*D11</f>
        <v>0</v>
      </c>
      <c r="K11" s="103">
        <f>J11*E11</f>
        <v>0</v>
      </c>
      <c r="L11" s="430" t="s">
        <v>326</v>
      </c>
      <c r="N11" s="222" t="str">
        <f t="shared" si="0"/>
        <v/>
      </c>
      <c r="O11" s="223"/>
    </row>
    <row r="12" spans="1:22" x14ac:dyDescent="0.2">
      <c r="A12" s="218" t="s">
        <v>198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9"/>
      <c r="L12" s="431"/>
      <c r="N12" s="226" t="str">
        <f t="shared" si="0"/>
        <v/>
      </c>
      <c r="O12" s="236"/>
    </row>
    <row r="13" spans="1:22" x14ac:dyDescent="0.2">
      <c r="A13" s="66"/>
      <c r="B13" s="16"/>
      <c r="C13" s="16"/>
      <c r="D13" s="16"/>
      <c r="E13" s="67"/>
      <c r="F13" s="22" t="s">
        <v>14</v>
      </c>
      <c r="G13" s="21">
        <v>2</v>
      </c>
      <c r="H13" s="23">
        <f>IF(F13="s",(B13+(C13*G13))*D13+C13*B13*2,C13*G13*D13+B13*C13*2)</f>
        <v>0</v>
      </c>
      <c r="I13" s="68">
        <f>H13*E13</f>
        <v>0</v>
      </c>
      <c r="J13" s="24">
        <f>B13*C13*D13</f>
        <v>0</v>
      </c>
      <c r="K13" s="25">
        <f>J13*E13</f>
        <v>0</v>
      </c>
      <c r="L13" s="430" t="s">
        <v>326</v>
      </c>
      <c r="N13" s="228">
        <f>SUM(N6:N12)</f>
        <v>0</v>
      </c>
      <c r="O13" s="247" t="str">
        <f>IF(K33=N13,"OK","Conferir")</f>
        <v>OK</v>
      </c>
    </row>
    <row r="14" spans="1:22" x14ac:dyDescent="0.2">
      <c r="A14" s="66"/>
      <c r="B14" s="16"/>
      <c r="C14" s="16"/>
      <c r="D14" s="16"/>
      <c r="E14" s="67"/>
      <c r="F14" s="22" t="s">
        <v>14</v>
      </c>
      <c r="G14" s="21">
        <v>2</v>
      </c>
      <c r="H14" s="23">
        <f>IF(F14="s",(B14+(C14*G14))*D14+C14*B14*2,C14*G14*D14+B14*C14*2)</f>
        <v>0</v>
      </c>
      <c r="I14" s="24">
        <f>H14*E14</f>
        <v>0</v>
      </c>
      <c r="J14" s="24">
        <f>B14*C14*D14</f>
        <v>0</v>
      </c>
      <c r="K14" s="25">
        <f>J14*E14</f>
        <v>0</v>
      </c>
      <c r="L14" s="430" t="s">
        <v>326</v>
      </c>
    </row>
    <row r="15" spans="1:22" x14ac:dyDescent="0.2">
      <c r="A15" s="8"/>
      <c r="B15" s="16"/>
      <c r="C15" s="16"/>
      <c r="D15" s="16"/>
      <c r="E15" s="67"/>
      <c r="F15" s="22" t="s">
        <v>14</v>
      </c>
      <c r="G15" s="21">
        <v>2</v>
      </c>
      <c r="H15" s="23">
        <f>IF(F15="s",(B15+(C15*G15))*D15+C15*B15*2,C15*G15*D15+B15*C15*2)</f>
        <v>0</v>
      </c>
      <c r="I15" s="24">
        <f>H15*E15</f>
        <v>0</v>
      </c>
      <c r="J15" s="24">
        <f>B15*C15*D15</f>
        <v>0</v>
      </c>
      <c r="K15" s="25">
        <f>J15*E15</f>
        <v>0</v>
      </c>
      <c r="L15" s="430" t="s">
        <v>326</v>
      </c>
    </row>
    <row r="16" spans="1:22" x14ac:dyDescent="0.2">
      <c r="A16" s="8"/>
      <c r="B16" s="16"/>
      <c r="C16" s="16"/>
      <c r="D16" s="16"/>
      <c r="E16" s="67"/>
      <c r="F16" s="22" t="s">
        <v>14</v>
      </c>
      <c r="G16" s="21">
        <v>2</v>
      </c>
      <c r="H16" s="23">
        <f>IF(F16="s",(B16+(C16*G16))*D16+C16*B16*2,C16*G16*D16+B16*C16*2)</f>
        <v>0</v>
      </c>
      <c r="I16" s="24">
        <f>H16*E16</f>
        <v>0</v>
      </c>
      <c r="J16" s="24">
        <f>B16*C16*D16</f>
        <v>0</v>
      </c>
      <c r="K16" s="25">
        <f>J16*E16</f>
        <v>0</v>
      </c>
      <c r="L16" s="430" t="s">
        <v>326</v>
      </c>
    </row>
    <row r="17" spans="1:13" x14ac:dyDescent="0.2">
      <c r="A17" s="8"/>
      <c r="B17" s="16"/>
      <c r="C17" s="16"/>
      <c r="D17" s="16"/>
      <c r="E17" s="67"/>
      <c r="F17" s="22" t="s">
        <v>14</v>
      </c>
      <c r="G17" s="21">
        <v>2</v>
      </c>
      <c r="H17" s="23">
        <f>IF(F17="s",(B17+(C17*G17))*D17+C17*B17*2,C17*G17*D17+B17*C17*2)</f>
        <v>0</v>
      </c>
      <c r="I17" s="24">
        <f>H17*E17</f>
        <v>0</v>
      </c>
      <c r="J17" s="24">
        <f>B17*C17*D17</f>
        <v>0</v>
      </c>
      <c r="K17" s="25">
        <f>J17*E17</f>
        <v>0</v>
      </c>
      <c r="L17" s="430" t="s">
        <v>326</v>
      </c>
    </row>
    <row r="18" spans="1:13" x14ac:dyDescent="0.2">
      <c r="A18" s="218" t="s">
        <v>198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9"/>
      <c r="L18" s="431"/>
    </row>
    <row r="19" spans="1:13" x14ac:dyDescent="0.2">
      <c r="A19" s="66"/>
      <c r="B19" s="16"/>
      <c r="C19" s="16"/>
      <c r="D19" s="16"/>
      <c r="E19" s="21"/>
      <c r="F19" s="22" t="s">
        <v>14</v>
      </c>
      <c r="G19" s="21">
        <v>2</v>
      </c>
      <c r="H19" s="23">
        <f t="shared" ref="H19:H26" si="1">IF(F19="s",(B19+(C19*G19))*D19+C19*B19*2,C19*G19*D19+B19*C19*2)</f>
        <v>0</v>
      </c>
      <c r="I19" s="24">
        <f t="shared" ref="I19:I26" si="2">H19*E19</f>
        <v>0</v>
      </c>
      <c r="J19" s="24">
        <f t="shared" ref="J19:J26" si="3">B19*C19*D19</f>
        <v>0</v>
      </c>
      <c r="K19" s="25">
        <f t="shared" ref="K19:K26" si="4">J19*E19</f>
        <v>0</v>
      </c>
      <c r="L19" s="430" t="s">
        <v>327</v>
      </c>
    </row>
    <row r="20" spans="1:13" x14ac:dyDescent="0.2">
      <c r="A20" s="66"/>
      <c r="B20" s="16"/>
      <c r="C20" s="16"/>
      <c r="D20" s="16"/>
      <c r="E20" s="21"/>
      <c r="F20" s="22" t="s">
        <v>14</v>
      </c>
      <c r="G20" s="21">
        <v>2</v>
      </c>
      <c r="H20" s="23">
        <f t="shared" si="1"/>
        <v>0</v>
      </c>
      <c r="I20" s="24">
        <f t="shared" si="2"/>
        <v>0</v>
      </c>
      <c r="J20" s="24">
        <f t="shared" si="3"/>
        <v>0</v>
      </c>
      <c r="K20" s="25">
        <f t="shared" si="4"/>
        <v>0</v>
      </c>
      <c r="L20" s="430" t="s">
        <v>327</v>
      </c>
      <c r="M20" s="51"/>
    </row>
    <row r="21" spans="1:13" x14ac:dyDescent="0.2">
      <c r="A21" s="61"/>
      <c r="B21" s="16"/>
      <c r="C21" s="16"/>
      <c r="D21" s="16"/>
      <c r="E21" s="21"/>
      <c r="F21" s="22" t="s">
        <v>14</v>
      </c>
      <c r="G21" s="21">
        <v>2</v>
      </c>
      <c r="H21" s="23">
        <f t="shared" si="1"/>
        <v>0</v>
      </c>
      <c r="I21" s="24">
        <f t="shared" si="2"/>
        <v>0</v>
      </c>
      <c r="J21" s="24">
        <f t="shared" si="3"/>
        <v>0</v>
      </c>
      <c r="K21" s="25">
        <f t="shared" si="4"/>
        <v>0</v>
      </c>
      <c r="L21" s="430" t="s">
        <v>327</v>
      </c>
    </row>
    <row r="22" spans="1:13" x14ac:dyDescent="0.2">
      <c r="A22" s="62"/>
      <c r="B22" s="16"/>
      <c r="C22" s="16"/>
      <c r="D22" s="16"/>
      <c r="E22" s="21"/>
      <c r="F22" s="22" t="s">
        <v>14</v>
      </c>
      <c r="G22" s="21">
        <v>2</v>
      </c>
      <c r="H22" s="23">
        <f t="shared" si="1"/>
        <v>0</v>
      </c>
      <c r="I22" s="24">
        <f t="shared" si="2"/>
        <v>0</v>
      </c>
      <c r="J22" s="24">
        <f t="shared" si="3"/>
        <v>0</v>
      </c>
      <c r="K22" s="25">
        <f t="shared" si="4"/>
        <v>0</v>
      </c>
      <c r="L22" s="430" t="s">
        <v>327</v>
      </c>
    </row>
    <row r="23" spans="1:13" x14ac:dyDescent="0.2">
      <c r="A23" s="62"/>
      <c r="B23" s="16"/>
      <c r="C23" s="16"/>
      <c r="D23" s="16"/>
      <c r="E23" s="21"/>
      <c r="F23" s="22" t="s">
        <v>14</v>
      </c>
      <c r="G23" s="21">
        <v>2</v>
      </c>
      <c r="H23" s="23">
        <f t="shared" si="1"/>
        <v>0</v>
      </c>
      <c r="I23" s="24">
        <f t="shared" si="2"/>
        <v>0</v>
      </c>
      <c r="J23" s="24">
        <f t="shared" si="3"/>
        <v>0</v>
      </c>
      <c r="K23" s="25">
        <f t="shared" si="4"/>
        <v>0</v>
      </c>
      <c r="L23" s="430" t="s">
        <v>327</v>
      </c>
    </row>
    <row r="24" spans="1:13" x14ac:dyDescent="0.2">
      <c r="A24" s="62"/>
      <c r="B24" s="16"/>
      <c r="C24" s="16"/>
      <c r="D24" s="16"/>
      <c r="E24" s="21"/>
      <c r="F24" s="22" t="s">
        <v>14</v>
      </c>
      <c r="G24" s="21">
        <v>2</v>
      </c>
      <c r="H24" s="23">
        <f t="shared" si="1"/>
        <v>0</v>
      </c>
      <c r="I24" s="68">
        <f t="shared" si="2"/>
        <v>0</v>
      </c>
      <c r="J24" s="24">
        <f t="shared" si="3"/>
        <v>0</v>
      </c>
      <c r="K24" s="25">
        <f t="shared" si="4"/>
        <v>0</v>
      </c>
      <c r="L24" s="430" t="s">
        <v>327</v>
      </c>
    </row>
    <row r="25" spans="1:13" x14ac:dyDescent="0.2">
      <c r="A25" s="218" t="s">
        <v>198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9"/>
      <c r="L25" s="431"/>
    </row>
    <row r="26" spans="1:13" x14ac:dyDescent="0.2">
      <c r="A26" s="66"/>
      <c r="B26" s="16"/>
      <c r="C26" s="16"/>
      <c r="D26" s="16"/>
      <c r="E26" s="21"/>
      <c r="F26" s="22" t="s">
        <v>14</v>
      </c>
      <c r="G26" s="21">
        <v>2</v>
      </c>
      <c r="H26" s="23">
        <f t="shared" si="1"/>
        <v>0</v>
      </c>
      <c r="I26" s="68">
        <f t="shared" si="2"/>
        <v>0</v>
      </c>
      <c r="J26" s="24">
        <f t="shared" si="3"/>
        <v>0</v>
      </c>
      <c r="K26" s="25">
        <f t="shared" si="4"/>
        <v>0</v>
      </c>
      <c r="L26" s="430" t="s">
        <v>327</v>
      </c>
    </row>
    <row r="27" spans="1:13" x14ac:dyDescent="0.2">
      <c r="A27" s="66"/>
      <c r="B27" s="16"/>
      <c r="C27" s="16"/>
      <c r="D27" s="16"/>
      <c r="E27" s="21"/>
      <c r="F27" s="22"/>
      <c r="G27" s="21"/>
      <c r="H27" s="23"/>
      <c r="I27" s="24"/>
      <c r="J27" s="24"/>
      <c r="K27" s="25"/>
      <c r="L27" s="430"/>
    </row>
    <row r="28" spans="1:13" x14ac:dyDescent="0.2">
      <c r="A28" s="218" t="s">
        <v>198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9"/>
      <c r="L28" s="431"/>
    </row>
    <row r="29" spans="1:13" x14ac:dyDescent="0.2">
      <c r="A29" s="60"/>
      <c r="B29" s="16"/>
      <c r="C29" s="16"/>
      <c r="D29" s="16"/>
      <c r="E29" s="21"/>
      <c r="F29" s="22" t="s">
        <v>14</v>
      </c>
      <c r="G29" s="21">
        <v>2</v>
      </c>
      <c r="H29" s="23">
        <f>IF(F29="s",(B29+(C29*G29))*D29+C29*B29*2,C29*G29*D29+B29*C29*2)</f>
        <v>0</v>
      </c>
      <c r="I29" s="24">
        <f>H29*E29</f>
        <v>0</v>
      </c>
      <c r="J29" s="24">
        <f>B29*C29*D29</f>
        <v>0</v>
      </c>
      <c r="K29" s="25">
        <f>J29*E29</f>
        <v>0</v>
      </c>
      <c r="L29" s="430" t="s">
        <v>326</v>
      </c>
    </row>
    <row r="30" spans="1:13" x14ac:dyDescent="0.2">
      <c r="A30" s="60"/>
      <c r="B30" s="16"/>
      <c r="C30" s="16"/>
      <c r="D30" s="16"/>
      <c r="E30" s="21"/>
      <c r="F30" s="22" t="s">
        <v>14</v>
      </c>
      <c r="G30" s="21">
        <v>2</v>
      </c>
      <c r="H30" s="23">
        <f>IF(F30="s",(B30+(C30*G30))*D30+C30*B30*2,C30*G30*D30+B30*C30*2)</f>
        <v>0</v>
      </c>
      <c r="I30" s="24">
        <f>H30*E30</f>
        <v>0</v>
      </c>
      <c r="J30" s="24">
        <f>B30*C30*D30</f>
        <v>0</v>
      </c>
      <c r="K30" s="25">
        <f>J30*E30</f>
        <v>0</v>
      </c>
      <c r="L30" s="430" t="s">
        <v>326</v>
      </c>
    </row>
    <row r="31" spans="1:13" x14ac:dyDescent="0.2">
      <c r="A31" s="60"/>
      <c r="B31" s="16"/>
      <c r="C31" s="16"/>
      <c r="D31" s="16"/>
      <c r="E31" s="21"/>
      <c r="F31" s="22" t="s">
        <v>14</v>
      </c>
      <c r="G31" s="21">
        <v>2</v>
      </c>
      <c r="H31" s="23">
        <f>IF(F31="s",(B31+(C31*G31))*D31+C31*B31*2,C31*G31*D31+B31*C31*2)</f>
        <v>0</v>
      </c>
      <c r="I31" s="24">
        <f>H31*E31</f>
        <v>0</v>
      </c>
      <c r="J31" s="24">
        <f>B31*C31*D31</f>
        <v>0</v>
      </c>
      <c r="K31" s="25">
        <f>J31*E31</f>
        <v>0</v>
      </c>
      <c r="L31" s="430" t="s">
        <v>326</v>
      </c>
    </row>
    <row r="32" spans="1:13" ht="13.5" thickBot="1" x14ac:dyDescent="0.25">
      <c r="A32" s="8"/>
      <c r="B32" s="16"/>
      <c r="C32" s="16"/>
      <c r="D32" s="16"/>
      <c r="E32" s="21"/>
      <c r="F32" s="22"/>
      <c r="G32" s="21"/>
      <c r="H32" s="23"/>
      <c r="I32" s="24"/>
      <c r="J32" s="24"/>
      <c r="K32" s="25"/>
      <c r="L32" s="430"/>
      <c r="M32" s="51"/>
    </row>
    <row r="33" spans="1:14" ht="14.25" thickTop="1" thickBot="1" x14ac:dyDescent="0.25">
      <c r="A33" s="106" t="s">
        <v>10</v>
      </c>
      <c r="B33" s="106"/>
      <c r="C33" s="106"/>
      <c r="D33" s="106"/>
      <c r="E33" s="107"/>
      <c r="F33" s="107"/>
      <c r="G33" s="107"/>
      <c r="H33" s="107"/>
      <c r="I33" s="235">
        <f>SUM(I6:I32)</f>
        <v>0</v>
      </c>
      <c r="J33" s="235"/>
      <c r="K33" s="235">
        <f>SUM(K6:K32)</f>
        <v>0</v>
      </c>
      <c r="L33" s="432"/>
    </row>
    <row r="34" spans="1:14" ht="14.25" thickTop="1" thickBo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</row>
    <row r="35" spans="1:14" ht="14.25" thickTop="1" thickBot="1" x14ac:dyDescent="0.25">
      <c r="A35" s="232"/>
      <c r="B35" s="233"/>
      <c r="C35" s="233"/>
      <c r="D35" s="233"/>
      <c r="E35" s="237" t="s">
        <v>190</v>
      </c>
      <c r="F35" s="237"/>
      <c r="G35" s="238"/>
      <c r="H35" s="237"/>
      <c r="I35" s="239">
        <f>SUM(I13:I17)</f>
        <v>0</v>
      </c>
      <c r="J35" s="237" t="s">
        <v>15</v>
      </c>
      <c r="K35" s="237"/>
      <c r="L35" s="237"/>
      <c r="M35" s="240"/>
      <c r="N35" s="241"/>
    </row>
    <row r="36" spans="1:14" ht="13.5" thickTop="1" x14ac:dyDescent="0.2"/>
  </sheetData>
  <mergeCells count="4">
    <mergeCell ref="B4:D4"/>
    <mergeCell ref="A4:A5"/>
    <mergeCell ref="N4:O4"/>
    <mergeCell ref="E4:E5"/>
  </mergeCells>
  <phoneticPr fontId="39" type="noConversion"/>
  <dataValidations disablePrompts="1" count="2">
    <dataValidation type="list" allowBlank="1" showInputMessage="1" showErrorMessage="1" sqref="L7:L32" xr:uid="{00000000-0002-0000-1F00-000000000000}">
      <formula1>$O$6:$O$12</formula1>
    </dataValidation>
    <dataValidation type="list" allowBlank="1" showInputMessage="1" showErrorMessage="1" sqref="L6" xr:uid="{00000000-0002-0000-1F00-000001000000}">
      <formula1>$N$6:$N$14</formula1>
    </dataValidation>
  </dataValidations>
  <printOptions horizontalCentered="1"/>
  <pageMargins left="0.39370078740157483" right="0" top="0.59055118110236227" bottom="0.78740157480314965" header="0.51181102362204722" footer="0.19685039370078741"/>
  <pageSetup paperSize="9" scale="65" orientation="portrait" horizontalDpi="300" verticalDpi="300" r:id="rId1"/>
  <headerFooter alignWithMargins="0">
    <oddFooter>&amp;L&amp;8&amp;F - &amp;A&amp;R&amp;8&amp;P / &amp;N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ilha22">
    <tabColor theme="5" tint="0.59999389629810485"/>
    <pageSetUpPr fitToPage="1"/>
  </sheetPr>
  <dimension ref="A1:V49"/>
  <sheetViews>
    <sheetView showGridLines="0" view="pageBreakPreview" zoomScaleNormal="100" zoomScaleSheetLayoutView="100" workbookViewId="0">
      <pane ySplit="5" topLeftCell="A6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23.140625" style="12" customWidth="1"/>
    <col min="2" max="2" width="7.85546875" style="26" customWidth="1"/>
    <col min="3" max="3" width="8.5703125" style="12" customWidth="1"/>
    <col min="4" max="4" width="9.7109375" style="12" customWidth="1"/>
    <col min="5" max="8" width="7.42578125" style="12" customWidth="1"/>
    <col min="9" max="9" width="9.140625" style="12" customWidth="1"/>
    <col min="10" max="11" width="7.42578125" style="12" customWidth="1"/>
    <col min="12" max="12" width="10.28515625" style="26" bestFit="1" customWidth="1"/>
    <col min="13" max="13" width="14.5703125" style="12" customWidth="1"/>
    <col min="14" max="14" width="7.42578125" style="12" customWidth="1"/>
    <col min="15" max="15" width="8.42578125" style="12" customWidth="1"/>
    <col min="16" max="17" width="7.42578125" style="12" hidden="1" customWidth="1"/>
    <col min="18" max="18" width="17.28515625" style="12" customWidth="1"/>
    <col min="19" max="19" width="3.140625" style="12" customWidth="1"/>
    <col min="20" max="20" width="9.7109375" style="20" customWidth="1"/>
    <col min="21" max="21" width="11.28515625" style="20" customWidth="1"/>
    <col min="22" max="256" width="9.140625" style="12"/>
    <col min="257" max="257" width="18.140625" style="12" customWidth="1"/>
    <col min="258" max="258" width="15.85546875" style="12" customWidth="1"/>
    <col min="259" max="260" width="6.7109375" style="12" customWidth="1"/>
    <col min="261" max="261" width="5.7109375" style="12" customWidth="1"/>
    <col min="262" max="262" width="7" style="12" customWidth="1"/>
    <col min="263" max="263" width="5.7109375" style="12" customWidth="1"/>
    <col min="264" max="264" width="7.7109375" style="12" customWidth="1"/>
    <col min="265" max="265" width="8.7109375" style="12" customWidth="1"/>
    <col min="266" max="266" width="7.7109375" style="12" customWidth="1"/>
    <col min="267" max="267" width="8.7109375" style="12" customWidth="1"/>
    <col min="268" max="268" width="16.28515625" style="12" customWidth="1"/>
    <col min="269" max="269" width="7.7109375" style="12" customWidth="1"/>
    <col min="270" max="270" width="8" style="12" customWidth="1"/>
    <col min="271" max="271" width="7.7109375" style="12" customWidth="1"/>
    <col min="272" max="272" width="8.7109375" style="12" customWidth="1"/>
    <col min="273" max="512" width="9.140625" style="12"/>
    <col min="513" max="513" width="18.140625" style="12" customWidth="1"/>
    <col min="514" max="514" width="15.85546875" style="12" customWidth="1"/>
    <col min="515" max="516" width="6.7109375" style="12" customWidth="1"/>
    <col min="517" max="517" width="5.7109375" style="12" customWidth="1"/>
    <col min="518" max="518" width="7" style="12" customWidth="1"/>
    <col min="519" max="519" width="5.7109375" style="12" customWidth="1"/>
    <col min="520" max="520" width="7.7109375" style="12" customWidth="1"/>
    <col min="521" max="521" width="8.7109375" style="12" customWidth="1"/>
    <col min="522" max="522" width="7.7109375" style="12" customWidth="1"/>
    <col min="523" max="523" width="8.7109375" style="12" customWidth="1"/>
    <col min="524" max="524" width="16.28515625" style="12" customWidth="1"/>
    <col min="525" max="525" width="7.7109375" style="12" customWidth="1"/>
    <col min="526" max="526" width="8" style="12" customWidth="1"/>
    <col min="527" max="527" width="7.7109375" style="12" customWidth="1"/>
    <col min="528" max="528" width="8.7109375" style="12" customWidth="1"/>
    <col min="529" max="768" width="9.140625" style="12"/>
    <col min="769" max="769" width="18.140625" style="12" customWidth="1"/>
    <col min="770" max="770" width="15.85546875" style="12" customWidth="1"/>
    <col min="771" max="772" width="6.7109375" style="12" customWidth="1"/>
    <col min="773" max="773" width="5.7109375" style="12" customWidth="1"/>
    <col min="774" max="774" width="7" style="12" customWidth="1"/>
    <col min="775" max="775" width="5.7109375" style="12" customWidth="1"/>
    <col min="776" max="776" width="7.7109375" style="12" customWidth="1"/>
    <col min="777" max="777" width="8.7109375" style="12" customWidth="1"/>
    <col min="778" max="778" width="7.7109375" style="12" customWidth="1"/>
    <col min="779" max="779" width="8.7109375" style="12" customWidth="1"/>
    <col min="780" max="780" width="16.28515625" style="12" customWidth="1"/>
    <col min="781" max="781" width="7.7109375" style="12" customWidth="1"/>
    <col min="782" max="782" width="8" style="12" customWidth="1"/>
    <col min="783" max="783" width="7.7109375" style="12" customWidth="1"/>
    <col min="784" max="784" width="8.7109375" style="12" customWidth="1"/>
    <col min="785" max="1024" width="9.140625" style="12"/>
    <col min="1025" max="1025" width="18.140625" style="12" customWidth="1"/>
    <col min="1026" max="1026" width="15.85546875" style="12" customWidth="1"/>
    <col min="1027" max="1028" width="6.7109375" style="12" customWidth="1"/>
    <col min="1029" max="1029" width="5.7109375" style="12" customWidth="1"/>
    <col min="1030" max="1030" width="7" style="12" customWidth="1"/>
    <col min="1031" max="1031" width="5.7109375" style="12" customWidth="1"/>
    <col min="1032" max="1032" width="7.7109375" style="12" customWidth="1"/>
    <col min="1033" max="1033" width="8.7109375" style="12" customWidth="1"/>
    <col min="1034" max="1034" width="7.7109375" style="12" customWidth="1"/>
    <col min="1035" max="1035" width="8.7109375" style="12" customWidth="1"/>
    <col min="1036" max="1036" width="16.28515625" style="12" customWidth="1"/>
    <col min="1037" max="1037" width="7.7109375" style="12" customWidth="1"/>
    <col min="1038" max="1038" width="8" style="12" customWidth="1"/>
    <col min="1039" max="1039" width="7.7109375" style="12" customWidth="1"/>
    <col min="1040" max="1040" width="8.7109375" style="12" customWidth="1"/>
    <col min="1041" max="1280" width="9.140625" style="12"/>
    <col min="1281" max="1281" width="18.140625" style="12" customWidth="1"/>
    <col min="1282" max="1282" width="15.85546875" style="12" customWidth="1"/>
    <col min="1283" max="1284" width="6.7109375" style="12" customWidth="1"/>
    <col min="1285" max="1285" width="5.7109375" style="12" customWidth="1"/>
    <col min="1286" max="1286" width="7" style="12" customWidth="1"/>
    <col min="1287" max="1287" width="5.7109375" style="12" customWidth="1"/>
    <col min="1288" max="1288" width="7.7109375" style="12" customWidth="1"/>
    <col min="1289" max="1289" width="8.7109375" style="12" customWidth="1"/>
    <col min="1290" max="1290" width="7.7109375" style="12" customWidth="1"/>
    <col min="1291" max="1291" width="8.7109375" style="12" customWidth="1"/>
    <col min="1292" max="1292" width="16.28515625" style="12" customWidth="1"/>
    <col min="1293" max="1293" width="7.7109375" style="12" customWidth="1"/>
    <col min="1294" max="1294" width="8" style="12" customWidth="1"/>
    <col min="1295" max="1295" width="7.7109375" style="12" customWidth="1"/>
    <col min="1296" max="1296" width="8.7109375" style="12" customWidth="1"/>
    <col min="1297" max="1536" width="9.140625" style="12"/>
    <col min="1537" max="1537" width="18.140625" style="12" customWidth="1"/>
    <col min="1538" max="1538" width="15.85546875" style="12" customWidth="1"/>
    <col min="1539" max="1540" width="6.7109375" style="12" customWidth="1"/>
    <col min="1541" max="1541" width="5.7109375" style="12" customWidth="1"/>
    <col min="1542" max="1542" width="7" style="12" customWidth="1"/>
    <col min="1543" max="1543" width="5.7109375" style="12" customWidth="1"/>
    <col min="1544" max="1544" width="7.7109375" style="12" customWidth="1"/>
    <col min="1545" max="1545" width="8.7109375" style="12" customWidth="1"/>
    <col min="1546" max="1546" width="7.7109375" style="12" customWidth="1"/>
    <col min="1547" max="1547" width="8.7109375" style="12" customWidth="1"/>
    <col min="1548" max="1548" width="16.28515625" style="12" customWidth="1"/>
    <col min="1549" max="1549" width="7.7109375" style="12" customWidth="1"/>
    <col min="1550" max="1550" width="8" style="12" customWidth="1"/>
    <col min="1551" max="1551" width="7.7109375" style="12" customWidth="1"/>
    <col min="1552" max="1552" width="8.7109375" style="12" customWidth="1"/>
    <col min="1553" max="1792" width="9.140625" style="12"/>
    <col min="1793" max="1793" width="18.140625" style="12" customWidth="1"/>
    <col min="1794" max="1794" width="15.85546875" style="12" customWidth="1"/>
    <col min="1795" max="1796" width="6.7109375" style="12" customWidth="1"/>
    <col min="1797" max="1797" width="5.7109375" style="12" customWidth="1"/>
    <col min="1798" max="1798" width="7" style="12" customWidth="1"/>
    <col min="1799" max="1799" width="5.7109375" style="12" customWidth="1"/>
    <col min="1800" max="1800" width="7.7109375" style="12" customWidth="1"/>
    <col min="1801" max="1801" width="8.7109375" style="12" customWidth="1"/>
    <col min="1802" max="1802" width="7.7109375" style="12" customWidth="1"/>
    <col min="1803" max="1803" width="8.7109375" style="12" customWidth="1"/>
    <col min="1804" max="1804" width="16.28515625" style="12" customWidth="1"/>
    <col min="1805" max="1805" width="7.7109375" style="12" customWidth="1"/>
    <col min="1806" max="1806" width="8" style="12" customWidth="1"/>
    <col min="1807" max="1807" width="7.7109375" style="12" customWidth="1"/>
    <col min="1808" max="1808" width="8.7109375" style="12" customWidth="1"/>
    <col min="1809" max="2048" width="9.140625" style="12"/>
    <col min="2049" max="2049" width="18.140625" style="12" customWidth="1"/>
    <col min="2050" max="2050" width="15.85546875" style="12" customWidth="1"/>
    <col min="2051" max="2052" width="6.7109375" style="12" customWidth="1"/>
    <col min="2053" max="2053" width="5.7109375" style="12" customWidth="1"/>
    <col min="2054" max="2054" width="7" style="12" customWidth="1"/>
    <col min="2055" max="2055" width="5.7109375" style="12" customWidth="1"/>
    <col min="2056" max="2056" width="7.7109375" style="12" customWidth="1"/>
    <col min="2057" max="2057" width="8.7109375" style="12" customWidth="1"/>
    <col min="2058" max="2058" width="7.7109375" style="12" customWidth="1"/>
    <col min="2059" max="2059" width="8.7109375" style="12" customWidth="1"/>
    <col min="2060" max="2060" width="16.28515625" style="12" customWidth="1"/>
    <col min="2061" max="2061" width="7.7109375" style="12" customWidth="1"/>
    <col min="2062" max="2062" width="8" style="12" customWidth="1"/>
    <col min="2063" max="2063" width="7.7109375" style="12" customWidth="1"/>
    <col min="2064" max="2064" width="8.7109375" style="12" customWidth="1"/>
    <col min="2065" max="2304" width="9.140625" style="12"/>
    <col min="2305" max="2305" width="18.140625" style="12" customWidth="1"/>
    <col min="2306" max="2306" width="15.85546875" style="12" customWidth="1"/>
    <col min="2307" max="2308" width="6.7109375" style="12" customWidth="1"/>
    <col min="2309" max="2309" width="5.7109375" style="12" customWidth="1"/>
    <col min="2310" max="2310" width="7" style="12" customWidth="1"/>
    <col min="2311" max="2311" width="5.7109375" style="12" customWidth="1"/>
    <col min="2312" max="2312" width="7.7109375" style="12" customWidth="1"/>
    <col min="2313" max="2313" width="8.7109375" style="12" customWidth="1"/>
    <col min="2314" max="2314" width="7.7109375" style="12" customWidth="1"/>
    <col min="2315" max="2315" width="8.7109375" style="12" customWidth="1"/>
    <col min="2316" max="2316" width="16.28515625" style="12" customWidth="1"/>
    <col min="2317" max="2317" width="7.7109375" style="12" customWidth="1"/>
    <col min="2318" max="2318" width="8" style="12" customWidth="1"/>
    <col min="2319" max="2319" width="7.7109375" style="12" customWidth="1"/>
    <col min="2320" max="2320" width="8.7109375" style="12" customWidth="1"/>
    <col min="2321" max="2560" width="9.140625" style="12"/>
    <col min="2561" max="2561" width="18.140625" style="12" customWidth="1"/>
    <col min="2562" max="2562" width="15.85546875" style="12" customWidth="1"/>
    <col min="2563" max="2564" width="6.7109375" style="12" customWidth="1"/>
    <col min="2565" max="2565" width="5.7109375" style="12" customWidth="1"/>
    <col min="2566" max="2566" width="7" style="12" customWidth="1"/>
    <col min="2567" max="2567" width="5.7109375" style="12" customWidth="1"/>
    <col min="2568" max="2568" width="7.7109375" style="12" customWidth="1"/>
    <col min="2569" max="2569" width="8.7109375" style="12" customWidth="1"/>
    <col min="2570" max="2570" width="7.7109375" style="12" customWidth="1"/>
    <col min="2571" max="2571" width="8.7109375" style="12" customWidth="1"/>
    <col min="2572" max="2572" width="16.28515625" style="12" customWidth="1"/>
    <col min="2573" max="2573" width="7.7109375" style="12" customWidth="1"/>
    <col min="2574" max="2574" width="8" style="12" customWidth="1"/>
    <col min="2575" max="2575" width="7.7109375" style="12" customWidth="1"/>
    <col min="2576" max="2576" width="8.7109375" style="12" customWidth="1"/>
    <col min="2577" max="2816" width="9.140625" style="12"/>
    <col min="2817" max="2817" width="18.140625" style="12" customWidth="1"/>
    <col min="2818" max="2818" width="15.85546875" style="12" customWidth="1"/>
    <col min="2819" max="2820" width="6.7109375" style="12" customWidth="1"/>
    <col min="2821" max="2821" width="5.7109375" style="12" customWidth="1"/>
    <col min="2822" max="2822" width="7" style="12" customWidth="1"/>
    <col min="2823" max="2823" width="5.7109375" style="12" customWidth="1"/>
    <col min="2824" max="2824" width="7.7109375" style="12" customWidth="1"/>
    <col min="2825" max="2825" width="8.7109375" style="12" customWidth="1"/>
    <col min="2826" max="2826" width="7.7109375" style="12" customWidth="1"/>
    <col min="2827" max="2827" width="8.7109375" style="12" customWidth="1"/>
    <col min="2828" max="2828" width="16.28515625" style="12" customWidth="1"/>
    <col min="2829" max="2829" width="7.7109375" style="12" customWidth="1"/>
    <col min="2830" max="2830" width="8" style="12" customWidth="1"/>
    <col min="2831" max="2831" width="7.7109375" style="12" customWidth="1"/>
    <col min="2832" max="2832" width="8.7109375" style="12" customWidth="1"/>
    <col min="2833" max="3072" width="9.140625" style="12"/>
    <col min="3073" max="3073" width="18.140625" style="12" customWidth="1"/>
    <col min="3074" max="3074" width="15.85546875" style="12" customWidth="1"/>
    <col min="3075" max="3076" width="6.7109375" style="12" customWidth="1"/>
    <col min="3077" max="3077" width="5.7109375" style="12" customWidth="1"/>
    <col min="3078" max="3078" width="7" style="12" customWidth="1"/>
    <col min="3079" max="3079" width="5.7109375" style="12" customWidth="1"/>
    <col min="3080" max="3080" width="7.7109375" style="12" customWidth="1"/>
    <col min="3081" max="3081" width="8.7109375" style="12" customWidth="1"/>
    <col min="3082" max="3082" width="7.7109375" style="12" customWidth="1"/>
    <col min="3083" max="3083" width="8.7109375" style="12" customWidth="1"/>
    <col min="3084" max="3084" width="16.28515625" style="12" customWidth="1"/>
    <col min="3085" max="3085" width="7.7109375" style="12" customWidth="1"/>
    <col min="3086" max="3086" width="8" style="12" customWidth="1"/>
    <col min="3087" max="3087" width="7.7109375" style="12" customWidth="1"/>
    <col min="3088" max="3088" width="8.7109375" style="12" customWidth="1"/>
    <col min="3089" max="3328" width="9.140625" style="12"/>
    <col min="3329" max="3329" width="18.140625" style="12" customWidth="1"/>
    <col min="3330" max="3330" width="15.85546875" style="12" customWidth="1"/>
    <col min="3331" max="3332" width="6.7109375" style="12" customWidth="1"/>
    <col min="3333" max="3333" width="5.7109375" style="12" customWidth="1"/>
    <col min="3334" max="3334" width="7" style="12" customWidth="1"/>
    <col min="3335" max="3335" width="5.7109375" style="12" customWidth="1"/>
    <col min="3336" max="3336" width="7.7109375" style="12" customWidth="1"/>
    <col min="3337" max="3337" width="8.7109375" style="12" customWidth="1"/>
    <col min="3338" max="3338" width="7.7109375" style="12" customWidth="1"/>
    <col min="3339" max="3339" width="8.7109375" style="12" customWidth="1"/>
    <col min="3340" max="3340" width="16.28515625" style="12" customWidth="1"/>
    <col min="3341" max="3341" width="7.7109375" style="12" customWidth="1"/>
    <col min="3342" max="3342" width="8" style="12" customWidth="1"/>
    <col min="3343" max="3343" width="7.7109375" style="12" customWidth="1"/>
    <col min="3344" max="3344" width="8.7109375" style="12" customWidth="1"/>
    <col min="3345" max="3584" width="9.140625" style="12"/>
    <col min="3585" max="3585" width="18.140625" style="12" customWidth="1"/>
    <col min="3586" max="3586" width="15.85546875" style="12" customWidth="1"/>
    <col min="3587" max="3588" width="6.7109375" style="12" customWidth="1"/>
    <col min="3589" max="3589" width="5.7109375" style="12" customWidth="1"/>
    <col min="3590" max="3590" width="7" style="12" customWidth="1"/>
    <col min="3591" max="3591" width="5.7109375" style="12" customWidth="1"/>
    <col min="3592" max="3592" width="7.7109375" style="12" customWidth="1"/>
    <col min="3593" max="3593" width="8.7109375" style="12" customWidth="1"/>
    <col min="3594" max="3594" width="7.7109375" style="12" customWidth="1"/>
    <col min="3595" max="3595" width="8.7109375" style="12" customWidth="1"/>
    <col min="3596" max="3596" width="16.28515625" style="12" customWidth="1"/>
    <col min="3597" max="3597" width="7.7109375" style="12" customWidth="1"/>
    <col min="3598" max="3598" width="8" style="12" customWidth="1"/>
    <col min="3599" max="3599" width="7.7109375" style="12" customWidth="1"/>
    <col min="3600" max="3600" width="8.7109375" style="12" customWidth="1"/>
    <col min="3601" max="3840" width="9.140625" style="12"/>
    <col min="3841" max="3841" width="18.140625" style="12" customWidth="1"/>
    <col min="3842" max="3842" width="15.85546875" style="12" customWidth="1"/>
    <col min="3843" max="3844" width="6.7109375" style="12" customWidth="1"/>
    <col min="3845" max="3845" width="5.7109375" style="12" customWidth="1"/>
    <col min="3846" max="3846" width="7" style="12" customWidth="1"/>
    <col min="3847" max="3847" width="5.7109375" style="12" customWidth="1"/>
    <col min="3848" max="3848" width="7.7109375" style="12" customWidth="1"/>
    <col min="3849" max="3849" width="8.7109375" style="12" customWidth="1"/>
    <col min="3850" max="3850" width="7.7109375" style="12" customWidth="1"/>
    <col min="3851" max="3851" width="8.7109375" style="12" customWidth="1"/>
    <col min="3852" max="3852" width="16.28515625" style="12" customWidth="1"/>
    <col min="3853" max="3853" width="7.7109375" style="12" customWidth="1"/>
    <col min="3854" max="3854" width="8" style="12" customWidth="1"/>
    <col min="3855" max="3855" width="7.7109375" style="12" customWidth="1"/>
    <col min="3856" max="3856" width="8.7109375" style="12" customWidth="1"/>
    <col min="3857" max="4096" width="9.140625" style="12"/>
    <col min="4097" max="4097" width="18.140625" style="12" customWidth="1"/>
    <col min="4098" max="4098" width="15.85546875" style="12" customWidth="1"/>
    <col min="4099" max="4100" width="6.7109375" style="12" customWidth="1"/>
    <col min="4101" max="4101" width="5.7109375" style="12" customWidth="1"/>
    <col min="4102" max="4102" width="7" style="12" customWidth="1"/>
    <col min="4103" max="4103" width="5.7109375" style="12" customWidth="1"/>
    <col min="4104" max="4104" width="7.7109375" style="12" customWidth="1"/>
    <col min="4105" max="4105" width="8.7109375" style="12" customWidth="1"/>
    <col min="4106" max="4106" width="7.7109375" style="12" customWidth="1"/>
    <col min="4107" max="4107" width="8.7109375" style="12" customWidth="1"/>
    <col min="4108" max="4108" width="16.28515625" style="12" customWidth="1"/>
    <col min="4109" max="4109" width="7.7109375" style="12" customWidth="1"/>
    <col min="4110" max="4110" width="8" style="12" customWidth="1"/>
    <col min="4111" max="4111" width="7.7109375" style="12" customWidth="1"/>
    <col min="4112" max="4112" width="8.7109375" style="12" customWidth="1"/>
    <col min="4113" max="4352" width="9.140625" style="12"/>
    <col min="4353" max="4353" width="18.140625" style="12" customWidth="1"/>
    <col min="4354" max="4354" width="15.85546875" style="12" customWidth="1"/>
    <col min="4355" max="4356" width="6.7109375" style="12" customWidth="1"/>
    <col min="4357" max="4357" width="5.7109375" style="12" customWidth="1"/>
    <col min="4358" max="4358" width="7" style="12" customWidth="1"/>
    <col min="4359" max="4359" width="5.7109375" style="12" customWidth="1"/>
    <col min="4360" max="4360" width="7.7109375" style="12" customWidth="1"/>
    <col min="4361" max="4361" width="8.7109375" style="12" customWidth="1"/>
    <col min="4362" max="4362" width="7.7109375" style="12" customWidth="1"/>
    <col min="4363" max="4363" width="8.7109375" style="12" customWidth="1"/>
    <col min="4364" max="4364" width="16.28515625" style="12" customWidth="1"/>
    <col min="4365" max="4365" width="7.7109375" style="12" customWidth="1"/>
    <col min="4366" max="4366" width="8" style="12" customWidth="1"/>
    <col min="4367" max="4367" width="7.7109375" style="12" customWidth="1"/>
    <col min="4368" max="4368" width="8.7109375" style="12" customWidth="1"/>
    <col min="4369" max="4608" width="9.140625" style="12"/>
    <col min="4609" max="4609" width="18.140625" style="12" customWidth="1"/>
    <col min="4610" max="4610" width="15.85546875" style="12" customWidth="1"/>
    <col min="4611" max="4612" width="6.7109375" style="12" customWidth="1"/>
    <col min="4613" max="4613" width="5.7109375" style="12" customWidth="1"/>
    <col min="4614" max="4614" width="7" style="12" customWidth="1"/>
    <col min="4615" max="4615" width="5.7109375" style="12" customWidth="1"/>
    <col min="4616" max="4616" width="7.7109375" style="12" customWidth="1"/>
    <col min="4617" max="4617" width="8.7109375" style="12" customWidth="1"/>
    <col min="4618" max="4618" width="7.7109375" style="12" customWidth="1"/>
    <col min="4619" max="4619" width="8.7109375" style="12" customWidth="1"/>
    <col min="4620" max="4620" width="16.28515625" style="12" customWidth="1"/>
    <col min="4621" max="4621" width="7.7109375" style="12" customWidth="1"/>
    <col min="4622" max="4622" width="8" style="12" customWidth="1"/>
    <col min="4623" max="4623" width="7.7109375" style="12" customWidth="1"/>
    <col min="4624" max="4624" width="8.7109375" style="12" customWidth="1"/>
    <col min="4625" max="4864" width="9.140625" style="12"/>
    <col min="4865" max="4865" width="18.140625" style="12" customWidth="1"/>
    <col min="4866" max="4866" width="15.85546875" style="12" customWidth="1"/>
    <col min="4867" max="4868" width="6.7109375" style="12" customWidth="1"/>
    <col min="4869" max="4869" width="5.7109375" style="12" customWidth="1"/>
    <col min="4870" max="4870" width="7" style="12" customWidth="1"/>
    <col min="4871" max="4871" width="5.7109375" style="12" customWidth="1"/>
    <col min="4872" max="4872" width="7.7109375" style="12" customWidth="1"/>
    <col min="4873" max="4873" width="8.7109375" style="12" customWidth="1"/>
    <col min="4874" max="4874" width="7.7109375" style="12" customWidth="1"/>
    <col min="4875" max="4875" width="8.7109375" style="12" customWidth="1"/>
    <col min="4876" max="4876" width="16.28515625" style="12" customWidth="1"/>
    <col min="4877" max="4877" width="7.7109375" style="12" customWidth="1"/>
    <col min="4878" max="4878" width="8" style="12" customWidth="1"/>
    <col min="4879" max="4879" width="7.7109375" style="12" customWidth="1"/>
    <col min="4880" max="4880" width="8.7109375" style="12" customWidth="1"/>
    <col min="4881" max="5120" width="9.140625" style="12"/>
    <col min="5121" max="5121" width="18.140625" style="12" customWidth="1"/>
    <col min="5122" max="5122" width="15.85546875" style="12" customWidth="1"/>
    <col min="5123" max="5124" width="6.7109375" style="12" customWidth="1"/>
    <col min="5125" max="5125" width="5.7109375" style="12" customWidth="1"/>
    <col min="5126" max="5126" width="7" style="12" customWidth="1"/>
    <col min="5127" max="5127" width="5.7109375" style="12" customWidth="1"/>
    <col min="5128" max="5128" width="7.7109375" style="12" customWidth="1"/>
    <col min="5129" max="5129" width="8.7109375" style="12" customWidth="1"/>
    <col min="5130" max="5130" width="7.7109375" style="12" customWidth="1"/>
    <col min="5131" max="5131" width="8.7109375" style="12" customWidth="1"/>
    <col min="5132" max="5132" width="16.28515625" style="12" customWidth="1"/>
    <col min="5133" max="5133" width="7.7109375" style="12" customWidth="1"/>
    <col min="5134" max="5134" width="8" style="12" customWidth="1"/>
    <col min="5135" max="5135" width="7.7109375" style="12" customWidth="1"/>
    <col min="5136" max="5136" width="8.7109375" style="12" customWidth="1"/>
    <col min="5137" max="5376" width="9.140625" style="12"/>
    <col min="5377" max="5377" width="18.140625" style="12" customWidth="1"/>
    <col min="5378" max="5378" width="15.85546875" style="12" customWidth="1"/>
    <col min="5379" max="5380" width="6.7109375" style="12" customWidth="1"/>
    <col min="5381" max="5381" width="5.7109375" style="12" customWidth="1"/>
    <col min="5382" max="5382" width="7" style="12" customWidth="1"/>
    <col min="5383" max="5383" width="5.7109375" style="12" customWidth="1"/>
    <col min="5384" max="5384" width="7.7109375" style="12" customWidth="1"/>
    <col min="5385" max="5385" width="8.7109375" style="12" customWidth="1"/>
    <col min="5386" max="5386" width="7.7109375" style="12" customWidth="1"/>
    <col min="5387" max="5387" width="8.7109375" style="12" customWidth="1"/>
    <col min="5388" max="5388" width="16.28515625" style="12" customWidth="1"/>
    <col min="5389" max="5389" width="7.7109375" style="12" customWidth="1"/>
    <col min="5390" max="5390" width="8" style="12" customWidth="1"/>
    <col min="5391" max="5391" width="7.7109375" style="12" customWidth="1"/>
    <col min="5392" max="5392" width="8.7109375" style="12" customWidth="1"/>
    <col min="5393" max="5632" width="9.140625" style="12"/>
    <col min="5633" max="5633" width="18.140625" style="12" customWidth="1"/>
    <col min="5634" max="5634" width="15.85546875" style="12" customWidth="1"/>
    <col min="5635" max="5636" width="6.7109375" style="12" customWidth="1"/>
    <col min="5637" max="5637" width="5.7109375" style="12" customWidth="1"/>
    <col min="5638" max="5638" width="7" style="12" customWidth="1"/>
    <col min="5639" max="5639" width="5.7109375" style="12" customWidth="1"/>
    <col min="5640" max="5640" width="7.7109375" style="12" customWidth="1"/>
    <col min="5641" max="5641" width="8.7109375" style="12" customWidth="1"/>
    <col min="5642" max="5642" width="7.7109375" style="12" customWidth="1"/>
    <col min="5643" max="5643" width="8.7109375" style="12" customWidth="1"/>
    <col min="5644" max="5644" width="16.28515625" style="12" customWidth="1"/>
    <col min="5645" max="5645" width="7.7109375" style="12" customWidth="1"/>
    <col min="5646" max="5646" width="8" style="12" customWidth="1"/>
    <col min="5647" max="5647" width="7.7109375" style="12" customWidth="1"/>
    <col min="5648" max="5648" width="8.7109375" style="12" customWidth="1"/>
    <col min="5649" max="5888" width="9.140625" style="12"/>
    <col min="5889" max="5889" width="18.140625" style="12" customWidth="1"/>
    <col min="5890" max="5890" width="15.85546875" style="12" customWidth="1"/>
    <col min="5891" max="5892" width="6.7109375" style="12" customWidth="1"/>
    <col min="5893" max="5893" width="5.7109375" style="12" customWidth="1"/>
    <col min="5894" max="5894" width="7" style="12" customWidth="1"/>
    <col min="5895" max="5895" width="5.7109375" style="12" customWidth="1"/>
    <col min="5896" max="5896" width="7.7109375" style="12" customWidth="1"/>
    <col min="5897" max="5897" width="8.7109375" style="12" customWidth="1"/>
    <col min="5898" max="5898" width="7.7109375" style="12" customWidth="1"/>
    <col min="5899" max="5899" width="8.7109375" style="12" customWidth="1"/>
    <col min="5900" max="5900" width="16.28515625" style="12" customWidth="1"/>
    <col min="5901" max="5901" width="7.7109375" style="12" customWidth="1"/>
    <col min="5902" max="5902" width="8" style="12" customWidth="1"/>
    <col min="5903" max="5903" width="7.7109375" style="12" customWidth="1"/>
    <col min="5904" max="5904" width="8.7109375" style="12" customWidth="1"/>
    <col min="5905" max="6144" width="9.140625" style="12"/>
    <col min="6145" max="6145" width="18.140625" style="12" customWidth="1"/>
    <col min="6146" max="6146" width="15.85546875" style="12" customWidth="1"/>
    <col min="6147" max="6148" width="6.7109375" style="12" customWidth="1"/>
    <col min="6149" max="6149" width="5.7109375" style="12" customWidth="1"/>
    <col min="6150" max="6150" width="7" style="12" customWidth="1"/>
    <col min="6151" max="6151" width="5.7109375" style="12" customWidth="1"/>
    <col min="6152" max="6152" width="7.7109375" style="12" customWidth="1"/>
    <col min="6153" max="6153" width="8.7109375" style="12" customWidth="1"/>
    <col min="6154" max="6154" width="7.7109375" style="12" customWidth="1"/>
    <col min="6155" max="6155" width="8.7109375" style="12" customWidth="1"/>
    <col min="6156" max="6156" width="16.28515625" style="12" customWidth="1"/>
    <col min="6157" max="6157" width="7.7109375" style="12" customWidth="1"/>
    <col min="6158" max="6158" width="8" style="12" customWidth="1"/>
    <col min="6159" max="6159" width="7.7109375" style="12" customWidth="1"/>
    <col min="6160" max="6160" width="8.7109375" style="12" customWidth="1"/>
    <col min="6161" max="6400" width="9.140625" style="12"/>
    <col min="6401" max="6401" width="18.140625" style="12" customWidth="1"/>
    <col min="6402" max="6402" width="15.85546875" style="12" customWidth="1"/>
    <col min="6403" max="6404" width="6.7109375" style="12" customWidth="1"/>
    <col min="6405" max="6405" width="5.7109375" style="12" customWidth="1"/>
    <col min="6406" max="6406" width="7" style="12" customWidth="1"/>
    <col min="6407" max="6407" width="5.7109375" style="12" customWidth="1"/>
    <col min="6408" max="6408" width="7.7109375" style="12" customWidth="1"/>
    <col min="6409" max="6409" width="8.7109375" style="12" customWidth="1"/>
    <col min="6410" max="6410" width="7.7109375" style="12" customWidth="1"/>
    <col min="6411" max="6411" width="8.7109375" style="12" customWidth="1"/>
    <col min="6412" max="6412" width="16.28515625" style="12" customWidth="1"/>
    <col min="6413" max="6413" width="7.7109375" style="12" customWidth="1"/>
    <col min="6414" max="6414" width="8" style="12" customWidth="1"/>
    <col min="6415" max="6415" width="7.7109375" style="12" customWidth="1"/>
    <col min="6416" max="6416" width="8.7109375" style="12" customWidth="1"/>
    <col min="6417" max="6656" width="9.140625" style="12"/>
    <col min="6657" max="6657" width="18.140625" style="12" customWidth="1"/>
    <col min="6658" max="6658" width="15.85546875" style="12" customWidth="1"/>
    <col min="6659" max="6660" width="6.7109375" style="12" customWidth="1"/>
    <col min="6661" max="6661" width="5.7109375" style="12" customWidth="1"/>
    <col min="6662" max="6662" width="7" style="12" customWidth="1"/>
    <col min="6663" max="6663" width="5.7109375" style="12" customWidth="1"/>
    <col min="6664" max="6664" width="7.7109375" style="12" customWidth="1"/>
    <col min="6665" max="6665" width="8.7109375" style="12" customWidth="1"/>
    <col min="6666" max="6666" width="7.7109375" style="12" customWidth="1"/>
    <col min="6667" max="6667" width="8.7109375" style="12" customWidth="1"/>
    <col min="6668" max="6668" width="16.28515625" style="12" customWidth="1"/>
    <col min="6669" max="6669" width="7.7109375" style="12" customWidth="1"/>
    <col min="6670" max="6670" width="8" style="12" customWidth="1"/>
    <col min="6671" max="6671" width="7.7109375" style="12" customWidth="1"/>
    <col min="6672" max="6672" width="8.7109375" style="12" customWidth="1"/>
    <col min="6673" max="6912" width="9.140625" style="12"/>
    <col min="6913" max="6913" width="18.140625" style="12" customWidth="1"/>
    <col min="6914" max="6914" width="15.85546875" style="12" customWidth="1"/>
    <col min="6915" max="6916" width="6.7109375" style="12" customWidth="1"/>
    <col min="6917" max="6917" width="5.7109375" style="12" customWidth="1"/>
    <col min="6918" max="6918" width="7" style="12" customWidth="1"/>
    <col min="6919" max="6919" width="5.7109375" style="12" customWidth="1"/>
    <col min="6920" max="6920" width="7.7109375" style="12" customWidth="1"/>
    <col min="6921" max="6921" width="8.7109375" style="12" customWidth="1"/>
    <col min="6922" max="6922" width="7.7109375" style="12" customWidth="1"/>
    <col min="6923" max="6923" width="8.7109375" style="12" customWidth="1"/>
    <col min="6924" max="6924" width="16.28515625" style="12" customWidth="1"/>
    <col min="6925" max="6925" width="7.7109375" style="12" customWidth="1"/>
    <col min="6926" max="6926" width="8" style="12" customWidth="1"/>
    <col min="6927" max="6927" width="7.7109375" style="12" customWidth="1"/>
    <col min="6928" max="6928" width="8.7109375" style="12" customWidth="1"/>
    <col min="6929" max="7168" width="9.140625" style="12"/>
    <col min="7169" max="7169" width="18.140625" style="12" customWidth="1"/>
    <col min="7170" max="7170" width="15.85546875" style="12" customWidth="1"/>
    <col min="7171" max="7172" width="6.7109375" style="12" customWidth="1"/>
    <col min="7173" max="7173" width="5.7109375" style="12" customWidth="1"/>
    <col min="7174" max="7174" width="7" style="12" customWidth="1"/>
    <col min="7175" max="7175" width="5.7109375" style="12" customWidth="1"/>
    <col min="7176" max="7176" width="7.7109375" style="12" customWidth="1"/>
    <col min="7177" max="7177" width="8.7109375" style="12" customWidth="1"/>
    <col min="7178" max="7178" width="7.7109375" style="12" customWidth="1"/>
    <col min="7179" max="7179" width="8.7109375" style="12" customWidth="1"/>
    <col min="7180" max="7180" width="16.28515625" style="12" customWidth="1"/>
    <col min="7181" max="7181" width="7.7109375" style="12" customWidth="1"/>
    <col min="7182" max="7182" width="8" style="12" customWidth="1"/>
    <col min="7183" max="7183" width="7.7109375" style="12" customWidth="1"/>
    <col min="7184" max="7184" width="8.7109375" style="12" customWidth="1"/>
    <col min="7185" max="7424" width="9.140625" style="12"/>
    <col min="7425" max="7425" width="18.140625" style="12" customWidth="1"/>
    <col min="7426" max="7426" width="15.85546875" style="12" customWidth="1"/>
    <col min="7427" max="7428" width="6.7109375" style="12" customWidth="1"/>
    <col min="7429" max="7429" width="5.7109375" style="12" customWidth="1"/>
    <col min="7430" max="7430" width="7" style="12" customWidth="1"/>
    <col min="7431" max="7431" width="5.7109375" style="12" customWidth="1"/>
    <col min="7432" max="7432" width="7.7109375" style="12" customWidth="1"/>
    <col min="7433" max="7433" width="8.7109375" style="12" customWidth="1"/>
    <col min="7434" max="7434" width="7.7109375" style="12" customWidth="1"/>
    <col min="7435" max="7435" width="8.7109375" style="12" customWidth="1"/>
    <col min="7436" max="7436" width="16.28515625" style="12" customWidth="1"/>
    <col min="7437" max="7437" width="7.7109375" style="12" customWidth="1"/>
    <col min="7438" max="7438" width="8" style="12" customWidth="1"/>
    <col min="7439" max="7439" width="7.7109375" style="12" customWidth="1"/>
    <col min="7440" max="7440" width="8.7109375" style="12" customWidth="1"/>
    <col min="7441" max="7680" width="9.140625" style="12"/>
    <col min="7681" max="7681" width="18.140625" style="12" customWidth="1"/>
    <col min="7682" max="7682" width="15.85546875" style="12" customWidth="1"/>
    <col min="7683" max="7684" width="6.7109375" style="12" customWidth="1"/>
    <col min="7685" max="7685" width="5.7109375" style="12" customWidth="1"/>
    <col min="7686" max="7686" width="7" style="12" customWidth="1"/>
    <col min="7687" max="7687" width="5.7109375" style="12" customWidth="1"/>
    <col min="7688" max="7688" width="7.7109375" style="12" customWidth="1"/>
    <col min="7689" max="7689" width="8.7109375" style="12" customWidth="1"/>
    <col min="7690" max="7690" width="7.7109375" style="12" customWidth="1"/>
    <col min="7691" max="7691" width="8.7109375" style="12" customWidth="1"/>
    <col min="7692" max="7692" width="16.28515625" style="12" customWidth="1"/>
    <col min="7693" max="7693" width="7.7109375" style="12" customWidth="1"/>
    <col min="7694" max="7694" width="8" style="12" customWidth="1"/>
    <col min="7695" max="7695" width="7.7109375" style="12" customWidth="1"/>
    <col min="7696" max="7696" width="8.7109375" style="12" customWidth="1"/>
    <col min="7697" max="7936" width="9.140625" style="12"/>
    <col min="7937" max="7937" width="18.140625" style="12" customWidth="1"/>
    <col min="7938" max="7938" width="15.85546875" style="12" customWidth="1"/>
    <col min="7939" max="7940" width="6.7109375" style="12" customWidth="1"/>
    <col min="7941" max="7941" width="5.7109375" style="12" customWidth="1"/>
    <col min="7942" max="7942" width="7" style="12" customWidth="1"/>
    <col min="7943" max="7943" width="5.7109375" style="12" customWidth="1"/>
    <col min="7944" max="7944" width="7.7109375" style="12" customWidth="1"/>
    <col min="7945" max="7945" width="8.7109375" style="12" customWidth="1"/>
    <col min="7946" max="7946" width="7.7109375" style="12" customWidth="1"/>
    <col min="7947" max="7947" width="8.7109375" style="12" customWidth="1"/>
    <col min="7948" max="7948" width="16.28515625" style="12" customWidth="1"/>
    <col min="7949" max="7949" width="7.7109375" style="12" customWidth="1"/>
    <col min="7950" max="7950" width="8" style="12" customWidth="1"/>
    <col min="7951" max="7951" width="7.7109375" style="12" customWidth="1"/>
    <col min="7952" max="7952" width="8.7109375" style="12" customWidth="1"/>
    <col min="7953" max="8192" width="9.140625" style="12"/>
    <col min="8193" max="8193" width="18.140625" style="12" customWidth="1"/>
    <col min="8194" max="8194" width="15.85546875" style="12" customWidth="1"/>
    <col min="8195" max="8196" width="6.7109375" style="12" customWidth="1"/>
    <col min="8197" max="8197" width="5.7109375" style="12" customWidth="1"/>
    <col min="8198" max="8198" width="7" style="12" customWidth="1"/>
    <col min="8199" max="8199" width="5.7109375" style="12" customWidth="1"/>
    <col min="8200" max="8200" width="7.7109375" style="12" customWidth="1"/>
    <col min="8201" max="8201" width="8.7109375" style="12" customWidth="1"/>
    <col min="8202" max="8202" width="7.7109375" style="12" customWidth="1"/>
    <col min="8203" max="8203" width="8.7109375" style="12" customWidth="1"/>
    <col min="8204" max="8204" width="16.28515625" style="12" customWidth="1"/>
    <col min="8205" max="8205" width="7.7109375" style="12" customWidth="1"/>
    <col min="8206" max="8206" width="8" style="12" customWidth="1"/>
    <col min="8207" max="8207" width="7.7109375" style="12" customWidth="1"/>
    <col min="8208" max="8208" width="8.7109375" style="12" customWidth="1"/>
    <col min="8209" max="8448" width="9.140625" style="12"/>
    <col min="8449" max="8449" width="18.140625" style="12" customWidth="1"/>
    <col min="8450" max="8450" width="15.85546875" style="12" customWidth="1"/>
    <col min="8451" max="8452" width="6.7109375" style="12" customWidth="1"/>
    <col min="8453" max="8453" width="5.7109375" style="12" customWidth="1"/>
    <col min="8454" max="8454" width="7" style="12" customWidth="1"/>
    <col min="8455" max="8455" width="5.7109375" style="12" customWidth="1"/>
    <col min="8456" max="8456" width="7.7109375" style="12" customWidth="1"/>
    <col min="8457" max="8457" width="8.7109375" style="12" customWidth="1"/>
    <col min="8458" max="8458" width="7.7109375" style="12" customWidth="1"/>
    <col min="8459" max="8459" width="8.7109375" style="12" customWidth="1"/>
    <col min="8460" max="8460" width="16.28515625" style="12" customWidth="1"/>
    <col min="8461" max="8461" width="7.7109375" style="12" customWidth="1"/>
    <col min="8462" max="8462" width="8" style="12" customWidth="1"/>
    <col min="8463" max="8463" width="7.7109375" style="12" customWidth="1"/>
    <col min="8464" max="8464" width="8.7109375" style="12" customWidth="1"/>
    <col min="8465" max="8704" width="9.140625" style="12"/>
    <col min="8705" max="8705" width="18.140625" style="12" customWidth="1"/>
    <col min="8706" max="8706" width="15.85546875" style="12" customWidth="1"/>
    <col min="8707" max="8708" width="6.7109375" style="12" customWidth="1"/>
    <col min="8709" max="8709" width="5.7109375" style="12" customWidth="1"/>
    <col min="8710" max="8710" width="7" style="12" customWidth="1"/>
    <col min="8711" max="8711" width="5.7109375" style="12" customWidth="1"/>
    <col min="8712" max="8712" width="7.7109375" style="12" customWidth="1"/>
    <col min="8713" max="8713" width="8.7109375" style="12" customWidth="1"/>
    <col min="8714" max="8714" width="7.7109375" style="12" customWidth="1"/>
    <col min="8715" max="8715" width="8.7109375" style="12" customWidth="1"/>
    <col min="8716" max="8716" width="16.28515625" style="12" customWidth="1"/>
    <col min="8717" max="8717" width="7.7109375" style="12" customWidth="1"/>
    <col min="8718" max="8718" width="8" style="12" customWidth="1"/>
    <col min="8719" max="8719" width="7.7109375" style="12" customWidth="1"/>
    <col min="8720" max="8720" width="8.7109375" style="12" customWidth="1"/>
    <col min="8721" max="8960" width="9.140625" style="12"/>
    <col min="8961" max="8961" width="18.140625" style="12" customWidth="1"/>
    <col min="8962" max="8962" width="15.85546875" style="12" customWidth="1"/>
    <col min="8963" max="8964" width="6.7109375" style="12" customWidth="1"/>
    <col min="8965" max="8965" width="5.7109375" style="12" customWidth="1"/>
    <col min="8966" max="8966" width="7" style="12" customWidth="1"/>
    <col min="8967" max="8967" width="5.7109375" style="12" customWidth="1"/>
    <col min="8968" max="8968" width="7.7109375" style="12" customWidth="1"/>
    <col min="8969" max="8969" width="8.7109375" style="12" customWidth="1"/>
    <col min="8970" max="8970" width="7.7109375" style="12" customWidth="1"/>
    <col min="8971" max="8971" width="8.7109375" style="12" customWidth="1"/>
    <col min="8972" max="8972" width="16.28515625" style="12" customWidth="1"/>
    <col min="8973" max="8973" width="7.7109375" style="12" customWidth="1"/>
    <col min="8974" max="8974" width="8" style="12" customWidth="1"/>
    <col min="8975" max="8975" width="7.7109375" style="12" customWidth="1"/>
    <col min="8976" max="8976" width="8.7109375" style="12" customWidth="1"/>
    <col min="8977" max="9216" width="9.140625" style="12"/>
    <col min="9217" max="9217" width="18.140625" style="12" customWidth="1"/>
    <col min="9218" max="9218" width="15.85546875" style="12" customWidth="1"/>
    <col min="9219" max="9220" width="6.7109375" style="12" customWidth="1"/>
    <col min="9221" max="9221" width="5.7109375" style="12" customWidth="1"/>
    <col min="9222" max="9222" width="7" style="12" customWidth="1"/>
    <col min="9223" max="9223" width="5.7109375" style="12" customWidth="1"/>
    <col min="9224" max="9224" width="7.7109375" style="12" customWidth="1"/>
    <col min="9225" max="9225" width="8.7109375" style="12" customWidth="1"/>
    <col min="9226" max="9226" width="7.7109375" style="12" customWidth="1"/>
    <col min="9227" max="9227" width="8.7109375" style="12" customWidth="1"/>
    <col min="9228" max="9228" width="16.28515625" style="12" customWidth="1"/>
    <col min="9229" max="9229" width="7.7109375" style="12" customWidth="1"/>
    <col min="9230" max="9230" width="8" style="12" customWidth="1"/>
    <col min="9231" max="9231" width="7.7109375" style="12" customWidth="1"/>
    <col min="9232" max="9232" width="8.7109375" style="12" customWidth="1"/>
    <col min="9233" max="9472" width="9.140625" style="12"/>
    <col min="9473" max="9473" width="18.140625" style="12" customWidth="1"/>
    <col min="9474" max="9474" width="15.85546875" style="12" customWidth="1"/>
    <col min="9475" max="9476" width="6.7109375" style="12" customWidth="1"/>
    <col min="9477" max="9477" width="5.7109375" style="12" customWidth="1"/>
    <col min="9478" max="9478" width="7" style="12" customWidth="1"/>
    <col min="9479" max="9479" width="5.7109375" style="12" customWidth="1"/>
    <col min="9480" max="9480" width="7.7109375" style="12" customWidth="1"/>
    <col min="9481" max="9481" width="8.7109375" style="12" customWidth="1"/>
    <col min="9482" max="9482" width="7.7109375" style="12" customWidth="1"/>
    <col min="9483" max="9483" width="8.7109375" style="12" customWidth="1"/>
    <col min="9484" max="9484" width="16.28515625" style="12" customWidth="1"/>
    <col min="9485" max="9485" width="7.7109375" style="12" customWidth="1"/>
    <col min="9486" max="9486" width="8" style="12" customWidth="1"/>
    <col min="9487" max="9487" width="7.7109375" style="12" customWidth="1"/>
    <col min="9488" max="9488" width="8.7109375" style="12" customWidth="1"/>
    <col min="9489" max="9728" width="9.140625" style="12"/>
    <col min="9729" max="9729" width="18.140625" style="12" customWidth="1"/>
    <col min="9730" max="9730" width="15.85546875" style="12" customWidth="1"/>
    <col min="9731" max="9732" width="6.7109375" style="12" customWidth="1"/>
    <col min="9733" max="9733" width="5.7109375" style="12" customWidth="1"/>
    <col min="9734" max="9734" width="7" style="12" customWidth="1"/>
    <col min="9735" max="9735" width="5.7109375" style="12" customWidth="1"/>
    <col min="9736" max="9736" width="7.7109375" style="12" customWidth="1"/>
    <col min="9737" max="9737" width="8.7109375" style="12" customWidth="1"/>
    <col min="9738" max="9738" width="7.7109375" style="12" customWidth="1"/>
    <col min="9739" max="9739" width="8.7109375" style="12" customWidth="1"/>
    <col min="9740" max="9740" width="16.28515625" style="12" customWidth="1"/>
    <col min="9741" max="9741" width="7.7109375" style="12" customWidth="1"/>
    <col min="9742" max="9742" width="8" style="12" customWidth="1"/>
    <col min="9743" max="9743" width="7.7109375" style="12" customWidth="1"/>
    <col min="9744" max="9744" width="8.7109375" style="12" customWidth="1"/>
    <col min="9745" max="9984" width="9.140625" style="12"/>
    <col min="9985" max="9985" width="18.140625" style="12" customWidth="1"/>
    <col min="9986" max="9986" width="15.85546875" style="12" customWidth="1"/>
    <col min="9987" max="9988" width="6.7109375" style="12" customWidth="1"/>
    <col min="9989" max="9989" width="5.7109375" style="12" customWidth="1"/>
    <col min="9990" max="9990" width="7" style="12" customWidth="1"/>
    <col min="9991" max="9991" width="5.7109375" style="12" customWidth="1"/>
    <col min="9992" max="9992" width="7.7109375" style="12" customWidth="1"/>
    <col min="9993" max="9993" width="8.7109375" style="12" customWidth="1"/>
    <col min="9994" max="9994" width="7.7109375" style="12" customWidth="1"/>
    <col min="9995" max="9995" width="8.7109375" style="12" customWidth="1"/>
    <col min="9996" max="9996" width="16.28515625" style="12" customWidth="1"/>
    <col min="9997" max="9997" width="7.7109375" style="12" customWidth="1"/>
    <col min="9998" max="9998" width="8" style="12" customWidth="1"/>
    <col min="9999" max="9999" width="7.7109375" style="12" customWidth="1"/>
    <col min="10000" max="10000" width="8.7109375" style="12" customWidth="1"/>
    <col min="10001" max="10240" width="9.140625" style="12"/>
    <col min="10241" max="10241" width="18.140625" style="12" customWidth="1"/>
    <col min="10242" max="10242" width="15.85546875" style="12" customWidth="1"/>
    <col min="10243" max="10244" width="6.7109375" style="12" customWidth="1"/>
    <col min="10245" max="10245" width="5.7109375" style="12" customWidth="1"/>
    <col min="10246" max="10246" width="7" style="12" customWidth="1"/>
    <col min="10247" max="10247" width="5.7109375" style="12" customWidth="1"/>
    <col min="10248" max="10248" width="7.7109375" style="12" customWidth="1"/>
    <col min="10249" max="10249" width="8.7109375" style="12" customWidth="1"/>
    <col min="10250" max="10250" width="7.7109375" style="12" customWidth="1"/>
    <col min="10251" max="10251" width="8.7109375" style="12" customWidth="1"/>
    <col min="10252" max="10252" width="16.28515625" style="12" customWidth="1"/>
    <col min="10253" max="10253" width="7.7109375" style="12" customWidth="1"/>
    <col min="10254" max="10254" width="8" style="12" customWidth="1"/>
    <col min="10255" max="10255" width="7.7109375" style="12" customWidth="1"/>
    <col min="10256" max="10256" width="8.7109375" style="12" customWidth="1"/>
    <col min="10257" max="10496" width="9.140625" style="12"/>
    <col min="10497" max="10497" width="18.140625" style="12" customWidth="1"/>
    <col min="10498" max="10498" width="15.85546875" style="12" customWidth="1"/>
    <col min="10499" max="10500" width="6.7109375" style="12" customWidth="1"/>
    <col min="10501" max="10501" width="5.7109375" style="12" customWidth="1"/>
    <col min="10502" max="10502" width="7" style="12" customWidth="1"/>
    <col min="10503" max="10503" width="5.7109375" style="12" customWidth="1"/>
    <col min="10504" max="10504" width="7.7109375" style="12" customWidth="1"/>
    <col min="10505" max="10505" width="8.7109375" style="12" customWidth="1"/>
    <col min="10506" max="10506" width="7.7109375" style="12" customWidth="1"/>
    <col min="10507" max="10507" width="8.7109375" style="12" customWidth="1"/>
    <col min="10508" max="10508" width="16.28515625" style="12" customWidth="1"/>
    <col min="10509" max="10509" width="7.7109375" style="12" customWidth="1"/>
    <col min="10510" max="10510" width="8" style="12" customWidth="1"/>
    <col min="10511" max="10511" width="7.7109375" style="12" customWidth="1"/>
    <col min="10512" max="10512" width="8.7109375" style="12" customWidth="1"/>
    <col min="10513" max="10752" width="9.140625" style="12"/>
    <col min="10753" max="10753" width="18.140625" style="12" customWidth="1"/>
    <col min="10754" max="10754" width="15.85546875" style="12" customWidth="1"/>
    <col min="10755" max="10756" width="6.7109375" style="12" customWidth="1"/>
    <col min="10757" max="10757" width="5.7109375" style="12" customWidth="1"/>
    <col min="10758" max="10758" width="7" style="12" customWidth="1"/>
    <col min="10759" max="10759" width="5.7109375" style="12" customWidth="1"/>
    <col min="10760" max="10760" width="7.7109375" style="12" customWidth="1"/>
    <col min="10761" max="10761" width="8.7109375" style="12" customWidth="1"/>
    <col min="10762" max="10762" width="7.7109375" style="12" customWidth="1"/>
    <col min="10763" max="10763" width="8.7109375" style="12" customWidth="1"/>
    <col min="10764" max="10764" width="16.28515625" style="12" customWidth="1"/>
    <col min="10765" max="10765" width="7.7109375" style="12" customWidth="1"/>
    <col min="10766" max="10766" width="8" style="12" customWidth="1"/>
    <col min="10767" max="10767" width="7.7109375" style="12" customWidth="1"/>
    <col min="10768" max="10768" width="8.7109375" style="12" customWidth="1"/>
    <col min="10769" max="11008" width="9.140625" style="12"/>
    <col min="11009" max="11009" width="18.140625" style="12" customWidth="1"/>
    <col min="11010" max="11010" width="15.85546875" style="12" customWidth="1"/>
    <col min="11011" max="11012" width="6.7109375" style="12" customWidth="1"/>
    <col min="11013" max="11013" width="5.7109375" style="12" customWidth="1"/>
    <col min="11014" max="11014" width="7" style="12" customWidth="1"/>
    <col min="11015" max="11015" width="5.7109375" style="12" customWidth="1"/>
    <col min="11016" max="11016" width="7.7109375" style="12" customWidth="1"/>
    <col min="11017" max="11017" width="8.7109375" style="12" customWidth="1"/>
    <col min="11018" max="11018" width="7.7109375" style="12" customWidth="1"/>
    <col min="11019" max="11019" width="8.7109375" style="12" customWidth="1"/>
    <col min="11020" max="11020" width="16.28515625" style="12" customWidth="1"/>
    <col min="11021" max="11021" width="7.7109375" style="12" customWidth="1"/>
    <col min="11022" max="11022" width="8" style="12" customWidth="1"/>
    <col min="11023" max="11023" width="7.7109375" style="12" customWidth="1"/>
    <col min="11024" max="11024" width="8.7109375" style="12" customWidth="1"/>
    <col min="11025" max="11264" width="9.140625" style="12"/>
    <col min="11265" max="11265" width="18.140625" style="12" customWidth="1"/>
    <col min="11266" max="11266" width="15.85546875" style="12" customWidth="1"/>
    <col min="11267" max="11268" width="6.7109375" style="12" customWidth="1"/>
    <col min="11269" max="11269" width="5.7109375" style="12" customWidth="1"/>
    <col min="11270" max="11270" width="7" style="12" customWidth="1"/>
    <col min="11271" max="11271" width="5.7109375" style="12" customWidth="1"/>
    <col min="11272" max="11272" width="7.7109375" style="12" customWidth="1"/>
    <col min="11273" max="11273" width="8.7109375" style="12" customWidth="1"/>
    <col min="11274" max="11274" width="7.7109375" style="12" customWidth="1"/>
    <col min="11275" max="11275" width="8.7109375" style="12" customWidth="1"/>
    <col min="11276" max="11276" width="16.28515625" style="12" customWidth="1"/>
    <col min="11277" max="11277" width="7.7109375" style="12" customWidth="1"/>
    <col min="11278" max="11278" width="8" style="12" customWidth="1"/>
    <col min="11279" max="11279" width="7.7109375" style="12" customWidth="1"/>
    <col min="11280" max="11280" width="8.7109375" style="12" customWidth="1"/>
    <col min="11281" max="11520" width="9.140625" style="12"/>
    <col min="11521" max="11521" width="18.140625" style="12" customWidth="1"/>
    <col min="11522" max="11522" width="15.85546875" style="12" customWidth="1"/>
    <col min="11523" max="11524" width="6.7109375" style="12" customWidth="1"/>
    <col min="11525" max="11525" width="5.7109375" style="12" customWidth="1"/>
    <col min="11526" max="11526" width="7" style="12" customWidth="1"/>
    <col min="11527" max="11527" width="5.7109375" style="12" customWidth="1"/>
    <col min="11528" max="11528" width="7.7109375" style="12" customWidth="1"/>
    <col min="11529" max="11529" width="8.7109375" style="12" customWidth="1"/>
    <col min="11530" max="11530" width="7.7109375" style="12" customWidth="1"/>
    <col min="11531" max="11531" width="8.7109375" style="12" customWidth="1"/>
    <col min="11532" max="11532" width="16.28515625" style="12" customWidth="1"/>
    <col min="11533" max="11533" width="7.7109375" style="12" customWidth="1"/>
    <col min="11534" max="11534" width="8" style="12" customWidth="1"/>
    <col min="11535" max="11535" width="7.7109375" style="12" customWidth="1"/>
    <col min="11536" max="11536" width="8.7109375" style="12" customWidth="1"/>
    <col min="11537" max="11776" width="9.140625" style="12"/>
    <col min="11777" max="11777" width="18.140625" style="12" customWidth="1"/>
    <col min="11778" max="11778" width="15.85546875" style="12" customWidth="1"/>
    <col min="11779" max="11780" width="6.7109375" style="12" customWidth="1"/>
    <col min="11781" max="11781" width="5.7109375" style="12" customWidth="1"/>
    <col min="11782" max="11782" width="7" style="12" customWidth="1"/>
    <col min="11783" max="11783" width="5.7109375" style="12" customWidth="1"/>
    <col min="11784" max="11784" width="7.7109375" style="12" customWidth="1"/>
    <col min="11785" max="11785" width="8.7109375" style="12" customWidth="1"/>
    <col min="11786" max="11786" width="7.7109375" style="12" customWidth="1"/>
    <col min="11787" max="11787" width="8.7109375" style="12" customWidth="1"/>
    <col min="11788" max="11788" width="16.28515625" style="12" customWidth="1"/>
    <col min="11789" max="11789" width="7.7109375" style="12" customWidth="1"/>
    <col min="11790" max="11790" width="8" style="12" customWidth="1"/>
    <col min="11791" max="11791" width="7.7109375" style="12" customWidth="1"/>
    <col min="11792" max="11792" width="8.7109375" style="12" customWidth="1"/>
    <col min="11793" max="12032" width="9.140625" style="12"/>
    <col min="12033" max="12033" width="18.140625" style="12" customWidth="1"/>
    <col min="12034" max="12034" width="15.85546875" style="12" customWidth="1"/>
    <col min="12035" max="12036" width="6.7109375" style="12" customWidth="1"/>
    <col min="12037" max="12037" width="5.7109375" style="12" customWidth="1"/>
    <col min="12038" max="12038" width="7" style="12" customWidth="1"/>
    <col min="12039" max="12039" width="5.7109375" style="12" customWidth="1"/>
    <col min="12040" max="12040" width="7.7109375" style="12" customWidth="1"/>
    <col min="12041" max="12041" width="8.7109375" style="12" customWidth="1"/>
    <col min="12042" max="12042" width="7.7109375" style="12" customWidth="1"/>
    <col min="12043" max="12043" width="8.7109375" style="12" customWidth="1"/>
    <col min="12044" max="12044" width="16.28515625" style="12" customWidth="1"/>
    <col min="12045" max="12045" width="7.7109375" style="12" customWidth="1"/>
    <col min="12046" max="12046" width="8" style="12" customWidth="1"/>
    <col min="12047" max="12047" width="7.7109375" style="12" customWidth="1"/>
    <col min="12048" max="12048" width="8.7109375" style="12" customWidth="1"/>
    <col min="12049" max="12288" width="9.140625" style="12"/>
    <col min="12289" max="12289" width="18.140625" style="12" customWidth="1"/>
    <col min="12290" max="12290" width="15.85546875" style="12" customWidth="1"/>
    <col min="12291" max="12292" width="6.7109375" style="12" customWidth="1"/>
    <col min="12293" max="12293" width="5.7109375" style="12" customWidth="1"/>
    <col min="12294" max="12294" width="7" style="12" customWidth="1"/>
    <col min="12295" max="12295" width="5.7109375" style="12" customWidth="1"/>
    <col min="12296" max="12296" width="7.7109375" style="12" customWidth="1"/>
    <col min="12297" max="12297" width="8.7109375" style="12" customWidth="1"/>
    <col min="12298" max="12298" width="7.7109375" style="12" customWidth="1"/>
    <col min="12299" max="12299" width="8.7109375" style="12" customWidth="1"/>
    <col min="12300" max="12300" width="16.28515625" style="12" customWidth="1"/>
    <col min="12301" max="12301" width="7.7109375" style="12" customWidth="1"/>
    <col min="12302" max="12302" width="8" style="12" customWidth="1"/>
    <col min="12303" max="12303" width="7.7109375" style="12" customWidth="1"/>
    <col min="12304" max="12304" width="8.7109375" style="12" customWidth="1"/>
    <col min="12305" max="12544" width="9.140625" style="12"/>
    <col min="12545" max="12545" width="18.140625" style="12" customWidth="1"/>
    <col min="12546" max="12546" width="15.85546875" style="12" customWidth="1"/>
    <col min="12547" max="12548" width="6.7109375" style="12" customWidth="1"/>
    <col min="12549" max="12549" width="5.7109375" style="12" customWidth="1"/>
    <col min="12550" max="12550" width="7" style="12" customWidth="1"/>
    <col min="12551" max="12551" width="5.7109375" style="12" customWidth="1"/>
    <col min="12552" max="12552" width="7.7109375" style="12" customWidth="1"/>
    <col min="12553" max="12553" width="8.7109375" style="12" customWidth="1"/>
    <col min="12554" max="12554" width="7.7109375" style="12" customWidth="1"/>
    <col min="12555" max="12555" width="8.7109375" style="12" customWidth="1"/>
    <col min="12556" max="12556" width="16.28515625" style="12" customWidth="1"/>
    <col min="12557" max="12557" width="7.7109375" style="12" customWidth="1"/>
    <col min="12558" max="12558" width="8" style="12" customWidth="1"/>
    <col min="12559" max="12559" width="7.7109375" style="12" customWidth="1"/>
    <col min="12560" max="12560" width="8.7109375" style="12" customWidth="1"/>
    <col min="12561" max="12800" width="9.140625" style="12"/>
    <col min="12801" max="12801" width="18.140625" style="12" customWidth="1"/>
    <col min="12802" max="12802" width="15.85546875" style="12" customWidth="1"/>
    <col min="12803" max="12804" width="6.7109375" style="12" customWidth="1"/>
    <col min="12805" max="12805" width="5.7109375" style="12" customWidth="1"/>
    <col min="12806" max="12806" width="7" style="12" customWidth="1"/>
    <col min="12807" max="12807" width="5.7109375" style="12" customWidth="1"/>
    <col min="12808" max="12808" width="7.7109375" style="12" customWidth="1"/>
    <col min="12809" max="12809" width="8.7109375" style="12" customWidth="1"/>
    <col min="12810" max="12810" width="7.7109375" style="12" customWidth="1"/>
    <col min="12811" max="12811" width="8.7109375" style="12" customWidth="1"/>
    <col min="12812" max="12812" width="16.28515625" style="12" customWidth="1"/>
    <col min="12813" max="12813" width="7.7109375" style="12" customWidth="1"/>
    <col min="12814" max="12814" width="8" style="12" customWidth="1"/>
    <col min="12815" max="12815" width="7.7109375" style="12" customWidth="1"/>
    <col min="12816" max="12816" width="8.7109375" style="12" customWidth="1"/>
    <col min="12817" max="13056" width="9.140625" style="12"/>
    <col min="13057" max="13057" width="18.140625" style="12" customWidth="1"/>
    <col min="13058" max="13058" width="15.85546875" style="12" customWidth="1"/>
    <col min="13059" max="13060" width="6.7109375" style="12" customWidth="1"/>
    <col min="13061" max="13061" width="5.7109375" style="12" customWidth="1"/>
    <col min="13062" max="13062" width="7" style="12" customWidth="1"/>
    <col min="13063" max="13063" width="5.7109375" style="12" customWidth="1"/>
    <col min="13064" max="13064" width="7.7109375" style="12" customWidth="1"/>
    <col min="13065" max="13065" width="8.7109375" style="12" customWidth="1"/>
    <col min="13066" max="13066" width="7.7109375" style="12" customWidth="1"/>
    <col min="13067" max="13067" width="8.7109375" style="12" customWidth="1"/>
    <col min="13068" max="13068" width="16.28515625" style="12" customWidth="1"/>
    <col min="13069" max="13069" width="7.7109375" style="12" customWidth="1"/>
    <col min="13070" max="13070" width="8" style="12" customWidth="1"/>
    <col min="13071" max="13071" width="7.7109375" style="12" customWidth="1"/>
    <col min="13072" max="13072" width="8.7109375" style="12" customWidth="1"/>
    <col min="13073" max="13312" width="9.140625" style="12"/>
    <col min="13313" max="13313" width="18.140625" style="12" customWidth="1"/>
    <col min="13314" max="13314" width="15.85546875" style="12" customWidth="1"/>
    <col min="13315" max="13316" width="6.7109375" style="12" customWidth="1"/>
    <col min="13317" max="13317" width="5.7109375" style="12" customWidth="1"/>
    <col min="13318" max="13318" width="7" style="12" customWidth="1"/>
    <col min="13319" max="13319" width="5.7109375" style="12" customWidth="1"/>
    <col min="13320" max="13320" width="7.7109375" style="12" customWidth="1"/>
    <col min="13321" max="13321" width="8.7109375" style="12" customWidth="1"/>
    <col min="13322" max="13322" width="7.7109375" style="12" customWidth="1"/>
    <col min="13323" max="13323" width="8.7109375" style="12" customWidth="1"/>
    <col min="13324" max="13324" width="16.28515625" style="12" customWidth="1"/>
    <col min="13325" max="13325" width="7.7109375" style="12" customWidth="1"/>
    <col min="13326" max="13326" width="8" style="12" customWidth="1"/>
    <col min="13327" max="13327" width="7.7109375" style="12" customWidth="1"/>
    <col min="13328" max="13328" width="8.7109375" style="12" customWidth="1"/>
    <col min="13329" max="13568" width="9.140625" style="12"/>
    <col min="13569" max="13569" width="18.140625" style="12" customWidth="1"/>
    <col min="13570" max="13570" width="15.85546875" style="12" customWidth="1"/>
    <col min="13571" max="13572" width="6.7109375" style="12" customWidth="1"/>
    <col min="13573" max="13573" width="5.7109375" style="12" customWidth="1"/>
    <col min="13574" max="13574" width="7" style="12" customWidth="1"/>
    <col min="13575" max="13575" width="5.7109375" style="12" customWidth="1"/>
    <col min="13576" max="13576" width="7.7109375" style="12" customWidth="1"/>
    <col min="13577" max="13577" width="8.7109375" style="12" customWidth="1"/>
    <col min="13578" max="13578" width="7.7109375" style="12" customWidth="1"/>
    <col min="13579" max="13579" width="8.7109375" style="12" customWidth="1"/>
    <col min="13580" max="13580" width="16.28515625" style="12" customWidth="1"/>
    <col min="13581" max="13581" width="7.7109375" style="12" customWidth="1"/>
    <col min="13582" max="13582" width="8" style="12" customWidth="1"/>
    <col min="13583" max="13583" width="7.7109375" style="12" customWidth="1"/>
    <col min="13584" max="13584" width="8.7109375" style="12" customWidth="1"/>
    <col min="13585" max="13824" width="9.140625" style="12"/>
    <col min="13825" max="13825" width="18.140625" style="12" customWidth="1"/>
    <col min="13826" max="13826" width="15.85546875" style="12" customWidth="1"/>
    <col min="13827" max="13828" width="6.7109375" style="12" customWidth="1"/>
    <col min="13829" max="13829" width="5.7109375" style="12" customWidth="1"/>
    <col min="13830" max="13830" width="7" style="12" customWidth="1"/>
    <col min="13831" max="13831" width="5.7109375" style="12" customWidth="1"/>
    <col min="13832" max="13832" width="7.7109375" style="12" customWidth="1"/>
    <col min="13833" max="13833" width="8.7109375" style="12" customWidth="1"/>
    <col min="13834" max="13834" width="7.7109375" style="12" customWidth="1"/>
    <col min="13835" max="13835" width="8.7109375" style="12" customWidth="1"/>
    <col min="13836" max="13836" width="16.28515625" style="12" customWidth="1"/>
    <col min="13837" max="13837" width="7.7109375" style="12" customWidth="1"/>
    <col min="13838" max="13838" width="8" style="12" customWidth="1"/>
    <col min="13839" max="13839" width="7.7109375" style="12" customWidth="1"/>
    <col min="13840" max="13840" width="8.7109375" style="12" customWidth="1"/>
    <col min="13841" max="14080" width="9.140625" style="12"/>
    <col min="14081" max="14081" width="18.140625" style="12" customWidth="1"/>
    <col min="14082" max="14082" width="15.85546875" style="12" customWidth="1"/>
    <col min="14083" max="14084" width="6.7109375" style="12" customWidth="1"/>
    <col min="14085" max="14085" width="5.7109375" style="12" customWidth="1"/>
    <col min="14086" max="14086" width="7" style="12" customWidth="1"/>
    <col min="14087" max="14087" width="5.7109375" style="12" customWidth="1"/>
    <col min="14088" max="14088" width="7.7109375" style="12" customWidth="1"/>
    <col min="14089" max="14089" width="8.7109375" style="12" customWidth="1"/>
    <col min="14090" max="14090" width="7.7109375" style="12" customWidth="1"/>
    <col min="14091" max="14091" width="8.7109375" style="12" customWidth="1"/>
    <col min="14092" max="14092" width="16.28515625" style="12" customWidth="1"/>
    <col min="14093" max="14093" width="7.7109375" style="12" customWidth="1"/>
    <col min="14094" max="14094" width="8" style="12" customWidth="1"/>
    <col min="14095" max="14095" width="7.7109375" style="12" customWidth="1"/>
    <col min="14096" max="14096" width="8.7109375" style="12" customWidth="1"/>
    <col min="14097" max="14336" width="9.140625" style="12"/>
    <col min="14337" max="14337" width="18.140625" style="12" customWidth="1"/>
    <col min="14338" max="14338" width="15.85546875" style="12" customWidth="1"/>
    <col min="14339" max="14340" width="6.7109375" style="12" customWidth="1"/>
    <col min="14341" max="14341" width="5.7109375" style="12" customWidth="1"/>
    <col min="14342" max="14342" width="7" style="12" customWidth="1"/>
    <col min="14343" max="14343" width="5.7109375" style="12" customWidth="1"/>
    <col min="14344" max="14344" width="7.7109375" style="12" customWidth="1"/>
    <col min="14345" max="14345" width="8.7109375" style="12" customWidth="1"/>
    <col min="14346" max="14346" width="7.7109375" style="12" customWidth="1"/>
    <col min="14347" max="14347" width="8.7109375" style="12" customWidth="1"/>
    <col min="14348" max="14348" width="16.28515625" style="12" customWidth="1"/>
    <col min="14349" max="14349" width="7.7109375" style="12" customWidth="1"/>
    <col min="14350" max="14350" width="8" style="12" customWidth="1"/>
    <col min="14351" max="14351" width="7.7109375" style="12" customWidth="1"/>
    <col min="14352" max="14352" width="8.7109375" style="12" customWidth="1"/>
    <col min="14353" max="14592" width="9.140625" style="12"/>
    <col min="14593" max="14593" width="18.140625" style="12" customWidth="1"/>
    <col min="14594" max="14594" width="15.85546875" style="12" customWidth="1"/>
    <col min="14595" max="14596" width="6.7109375" style="12" customWidth="1"/>
    <col min="14597" max="14597" width="5.7109375" style="12" customWidth="1"/>
    <col min="14598" max="14598" width="7" style="12" customWidth="1"/>
    <col min="14599" max="14599" width="5.7109375" style="12" customWidth="1"/>
    <col min="14600" max="14600" width="7.7109375" style="12" customWidth="1"/>
    <col min="14601" max="14601" width="8.7109375" style="12" customWidth="1"/>
    <col min="14602" max="14602" width="7.7109375" style="12" customWidth="1"/>
    <col min="14603" max="14603" width="8.7109375" style="12" customWidth="1"/>
    <col min="14604" max="14604" width="16.28515625" style="12" customWidth="1"/>
    <col min="14605" max="14605" width="7.7109375" style="12" customWidth="1"/>
    <col min="14606" max="14606" width="8" style="12" customWidth="1"/>
    <col min="14607" max="14607" width="7.7109375" style="12" customWidth="1"/>
    <col min="14608" max="14608" width="8.7109375" style="12" customWidth="1"/>
    <col min="14609" max="14848" width="9.140625" style="12"/>
    <col min="14849" max="14849" width="18.140625" style="12" customWidth="1"/>
    <col min="14850" max="14850" width="15.85546875" style="12" customWidth="1"/>
    <col min="14851" max="14852" width="6.7109375" style="12" customWidth="1"/>
    <col min="14853" max="14853" width="5.7109375" style="12" customWidth="1"/>
    <col min="14854" max="14854" width="7" style="12" customWidth="1"/>
    <col min="14855" max="14855" width="5.7109375" style="12" customWidth="1"/>
    <col min="14856" max="14856" width="7.7109375" style="12" customWidth="1"/>
    <col min="14857" max="14857" width="8.7109375" style="12" customWidth="1"/>
    <col min="14858" max="14858" width="7.7109375" style="12" customWidth="1"/>
    <col min="14859" max="14859" width="8.7109375" style="12" customWidth="1"/>
    <col min="14860" max="14860" width="16.28515625" style="12" customWidth="1"/>
    <col min="14861" max="14861" width="7.7109375" style="12" customWidth="1"/>
    <col min="14862" max="14862" width="8" style="12" customWidth="1"/>
    <col min="14863" max="14863" width="7.7109375" style="12" customWidth="1"/>
    <col min="14864" max="14864" width="8.7109375" style="12" customWidth="1"/>
    <col min="14865" max="15104" width="9.140625" style="12"/>
    <col min="15105" max="15105" width="18.140625" style="12" customWidth="1"/>
    <col min="15106" max="15106" width="15.85546875" style="12" customWidth="1"/>
    <col min="15107" max="15108" width="6.7109375" style="12" customWidth="1"/>
    <col min="15109" max="15109" width="5.7109375" style="12" customWidth="1"/>
    <col min="15110" max="15110" width="7" style="12" customWidth="1"/>
    <col min="15111" max="15111" width="5.7109375" style="12" customWidth="1"/>
    <col min="15112" max="15112" width="7.7109375" style="12" customWidth="1"/>
    <col min="15113" max="15113" width="8.7109375" style="12" customWidth="1"/>
    <col min="15114" max="15114" width="7.7109375" style="12" customWidth="1"/>
    <col min="15115" max="15115" width="8.7109375" style="12" customWidth="1"/>
    <col min="15116" max="15116" width="16.28515625" style="12" customWidth="1"/>
    <col min="15117" max="15117" width="7.7109375" style="12" customWidth="1"/>
    <col min="15118" max="15118" width="8" style="12" customWidth="1"/>
    <col min="15119" max="15119" width="7.7109375" style="12" customWidth="1"/>
    <col min="15120" max="15120" width="8.7109375" style="12" customWidth="1"/>
    <col min="15121" max="15360" width="9.140625" style="12"/>
    <col min="15361" max="15361" width="18.140625" style="12" customWidth="1"/>
    <col min="15362" max="15362" width="15.85546875" style="12" customWidth="1"/>
    <col min="15363" max="15364" width="6.7109375" style="12" customWidth="1"/>
    <col min="15365" max="15365" width="5.7109375" style="12" customWidth="1"/>
    <col min="15366" max="15366" width="7" style="12" customWidth="1"/>
    <col min="15367" max="15367" width="5.7109375" style="12" customWidth="1"/>
    <col min="15368" max="15368" width="7.7109375" style="12" customWidth="1"/>
    <col min="15369" max="15369" width="8.7109375" style="12" customWidth="1"/>
    <col min="15370" max="15370" width="7.7109375" style="12" customWidth="1"/>
    <col min="15371" max="15371" width="8.7109375" style="12" customWidth="1"/>
    <col min="15372" max="15372" width="16.28515625" style="12" customWidth="1"/>
    <col min="15373" max="15373" width="7.7109375" style="12" customWidth="1"/>
    <col min="15374" max="15374" width="8" style="12" customWidth="1"/>
    <col min="15375" max="15375" width="7.7109375" style="12" customWidth="1"/>
    <col min="15376" max="15376" width="8.7109375" style="12" customWidth="1"/>
    <col min="15377" max="15616" width="9.140625" style="12"/>
    <col min="15617" max="15617" width="18.140625" style="12" customWidth="1"/>
    <col min="15618" max="15618" width="15.85546875" style="12" customWidth="1"/>
    <col min="15619" max="15620" width="6.7109375" style="12" customWidth="1"/>
    <col min="15621" max="15621" width="5.7109375" style="12" customWidth="1"/>
    <col min="15622" max="15622" width="7" style="12" customWidth="1"/>
    <col min="15623" max="15623" width="5.7109375" style="12" customWidth="1"/>
    <col min="15624" max="15624" width="7.7109375" style="12" customWidth="1"/>
    <col min="15625" max="15625" width="8.7109375" style="12" customWidth="1"/>
    <col min="15626" max="15626" width="7.7109375" style="12" customWidth="1"/>
    <col min="15627" max="15627" width="8.7109375" style="12" customWidth="1"/>
    <col min="15628" max="15628" width="16.28515625" style="12" customWidth="1"/>
    <col min="15629" max="15629" width="7.7109375" style="12" customWidth="1"/>
    <col min="15630" max="15630" width="8" style="12" customWidth="1"/>
    <col min="15631" max="15631" width="7.7109375" style="12" customWidth="1"/>
    <col min="15632" max="15632" width="8.7109375" style="12" customWidth="1"/>
    <col min="15633" max="15872" width="9.140625" style="12"/>
    <col min="15873" max="15873" width="18.140625" style="12" customWidth="1"/>
    <col min="15874" max="15874" width="15.85546875" style="12" customWidth="1"/>
    <col min="15875" max="15876" width="6.7109375" style="12" customWidth="1"/>
    <col min="15877" max="15877" width="5.7109375" style="12" customWidth="1"/>
    <col min="15878" max="15878" width="7" style="12" customWidth="1"/>
    <col min="15879" max="15879" width="5.7109375" style="12" customWidth="1"/>
    <col min="15880" max="15880" width="7.7109375" style="12" customWidth="1"/>
    <col min="15881" max="15881" width="8.7109375" style="12" customWidth="1"/>
    <col min="15882" max="15882" width="7.7109375" style="12" customWidth="1"/>
    <col min="15883" max="15883" width="8.7109375" style="12" customWidth="1"/>
    <col min="15884" max="15884" width="16.28515625" style="12" customWidth="1"/>
    <col min="15885" max="15885" width="7.7109375" style="12" customWidth="1"/>
    <col min="15886" max="15886" width="8" style="12" customWidth="1"/>
    <col min="15887" max="15887" width="7.7109375" style="12" customWidth="1"/>
    <col min="15888" max="15888" width="8.7109375" style="12" customWidth="1"/>
    <col min="15889" max="16128" width="9.140625" style="12"/>
    <col min="16129" max="16129" width="18.140625" style="12" customWidth="1"/>
    <col min="16130" max="16130" width="15.85546875" style="12" customWidth="1"/>
    <col min="16131" max="16132" width="6.7109375" style="12" customWidth="1"/>
    <col min="16133" max="16133" width="5.7109375" style="12" customWidth="1"/>
    <col min="16134" max="16134" width="7" style="12" customWidth="1"/>
    <col min="16135" max="16135" width="5.7109375" style="12" customWidth="1"/>
    <col min="16136" max="16136" width="7.7109375" style="12" customWidth="1"/>
    <col min="16137" max="16137" width="8.7109375" style="12" customWidth="1"/>
    <col min="16138" max="16138" width="7.7109375" style="12" customWidth="1"/>
    <col min="16139" max="16139" width="8.7109375" style="12" customWidth="1"/>
    <col min="16140" max="16140" width="16.28515625" style="12" customWidth="1"/>
    <col min="16141" max="16141" width="7.7109375" style="12" customWidth="1"/>
    <col min="16142" max="16142" width="8" style="12" customWidth="1"/>
    <col min="16143" max="16143" width="7.7109375" style="12" customWidth="1"/>
    <col min="16144" max="16144" width="8.7109375" style="12" customWidth="1"/>
    <col min="16145" max="16384" width="9.140625" style="12"/>
  </cols>
  <sheetData>
    <row r="1" spans="1:22" s="71" customFormat="1" ht="37.5" customHeight="1" thickBot="1" x14ac:dyDescent="0.25">
      <c r="A1" s="86"/>
      <c r="B1" s="151"/>
      <c r="C1" s="86"/>
      <c r="D1" s="86"/>
      <c r="E1" s="86"/>
      <c r="F1" s="86"/>
      <c r="G1" s="86"/>
      <c r="H1" s="86"/>
      <c r="I1" s="86"/>
      <c r="J1" s="86"/>
      <c r="K1" s="86"/>
      <c r="L1" s="151"/>
      <c r="M1" s="86"/>
      <c r="N1" s="86"/>
      <c r="O1" s="86"/>
      <c r="P1" s="86"/>
      <c r="Q1" s="86"/>
      <c r="R1" s="86"/>
      <c r="S1" s="93"/>
      <c r="T1" s="93"/>
      <c r="U1" s="93"/>
      <c r="V1" s="93"/>
    </row>
    <row r="2" spans="1:22" s="75" customFormat="1" x14ac:dyDescent="0.2">
      <c r="A2" s="342" t="s">
        <v>178</v>
      </c>
      <c r="B2" s="248"/>
      <c r="C2" s="90"/>
      <c r="D2" s="90"/>
      <c r="E2" s="90"/>
      <c r="F2" s="90"/>
      <c r="G2" s="90"/>
      <c r="H2" s="90"/>
      <c r="I2" s="90"/>
      <c r="J2" s="90"/>
      <c r="K2" s="90"/>
      <c r="L2" s="248"/>
      <c r="M2" s="90"/>
      <c r="N2" s="343" t="s">
        <v>18</v>
      </c>
      <c r="O2" s="90"/>
      <c r="P2" s="90"/>
      <c r="Q2" s="90"/>
      <c r="R2" s="346" t="s">
        <v>9</v>
      </c>
    </row>
    <row r="3" spans="1:22" s="75" customFormat="1" ht="15" customHeight="1" x14ac:dyDescent="0.2">
      <c r="A3" s="89" t="e">
        <f>#REF!</f>
        <v>#REF!</v>
      </c>
      <c r="B3" s="248"/>
      <c r="C3" s="90"/>
      <c r="D3" s="90"/>
      <c r="E3" s="90"/>
      <c r="F3" s="90"/>
      <c r="G3" s="90"/>
      <c r="H3" s="90"/>
      <c r="I3" s="90"/>
      <c r="J3" s="90"/>
      <c r="K3" s="90"/>
      <c r="L3" s="248"/>
      <c r="M3" s="90"/>
      <c r="N3" s="89" t="s">
        <v>346</v>
      </c>
      <c r="O3" s="90"/>
      <c r="P3" s="90"/>
      <c r="Q3" s="90"/>
      <c r="R3" s="92"/>
    </row>
    <row r="4" spans="1:22" ht="15" customHeight="1" x14ac:dyDescent="0.2">
      <c r="A4" s="1523" t="s">
        <v>43</v>
      </c>
      <c r="B4" s="1523" t="s">
        <v>12</v>
      </c>
      <c r="C4" s="1521" t="s">
        <v>44</v>
      </c>
      <c r="D4" s="1534"/>
      <c r="E4" s="1534"/>
      <c r="F4" s="1522"/>
      <c r="G4" s="1521" t="s">
        <v>51</v>
      </c>
      <c r="H4" s="1534"/>
      <c r="I4" s="1522"/>
      <c r="J4" s="1521" t="s">
        <v>152</v>
      </c>
      <c r="K4" s="1534"/>
      <c r="L4" s="1522"/>
      <c r="M4" s="120" t="s">
        <v>60</v>
      </c>
      <c r="N4" s="121"/>
      <c r="O4" s="120"/>
      <c r="P4" s="125" t="s">
        <v>61</v>
      </c>
      <c r="Q4" s="121"/>
      <c r="R4" s="1531" t="s">
        <v>189</v>
      </c>
      <c r="T4" s="1521" t="s">
        <v>183</v>
      </c>
      <c r="U4" s="1522"/>
    </row>
    <row r="5" spans="1:22" ht="20.45" customHeight="1" x14ac:dyDescent="0.2">
      <c r="A5" s="1535"/>
      <c r="B5" s="1535"/>
      <c r="C5" s="255" t="s">
        <v>314</v>
      </c>
      <c r="D5" s="256" t="s">
        <v>315</v>
      </c>
      <c r="E5" s="256" t="s">
        <v>316</v>
      </c>
      <c r="F5" s="215" t="s">
        <v>22</v>
      </c>
      <c r="G5" s="214" t="s">
        <v>80</v>
      </c>
      <c r="H5" s="257" t="s">
        <v>317</v>
      </c>
      <c r="I5" s="254" t="s">
        <v>318</v>
      </c>
      <c r="J5" s="257" t="s">
        <v>319</v>
      </c>
      <c r="K5" s="254" t="s">
        <v>320</v>
      </c>
      <c r="L5" s="214" t="s">
        <v>186</v>
      </c>
      <c r="M5" s="213" t="s">
        <v>11</v>
      </c>
      <c r="N5" s="257" t="s">
        <v>317</v>
      </c>
      <c r="O5" s="254" t="s">
        <v>318</v>
      </c>
      <c r="P5" s="213" t="s">
        <v>65</v>
      </c>
      <c r="Q5" s="135" t="s">
        <v>10</v>
      </c>
      <c r="R5" s="1532"/>
      <c r="T5" s="214" t="s">
        <v>4</v>
      </c>
      <c r="U5" s="213" t="s">
        <v>186</v>
      </c>
    </row>
    <row r="6" spans="1:22" s="269" customFormat="1" ht="13.15" customHeight="1" x14ac:dyDescent="0.2">
      <c r="A6" s="542" t="s">
        <v>194</v>
      </c>
      <c r="B6" s="535"/>
      <c r="C6" s="535"/>
      <c r="D6" s="535"/>
      <c r="E6" s="535"/>
      <c r="F6" s="535"/>
      <c r="G6" s="535"/>
      <c r="H6" s="270"/>
      <c r="I6" s="270"/>
      <c r="J6" s="270"/>
      <c r="K6" s="270"/>
      <c r="L6" s="433"/>
      <c r="M6" s="270"/>
      <c r="N6" s="270"/>
      <c r="O6" s="270"/>
      <c r="P6" s="270"/>
      <c r="Q6" s="270"/>
      <c r="R6" s="272"/>
      <c r="T6" s="355">
        <f t="shared" ref="T6:T12" si="0">IF(U6="","",SUMIF($L$6:$L$22,U6,$K$6:$K$22))</f>
        <v>0</v>
      </c>
      <c r="U6" s="393" t="s">
        <v>325</v>
      </c>
    </row>
    <row r="7" spans="1:22" s="269" customFormat="1" ht="13.15" customHeight="1" x14ac:dyDescent="0.2">
      <c r="A7" s="536" t="s">
        <v>101</v>
      </c>
      <c r="B7" s="537" t="s">
        <v>102</v>
      </c>
      <c r="C7" s="356"/>
      <c r="D7" s="356"/>
      <c r="E7" s="356"/>
      <c r="F7" s="357">
        <v>1</v>
      </c>
      <c r="G7" s="356">
        <v>1</v>
      </c>
      <c r="H7" s="274" t="str">
        <f>IF(C7="","",IF(F7&lt;0,-C7+(D7*(E7+0.02)),C7+(D7*(E7+0.02))))</f>
        <v/>
      </c>
      <c r="I7" s="274" t="str">
        <f>IF(C7="","",IF(F7&gt;0,F7*H7,F7*-H7))</f>
        <v/>
      </c>
      <c r="J7" s="274" t="str">
        <f>IF(C7="","",IF(F7&lt;0,-C7*E7,C7*E7))</f>
        <v/>
      </c>
      <c r="K7" s="276" t="str">
        <f>IF(C7="","",IF(F7&gt;0,J7*F7,-J7*F7))</f>
        <v/>
      </c>
      <c r="L7" s="420" t="s">
        <v>326</v>
      </c>
      <c r="M7" s="277" t="s">
        <v>68</v>
      </c>
      <c r="N7" s="274" t="str">
        <f>IF(C7="","",C7)</f>
        <v/>
      </c>
      <c r="O7" s="274" t="str">
        <f>IF(C7="","",N7*F7)</f>
        <v/>
      </c>
      <c r="P7" s="360"/>
      <c r="Q7" s="361">
        <f>(C7*D7)*P7*F7</f>
        <v>0</v>
      </c>
      <c r="R7" s="358"/>
      <c r="T7" s="359">
        <f t="shared" si="0"/>
        <v>0</v>
      </c>
      <c r="U7" s="394" t="s">
        <v>327</v>
      </c>
    </row>
    <row r="8" spans="1:22" s="269" customFormat="1" ht="13.15" customHeight="1" x14ac:dyDescent="0.2">
      <c r="A8" s="538" t="s">
        <v>79</v>
      </c>
      <c r="B8" s="539" t="s">
        <v>102</v>
      </c>
      <c r="C8" s="273"/>
      <c r="D8" s="273"/>
      <c r="E8" s="273"/>
      <c r="F8" s="283">
        <v>-1</v>
      </c>
      <c r="G8" s="273">
        <v>1</v>
      </c>
      <c r="H8" s="275" t="str">
        <f t="shared" ref="H8:H22" si="1">IF(C8="","",IF(F8&lt;0,-C8+(D8*(E8+0.02)),C8+(D8*(E8+0.02))))</f>
        <v/>
      </c>
      <c r="I8" s="275" t="str">
        <f t="shared" ref="I8:I22" si="2">IF(C8="","",IF(F8&gt;0,F8*H8,F8*-H8))</f>
        <v/>
      </c>
      <c r="J8" s="275" t="str">
        <f t="shared" ref="J8:J22" si="3">IF(C8="","",IF(F8&lt;0,-C8*E8,C8*E8))</f>
        <v/>
      </c>
      <c r="K8" s="279" t="str">
        <f t="shared" ref="K8:K22" si="4">IF(C8="","",IF(F8&gt;0,J8*F8,-J8*F8))</f>
        <v/>
      </c>
      <c r="L8" s="420" t="s">
        <v>326</v>
      </c>
      <c r="M8" s="277" t="s">
        <v>68</v>
      </c>
      <c r="N8" s="275" t="str">
        <f t="shared" ref="N8:N22" si="5">IF(C8="","",C8)</f>
        <v/>
      </c>
      <c r="O8" s="275" t="str">
        <f t="shared" ref="O8:O22" si="6">IF(C8="","",N8*F8)</f>
        <v/>
      </c>
      <c r="P8" s="365"/>
      <c r="Q8" s="361">
        <f>(C8*D8)*P8*F8</f>
        <v>0</v>
      </c>
      <c r="R8" s="358"/>
      <c r="T8" s="359">
        <f t="shared" si="0"/>
        <v>0</v>
      </c>
      <c r="U8" s="394" t="s">
        <v>328</v>
      </c>
    </row>
    <row r="9" spans="1:22" s="269" customFormat="1" ht="13.15" customHeight="1" x14ac:dyDescent="0.2">
      <c r="A9" s="538"/>
      <c r="B9" s="539"/>
      <c r="C9" s="273"/>
      <c r="D9" s="273"/>
      <c r="E9" s="273"/>
      <c r="F9" s="283"/>
      <c r="G9" s="273"/>
      <c r="H9" s="386" t="str">
        <f t="shared" si="1"/>
        <v/>
      </c>
      <c r="I9" s="386" t="str">
        <f t="shared" si="2"/>
        <v/>
      </c>
      <c r="J9" s="386" t="str">
        <f t="shared" si="3"/>
        <v/>
      </c>
      <c r="K9" s="387" t="str">
        <f t="shared" si="4"/>
        <v/>
      </c>
      <c r="L9" s="434"/>
      <c r="M9" s="364"/>
      <c r="N9" s="386" t="str">
        <f t="shared" si="5"/>
        <v/>
      </c>
      <c r="O9" s="386" t="str">
        <f t="shared" si="6"/>
        <v/>
      </c>
      <c r="P9" s="365"/>
      <c r="Q9" s="361">
        <f>(C9*D9)*P9*F9</f>
        <v>0</v>
      </c>
      <c r="R9" s="358"/>
      <c r="T9" s="359">
        <f t="shared" si="0"/>
        <v>0</v>
      </c>
      <c r="U9" s="394" t="s">
        <v>329</v>
      </c>
    </row>
    <row r="10" spans="1:22" s="269" customFormat="1" ht="13.15" customHeight="1" x14ac:dyDescent="0.2">
      <c r="A10" s="542" t="s">
        <v>194</v>
      </c>
      <c r="B10" s="535"/>
      <c r="C10" s="535"/>
      <c r="D10" s="535"/>
      <c r="E10" s="535"/>
      <c r="F10" s="535"/>
      <c r="G10" s="535"/>
      <c r="H10" s="270" t="str">
        <f t="shared" si="1"/>
        <v/>
      </c>
      <c r="I10" s="270" t="str">
        <f t="shared" si="2"/>
        <v/>
      </c>
      <c r="J10" s="270" t="str">
        <f t="shared" si="3"/>
        <v/>
      </c>
      <c r="K10" s="270" t="str">
        <f t="shared" si="4"/>
        <v/>
      </c>
      <c r="L10" s="433"/>
      <c r="M10" s="270"/>
      <c r="N10" s="270" t="str">
        <f t="shared" si="5"/>
        <v/>
      </c>
      <c r="O10" s="270" t="str">
        <f t="shared" si="6"/>
        <v/>
      </c>
      <c r="P10" s="270"/>
      <c r="Q10" s="270"/>
      <c r="R10" s="272"/>
      <c r="T10" s="359">
        <f t="shared" si="0"/>
        <v>0</v>
      </c>
      <c r="U10" s="394" t="s">
        <v>326</v>
      </c>
    </row>
    <row r="11" spans="1:22" s="269" customFormat="1" ht="13.15" customHeight="1" x14ac:dyDescent="0.2">
      <c r="A11" s="538" t="s">
        <v>109</v>
      </c>
      <c r="B11" s="539" t="s">
        <v>102</v>
      </c>
      <c r="C11" s="273"/>
      <c r="D11" s="273"/>
      <c r="E11" s="273"/>
      <c r="F11" s="283">
        <v>20</v>
      </c>
      <c r="G11" s="273">
        <v>1</v>
      </c>
      <c r="H11" s="275" t="str">
        <f>IF(C11="","",IF(F11&lt;0,-C11+(D11*(E11+0.02)),C11+(D11*(E11+0.02))))</f>
        <v/>
      </c>
      <c r="I11" s="275" t="str">
        <f>IF(C11="","",IF(F11&gt;0,F11*H11,F11*-H11))</f>
        <v/>
      </c>
      <c r="J11" s="275" t="str">
        <f>IF(C11="","",IF(F11&lt;0,-C11*E11,C11*E11))</f>
        <v/>
      </c>
      <c r="K11" s="279" t="str">
        <f>IF(C11="","",IF(F11&gt;0,J11*F11,-J11*F11))</f>
        <v/>
      </c>
      <c r="L11" s="420" t="s">
        <v>327</v>
      </c>
      <c r="M11" s="379" t="s">
        <v>68</v>
      </c>
      <c r="N11" s="275" t="str">
        <f>IF(C11="","",C11)</f>
        <v/>
      </c>
      <c r="O11" s="275" t="str">
        <f>IF(C11="","",N11*F11)</f>
        <v/>
      </c>
      <c r="P11" s="370"/>
      <c r="Q11" s="371">
        <f>(C11*D11)*P11*F11</f>
        <v>0</v>
      </c>
      <c r="R11" s="358"/>
      <c r="T11" s="359" t="str">
        <f t="shared" si="0"/>
        <v/>
      </c>
      <c r="U11" s="393"/>
    </row>
    <row r="12" spans="1:22" s="269" customFormat="1" ht="13.15" customHeight="1" x14ac:dyDescent="0.2">
      <c r="A12" s="538" t="s">
        <v>79</v>
      </c>
      <c r="B12" s="539" t="s">
        <v>102</v>
      </c>
      <c r="C12" s="273"/>
      <c r="D12" s="273"/>
      <c r="E12" s="273"/>
      <c r="F12" s="283">
        <v>-20</v>
      </c>
      <c r="G12" s="273">
        <v>1</v>
      </c>
      <c r="H12" s="275" t="str">
        <f t="shared" si="1"/>
        <v/>
      </c>
      <c r="I12" s="275" t="str">
        <f t="shared" si="2"/>
        <v/>
      </c>
      <c r="J12" s="275" t="str">
        <f t="shared" si="3"/>
        <v/>
      </c>
      <c r="K12" s="279" t="str">
        <f t="shared" si="4"/>
        <v/>
      </c>
      <c r="L12" s="420" t="s">
        <v>327</v>
      </c>
      <c r="M12" s="379" t="s">
        <v>68</v>
      </c>
      <c r="N12" s="275" t="str">
        <f t="shared" si="5"/>
        <v/>
      </c>
      <c r="O12" s="275" t="str">
        <f t="shared" si="6"/>
        <v/>
      </c>
      <c r="P12" s="372"/>
      <c r="Q12" s="361">
        <f>(C12*D12)*P12*F12</f>
        <v>0</v>
      </c>
      <c r="R12" s="358"/>
      <c r="T12" s="366" t="str">
        <f t="shared" si="0"/>
        <v/>
      </c>
      <c r="U12" s="394"/>
    </row>
    <row r="13" spans="1:22" s="269" customFormat="1" ht="13.15" customHeight="1" x14ac:dyDescent="0.2">
      <c r="A13" s="367"/>
      <c r="B13" s="368"/>
      <c r="C13" s="273"/>
      <c r="D13" s="273"/>
      <c r="E13" s="273"/>
      <c r="F13" s="283"/>
      <c r="G13" s="273"/>
      <c r="H13" s="388" t="str">
        <f t="shared" si="1"/>
        <v/>
      </c>
      <c r="I13" s="388" t="str">
        <f t="shared" si="2"/>
        <v/>
      </c>
      <c r="J13" s="388" t="str">
        <f t="shared" si="3"/>
        <v/>
      </c>
      <c r="K13" s="389" t="str">
        <f t="shared" si="4"/>
        <v/>
      </c>
      <c r="L13" s="434"/>
      <c r="M13" s="390"/>
      <c r="N13" s="388" t="str">
        <f t="shared" si="5"/>
        <v/>
      </c>
      <c r="O13" s="388" t="str">
        <f t="shared" si="6"/>
        <v/>
      </c>
      <c r="P13" s="370"/>
      <c r="Q13" s="361">
        <f>(C13*D13)*P13*F13</f>
        <v>0</v>
      </c>
      <c r="R13" s="376"/>
      <c r="T13" s="435">
        <f>SUM(T6:T12)</f>
        <v>0</v>
      </c>
      <c r="U13" s="419" t="str">
        <f>IF(K23=T13,"OK","Conferir")</f>
        <v>OK</v>
      </c>
    </row>
    <row r="14" spans="1:22" s="269" customFormat="1" ht="13.15" customHeight="1" x14ac:dyDescent="0.2">
      <c r="A14" s="542" t="s">
        <v>194</v>
      </c>
      <c r="B14" s="535"/>
      <c r="C14" s="535"/>
      <c r="D14" s="535"/>
      <c r="E14" s="535"/>
      <c r="F14" s="535"/>
      <c r="G14" s="535"/>
      <c r="H14" s="270" t="str">
        <f t="shared" si="1"/>
        <v/>
      </c>
      <c r="I14" s="270" t="str">
        <f t="shared" si="2"/>
        <v/>
      </c>
      <c r="J14" s="270" t="str">
        <f t="shared" si="3"/>
        <v/>
      </c>
      <c r="K14" s="270" t="str">
        <f t="shared" si="4"/>
        <v/>
      </c>
      <c r="L14" s="433"/>
      <c r="M14" s="270"/>
      <c r="N14" s="270" t="str">
        <f t="shared" si="5"/>
        <v/>
      </c>
      <c r="O14" s="270" t="str">
        <f t="shared" si="6"/>
        <v/>
      </c>
      <c r="P14" s="270"/>
      <c r="Q14" s="270"/>
      <c r="R14" s="272"/>
      <c r="T14" s="328"/>
      <c r="U14" s="328"/>
    </row>
    <row r="15" spans="1:22" s="269" customFormat="1" ht="13.15" customHeight="1" x14ac:dyDescent="0.2">
      <c r="A15" s="538" t="s">
        <v>104</v>
      </c>
      <c r="B15" s="539" t="s">
        <v>102</v>
      </c>
      <c r="C15" s="273"/>
      <c r="D15" s="273"/>
      <c r="E15" s="273"/>
      <c r="F15" s="283">
        <v>1</v>
      </c>
      <c r="G15" s="369">
        <v>1</v>
      </c>
      <c r="H15" s="275" t="str">
        <f t="shared" si="1"/>
        <v/>
      </c>
      <c r="I15" s="275" t="str">
        <f t="shared" si="2"/>
        <v/>
      </c>
      <c r="J15" s="275" t="str">
        <f t="shared" si="3"/>
        <v/>
      </c>
      <c r="K15" s="279" t="str">
        <f t="shared" si="4"/>
        <v/>
      </c>
      <c r="L15" s="420" t="s">
        <v>327</v>
      </c>
      <c r="M15" s="379" t="s">
        <v>68</v>
      </c>
      <c r="N15" s="275" t="str">
        <f t="shared" si="5"/>
        <v/>
      </c>
      <c r="O15" s="275" t="str">
        <f t="shared" si="6"/>
        <v/>
      </c>
      <c r="P15" s="372"/>
      <c r="Q15" s="361">
        <f>(C15*D15)*P15*F15</f>
        <v>0</v>
      </c>
      <c r="R15" s="358"/>
      <c r="T15" s="328"/>
      <c r="U15" s="328"/>
    </row>
    <row r="16" spans="1:22" s="269" customFormat="1" ht="13.15" customHeight="1" x14ac:dyDescent="0.2">
      <c r="A16" s="538" t="s">
        <v>104</v>
      </c>
      <c r="B16" s="539" t="s">
        <v>153</v>
      </c>
      <c r="C16" s="273"/>
      <c r="D16" s="273"/>
      <c r="E16" s="273"/>
      <c r="F16" s="283">
        <v>1</v>
      </c>
      <c r="G16" s="369">
        <v>1</v>
      </c>
      <c r="H16" s="275" t="str">
        <f>IF(C16="","",IF(F16&lt;0,-C16+(D16*(E16+0.02)),C16+(D16*(E16+0.02))))</f>
        <v/>
      </c>
      <c r="I16" s="275" t="str">
        <f>IF(C16="","",IF(F16&gt;0,F16*H16,F16*-H16))</f>
        <v/>
      </c>
      <c r="J16" s="275" t="str">
        <f>IF(C16="","",IF(F16&lt;0,-C16*E16,C16*E16))</f>
        <v/>
      </c>
      <c r="K16" s="279" t="str">
        <f>IF(C16="","",IF(F16&gt;0,J16*F16,-J16*F16))</f>
        <v/>
      </c>
      <c r="L16" s="420" t="s">
        <v>327</v>
      </c>
      <c r="M16" s="379" t="s">
        <v>68</v>
      </c>
      <c r="N16" s="275" t="str">
        <f>IF(C16="","",C16)</f>
        <v/>
      </c>
      <c r="O16" s="275" t="str">
        <f>IF(C16="","",N16*F16)</f>
        <v/>
      </c>
      <c r="P16" s="372"/>
      <c r="Q16" s="361">
        <f>(C16*D16)*P16*F16</f>
        <v>0</v>
      </c>
      <c r="R16" s="376"/>
      <c r="T16" s="328"/>
      <c r="U16" s="328"/>
    </row>
    <row r="17" spans="1:22" s="269" customFormat="1" ht="13.15" customHeight="1" x14ac:dyDescent="0.2">
      <c r="A17" s="538" t="s">
        <v>79</v>
      </c>
      <c r="B17" s="539" t="s">
        <v>153</v>
      </c>
      <c r="C17" s="273"/>
      <c r="D17" s="273"/>
      <c r="E17" s="273"/>
      <c r="F17" s="283">
        <v>-1</v>
      </c>
      <c r="G17" s="369">
        <v>1</v>
      </c>
      <c r="H17" s="275" t="str">
        <f t="shared" si="1"/>
        <v/>
      </c>
      <c r="I17" s="275" t="str">
        <f t="shared" si="2"/>
        <v/>
      </c>
      <c r="J17" s="275" t="str">
        <f t="shared" si="3"/>
        <v/>
      </c>
      <c r="K17" s="279" t="str">
        <f t="shared" si="4"/>
        <v/>
      </c>
      <c r="L17" s="420" t="s">
        <v>327</v>
      </c>
      <c r="M17" s="379" t="s">
        <v>68</v>
      </c>
      <c r="N17" s="275" t="str">
        <f t="shared" si="5"/>
        <v/>
      </c>
      <c r="O17" s="275" t="str">
        <f t="shared" si="6"/>
        <v/>
      </c>
      <c r="P17" s="372"/>
      <c r="Q17" s="361">
        <f>(C17*D17)*P17*F17</f>
        <v>0</v>
      </c>
      <c r="R17" s="376"/>
      <c r="T17" s="328"/>
      <c r="U17" s="328"/>
    </row>
    <row r="18" spans="1:22" s="377" customFormat="1" ht="13.15" customHeight="1" x14ac:dyDescent="0.2">
      <c r="A18" s="391"/>
      <c r="B18" s="373"/>
      <c r="C18" s="374"/>
      <c r="D18" s="374"/>
      <c r="E18" s="374"/>
      <c r="F18" s="375"/>
      <c r="G18" s="374"/>
      <c r="H18" s="386" t="str">
        <f t="shared" si="1"/>
        <v/>
      </c>
      <c r="I18" s="386" t="str">
        <f t="shared" si="2"/>
        <v/>
      </c>
      <c r="J18" s="386" t="str">
        <f t="shared" si="3"/>
        <v/>
      </c>
      <c r="K18" s="387" t="str">
        <f t="shared" si="4"/>
        <v/>
      </c>
      <c r="L18" s="434"/>
      <c r="M18" s="380"/>
      <c r="N18" s="386" t="str">
        <f t="shared" si="5"/>
        <v/>
      </c>
      <c r="O18" s="386" t="str">
        <f t="shared" si="6"/>
        <v/>
      </c>
      <c r="P18" s="372"/>
      <c r="Q18" s="361">
        <f>(C18*D18)*P18*F18</f>
        <v>0</v>
      </c>
      <c r="R18" s="376"/>
      <c r="T18" s="328"/>
      <c r="U18" s="328"/>
    </row>
    <row r="19" spans="1:22" s="269" customFormat="1" ht="13.15" customHeight="1" x14ac:dyDescent="0.2">
      <c r="A19" s="542" t="s">
        <v>194</v>
      </c>
      <c r="B19" s="535"/>
      <c r="C19" s="535"/>
      <c r="D19" s="535"/>
      <c r="E19" s="535"/>
      <c r="F19" s="535"/>
      <c r="G19" s="535"/>
      <c r="H19" s="270" t="str">
        <f t="shared" si="1"/>
        <v/>
      </c>
      <c r="I19" s="270" t="str">
        <f t="shared" si="2"/>
        <v/>
      </c>
      <c r="J19" s="270" t="str">
        <f t="shared" si="3"/>
        <v/>
      </c>
      <c r="K19" s="270" t="str">
        <f t="shared" si="4"/>
        <v/>
      </c>
      <c r="L19" s="433"/>
      <c r="M19" s="270"/>
      <c r="N19" s="270" t="str">
        <f t="shared" si="5"/>
        <v/>
      </c>
      <c r="O19" s="270" t="str">
        <f t="shared" si="6"/>
        <v/>
      </c>
      <c r="P19" s="270"/>
      <c r="Q19" s="270"/>
      <c r="R19" s="272"/>
      <c r="T19" s="328"/>
      <c r="U19" s="328"/>
    </row>
    <row r="20" spans="1:22" s="269" customFormat="1" ht="13.15" customHeight="1" x14ac:dyDescent="0.2">
      <c r="A20" s="538" t="s">
        <v>103</v>
      </c>
      <c r="B20" s="540" t="s">
        <v>102</v>
      </c>
      <c r="C20" s="369"/>
      <c r="D20" s="369"/>
      <c r="E20" s="369"/>
      <c r="F20" s="378">
        <v>1</v>
      </c>
      <c r="G20" s="369">
        <v>1</v>
      </c>
      <c r="H20" s="275" t="str">
        <f t="shared" si="1"/>
        <v/>
      </c>
      <c r="I20" s="275" t="str">
        <f t="shared" si="2"/>
        <v/>
      </c>
      <c r="J20" s="275" t="str">
        <f t="shared" si="3"/>
        <v/>
      </c>
      <c r="K20" s="279" t="str">
        <f t="shared" si="4"/>
        <v/>
      </c>
      <c r="L20" s="420" t="s">
        <v>327</v>
      </c>
      <c r="M20" s="379" t="s">
        <v>68</v>
      </c>
      <c r="N20" s="275" t="str">
        <f t="shared" si="5"/>
        <v/>
      </c>
      <c r="O20" s="275" t="str">
        <f t="shared" si="6"/>
        <v/>
      </c>
      <c r="P20" s="372"/>
      <c r="Q20" s="361">
        <f>(C20*D20)*P20*F20</f>
        <v>0</v>
      </c>
      <c r="R20" s="358"/>
      <c r="T20" s="328"/>
      <c r="U20" s="328"/>
    </row>
    <row r="21" spans="1:22" s="269" customFormat="1" ht="13.15" customHeight="1" x14ac:dyDescent="0.2">
      <c r="A21" s="538"/>
      <c r="B21" s="540" t="s">
        <v>116</v>
      </c>
      <c r="C21" s="369"/>
      <c r="D21" s="369"/>
      <c r="E21" s="369"/>
      <c r="F21" s="378">
        <v>1</v>
      </c>
      <c r="G21" s="369">
        <v>1</v>
      </c>
      <c r="H21" s="275" t="str">
        <f t="shared" si="1"/>
        <v/>
      </c>
      <c r="I21" s="275" t="str">
        <f t="shared" si="2"/>
        <v/>
      </c>
      <c r="J21" s="275" t="str">
        <f t="shared" si="3"/>
        <v/>
      </c>
      <c r="K21" s="279" t="str">
        <f t="shared" si="4"/>
        <v/>
      </c>
      <c r="L21" s="420" t="s">
        <v>327</v>
      </c>
      <c r="M21" s="379" t="s">
        <v>68</v>
      </c>
      <c r="N21" s="275" t="str">
        <f t="shared" si="5"/>
        <v/>
      </c>
      <c r="O21" s="275" t="str">
        <f t="shared" si="6"/>
        <v/>
      </c>
      <c r="P21" s="370"/>
      <c r="Q21" s="361">
        <f>(C21*D21)*P21*F21</f>
        <v>0</v>
      </c>
      <c r="R21" s="358"/>
      <c r="T21" s="328"/>
      <c r="U21" s="328"/>
    </row>
    <row r="22" spans="1:22" s="377" customFormat="1" ht="13.15" customHeight="1" thickBot="1" x14ac:dyDescent="0.25">
      <c r="A22" s="541"/>
      <c r="B22" s="540"/>
      <c r="C22" s="369"/>
      <c r="D22" s="369"/>
      <c r="E22" s="369"/>
      <c r="F22" s="378"/>
      <c r="G22" s="369"/>
      <c r="H22" s="362" t="str">
        <f t="shared" si="1"/>
        <v/>
      </c>
      <c r="I22" s="362" t="str">
        <f t="shared" si="2"/>
        <v/>
      </c>
      <c r="J22" s="362" t="str">
        <f t="shared" si="3"/>
        <v/>
      </c>
      <c r="K22" s="363" t="str">
        <f t="shared" si="4"/>
        <v/>
      </c>
      <c r="L22" s="420"/>
      <c r="M22" s="392"/>
      <c r="N22" s="362" t="str">
        <f t="shared" si="5"/>
        <v/>
      </c>
      <c r="O22" s="362" t="str">
        <f t="shared" si="6"/>
        <v/>
      </c>
      <c r="P22" s="370"/>
      <c r="Q22" s="363"/>
      <c r="R22" s="382"/>
      <c r="S22" s="381"/>
      <c r="T22" s="328"/>
      <c r="U22" s="328"/>
    </row>
    <row r="23" spans="1:22" s="377" customFormat="1" ht="13.15" customHeight="1" thickTop="1" thickBot="1" x14ac:dyDescent="0.25">
      <c r="A23" s="383"/>
      <c r="B23" s="384" t="s">
        <v>10</v>
      </c>
      <c r="C23" s="245">
        <f>SUMPRODUCT(C6:C22,F6:F22)</f>
        <v>0</v>
      </c>
      <c r="D23" s="245"/>
      <c r="E23" s="245"/>
      <c r="F23" s="245"/>
      <c r="G23" s="245"/>
      <c r="H23" s="245"/>
      <c r="I23" s="245">
        <f>SUM(I6:I22)</f>
        <v>0</v>
      </c>
      <c r="J23" s="245"/>
      <c r="K23" s="245">
        <f>SUM(K6:K22)</f>
        <v>0</v>
      </c>
      <c r="L23" s="329"/>
      <c r="M23" s="245"/>
      <c r="N23" s="245"/>
      <c r="O23" s="245">
        <f>SUM(O6:O22)</f>
        <v>0</v>
      </c>
      <c r="P23" s="245"/>
      <c r="Q23" s="245"/>
      <c r="R23" s="330"/>
      <c r="T23" s="328"/>
      <c r="U23" s="328"/>
    </row>
    <row r="24" spans="1:22" s="377" customFormat="1" ht="13.15" customHeight="1" thickTop="1" thickBot="1" x14ac:dyDescent="0.25">
      <c r="A24" s="282"/>
      <c r="B24" s="333"/>
      <c r="C24" s="282"/>
      <c r="D24" s="282"/>
      <c r="E24" s="282"/>
      <c r="F24" s="282"/>
      <c r="G24" s="282"/>
      <c r="H24" s="282"/>
      <c r="I24" s="331"/>
      <c r="J24" s="331"/>
      <c r="K24" s="331"/>
      <c r="L24" s="332"/>
      <c r="M24" s="331"/>
      <c r="N24" s="331"/>
      <c r="O24" s="331"/>
      <c r="P24" s="331"/>
      <c r="Q24" s="331"/>
      <c r="R24" s="331"/>
      <c r="T24" s="328"/>
      <c r="U24" s="328"/>
    </row>
    <row r="25" spans="1:22" s="269" customFormat="1" ht="13.15" customHeight="1" thickTop="1" thickBot="1" x14ac:dyDescent="0.25">
      <c r="A25" s="326"/>
      <c r="B25" s="327"/>
      <c r="C25" s="242"/>
      <c r="D25" s="242"/>
      <c r="E25" s="243" t="s">
        <v>190</v>
      </c>
      <c r="F25" s="242"/>
      <c r="G25" s="244"/>
      <c r="H25" s="243"/>
      <c r="I25" s="245">
        <f>SUM(H11:H12,H20:H21,H7:H8)</f>
        <v>0</v>
      </c>
      <c r="J25" s="243" t="s">
        <v>15</v>
      </c>
      <c r="K25" s="242"/>
      <c r="L25" s="327"/>
      <c r="M25" s="243"/>
      <c r="N25" s="243"/>
      <c r="O25" s="243"/>
      <c r="P25" s="243"/>
      <c r="Q25" s="243"/>
      <c r="R25" s="246"/>
      <c r="T25" s="328"/>
      <c r="U25" s="328"/>
    </row>
    <row r="26" spans="1:22" s="269" customFormat="1" ht="13.15" customHeight="1" thickTop="1" x14ac:dyDescent="0.2">
      <c r="A26" s="12"/>
      <c r="B26" s="26"/>
      <c r="C26" s="12"/>
      <c r="D26" s="43"/>
      <c r="E26" s="1533"/>
      <c r="F26" s="17"/>
      <c r="G26" s="17"/>
      <c r="H26" s="17"/>
      <c r="I26" s="113"/>
      <c r="J26" s="113"/>
      <c r="K26" s="113"/>
      <c r="L26" s="258"/>
      <c r="M26" s="113"/>
      <c r="N26" s="113"/>
      <c r="O26" s="113"/>
      <c r="P26" s="113"/>
      <c r="Q26" s="113"/>
      <c r="R26" s="113"/>
      <c r="T26" s="328"/>
      <c r="U26" s="328"/>
    </row>
    <row r="27" spans="1:22" s="269" customFormat="1" ht="13.15" customHeight="1" x14ac:dyDescent="0.2">
      <c r="A27" s="12"/>
      <c r="B27" s="26"/>
      <c r="C27" s="12"/>
      <c r="D27" s="43"/>
      <c r="E27" s="1533"/>
      <c r="F27" s="17"/>
      <c r="G27" s="17"/>
      <c r="H27" s="17"/>
      <c r="I27" s="113"/>
      <c r="J27" s="113"/>
      <c r="K27" s="12"/>
      <c r="L27" s="258"/>
      <c r="M27" s="113"/>
      <c r="N27" s="113"/>
      <c r="O27" s="113"/>
      <c r="P27" s="113"/>
      <c r="Q27" s="113"/>
      <c r="R27" s="113"/>
      <c r="S27" s="288"/>
      <c r="T27" s="328"/>
      <c r="U27" s="328"/>
    </row>
    <row r="28" spans="1:22" s="269" customFormat="1" ht="13.15" customHeight="1" x14ac:dyDescent="0.2">
      <c r="A28" s="12"/>
      <c r="B28" s="26"/>
      <c r="C28" s="12"/>
      <c r="D28" s="12"/>
      <c r="E28" s="12"/>
      <c r="F28" s="12"/>
      <c r="G28" s="12"/>
      <c r="H28" s="12"/>
      <c r="I28" s="17"/>
      <c r="J28" s="17"/>
      <c r="K28" s="17"/>
      <c r="L28" s="259"/>
      <c r="M28" s="17"/>
      <c r="N28" s="17"/>
      <c r="O28" s="12"/>
      <c r="P28" s="12"/>
      <c r="Q28" s="12"/>
      <c r="R28" s="12"/>
      <c r="T28" s="328"/>
      <c r="U28" s="328"/>
    </row>
    <row r="29" spans="1:22" s="269" customFormat="1" ht="13.15" customHeight="1" x14ac:dyDescent="0.2">
      <c r="A29" s="12"/>
      <c r="B29" s="26"/>
      <c r="C29" s="12"/>
      <c r="D29" s="52"/>
      <c r="E29" s="12"/>
      <c r="F29" s="12"/>
      <c r="G29" s="12"/>
      <c r="H29" s="12"/>
      <c r="I29" s="17"/>
      <c r="J29" s="17"/>
      <c r="K29" s="17"/>
      <c r="L29" s="259"/>
      <c r="M29" s="17"/>
      <c r="N29" s="17"/>
      <c r="O29" s="12"/>
      <c r="P29" s="12"/>
      <c r="Q29" s="12"/>
      <c r="R29" s="63"/>
      <c r="S29" s="328"/>
      <c r="T29" s="328"/>
    </row>
    <row r="30" spans="1:22" ht="13.15" customHeight="1" x14ac:dyDescent="0.2">
      <c r="A30" s="52"/>
      <c r="B30" s="12"/>
      <c r="G30" s="18"/>
      <c r="H30" s="17"/>
      <c r="I30" s="55"/>
      <c r="J30" s="56"/>
      <c r="K30" s="55"/>
      <c r="L30" s="259"/>
      <c r="M30" s="17"/>
      <c r="N30" s="17"/>
      <c r="O30" s="63"/>
      <c r="Q30" s="20"/>
      <c r="R30" s="20"/>
    </row>
    <row r="31" spans="1:22" ht="15" customHeight="1" x14ac:dyDescent="0.2">
      <c r="A31" s="52"/>
      <c r="B31" s="12"/>
      <c r="F31" s="17"/>
      <c r="G31" s="18"/>
      <c r="H31" s="17"/>
      <c r="Q31" s="20"/>
      <c r="R31" s="20"/>
      <c r="S31" s="113"/>
      <c r="T31" s="12"/>
      <c r="V31" s="20"/>
    </row>
    <row r="32" spans="1:22" x14ac:dyDescent="0.2">
      <c r="B32" s="12"/>
      <c r="F32" s="17"/>
      <c r="G32" s="18"/>
      <c r="H32" s="55"/>
      <c r="Q32" s="20"/>
      <c r="R32" s="20"/>
    </row>
    <row r="33" spans="2:21" x14ac:dyDescent="0.2">
      <c r="B33" s="12"/>
      <c r="F33" s="17"/>
      <c r="G33" s="18"/>
      <c r="Q33" s="20"/>
      <c r="R33" s="20"/>
    </row>
    <row r="34" spans="2:21" x14ac:dyDescent="0.2">
      <c r="B34" s="12"/>
      <c r="F34" s="17"/>
      <c r="G34" s="18"/>
      <c r="Q34" s="20"/>
      <c r="R34" s="20"/>
    </row>
    <row r="35" spans="2:21" x14ac:dyDescent="0.2">
      <c r="B35" s="12"/>
      <c r="Q35" s="20"/>
      <c r="R35" s="20"/>
    </row>
    <row r="36" spans="2:21" x14ac:dyDescent="0.2">
      <c r="B36" s="12"/>
      <c r="Q36" s="20"/>
      <c r="R36" s="20"/>
    </row>
    <row r="37" spans="2:21" x14ac:dyDescent="0.2">
      <c r="B37" s="12"/>
      <c r="Q37" s="20"/>
      <c r="R37" s="20"/>
      <c r="T37" s="12"/>
      <c r="U37" s="12"/>
    </row>
    <row r="38" spans="2:21" x14ac:dyDescent="0.2">
      <c r="B38" s="12"/>
      <c r="Q38" s="20"/>
      <c r="R38" s="20"/>
      <c r="T38" s="12"/>
      <c r="U38" s="12"/>
    </row>
    <row r="39" spans="2:21" x14ac:dyDescent="0.2">
      <c r="B39" s="12"/>
      <c r="Q39" s="20"/>
      <c r="R39" s="20"/>
      <c r="T39" s="12"/>
      <c r="U39" s="12"/>
    </row>
    <row r="40" spans="2:21" x14ac:dyDescent="0.2">
      <c r="B40" s="12"/>
      <c r="Q40" s="20"/>
      <c r="R40" s="20"/>
      <c r="T40" s="12"/>
      <c r="U40" s="12"/>
    </row>
    <row r="41" spans="2:21" x14ac:dyDescent="0.2">
      <c r="B41" s="12"/>
      <c r="Q41" s="20"/>
      <c r="R41" s="20"/>
      <c r="T41" s="12"/>
      <c r="U41" s="12"/>
    </row>
    <row r="42" spans="2:21" x14ac:dyDescent="0.2">
      <c r="B42" s="12"/>
      <c r="Q42" s="20"/>
      <c r="R42" s="20"/>
      <c r="T42" s="12"/>
      <c r="U42" s="12"/>
    </row>
    <row r="43" spans="2:21" x14ac:dyDescent="0.2">
      <c r="T43" s="12"/>
      <c r="U43" s="12"/>
    </row>
    <row r="44" spans="2:21" x14ac:dyDescent="0.2">
      <c r="T44" s="12"/>
      <c r="U44" s="12"/>
    </row>
    <row r="45" spans="2:21" x14ac:dyDescent="0.2">
      <c r="T45" s="12"/>
      <c r="U45" s="12"/>
    </row>
    <row r="46" spans="2:21" x14ac:dyDescent="0.2">
      <c r="T46" s="12"/>
      <c r="U46" s="12"/>
    </row>
    <row r="47" spans="2:21" x14ac:dyDescent="0.2">
      <c r="T47" s="12"/>
      <c r="U47" s="12"/>
    </row>
    <row r="48" spans="2:21" x14ac:dyDescent="0.2">
      <c r="T48" s="12"/>
      <c r="U48" s="12"/>
    </row>
    <row r="49" spans="20:21" x14ac:dyDescent="0.2">
      <c r="T49" s="12"/>
      <c r="U49" s="12"/>
    </row>
  </sheetData>
  <mergeCells count="8">
    <mergeCell ref="T4:U4"/>
    <mergeCell ref="R4:R5"/>
    <mergeCell ref="E26:E27"/>
    <mergeCell ref="C4:F4"/>
    <mergeCell ref="A4:A5"/>
    <mergeCell ref="B4:B5"/>
    <mergeCell ref="G4:I4"/>
    <mergeCell ref="J4:L4"/>
  </mergeCells>
  <dataValidations disablePrompts="1" count="1">
    <dataValidation type="list" allowBlank="1" showInputMessage="1" showErrorMessage="1" sqref="L6:L22" xr:uid="{C9062B78-9111-4336-91A8-7668A1FF3175}">
      <formula1>$U$6:$U$12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5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ilha24">
    <tabColor theme="5" tint="0.59999389629810485"/>
    <pageSetUpPr fitToPage="1"/>
  </sheetPr>
  <dimension ref="A1:V43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ColWidth="9.140625" defaultRowHeight="12.75" x14ac:dyDescent="0.2"/>
  <cols>
    <col min="1" max="1" width="17.7109375" style="12" customWidth="1"/>
    <col min="2" max="2" width="15" style="12" customWidth="1"/>
    <col min="3" max="11" width="7.140625" style="12" customWidth="1"/>
    <col min="12" max="17" width="9.7109375" style="12" customWidth="1"/>
    <col min="18" max="18" width="11" style="26" customWidth="1"/>
    <col min="19" max="19" width="3" style="12" customWidth="1"/>
    <col min="20" max="20" width="7.7109375" style="20" customWidth="1"/>
    <col min="21" max="21" width="11.140625" style="20" customWidth="1"/>
    <col min="22" max="256" width="9.140625" style="12"/>
    <col min="257" max="257" width="12.7109375" style="12" bestFit="1" customWidth="1"/>
    <col min="258" max="258" width="14.5703125" style="12" customWidth="1"/>
    <col min="259" max="267" width="6.7109375" style="12" customWidth="1"/>
    <col min="268" max="269" width="9.140625" style="12"/>
    <col min="270" max="270" width="9.85546875" style="12" bestFit="1" customWidth="1"/>
    <col min="271" max="271" width="9.140625" style="12"/>
    <col min="272" max="272" width="10.140625" style="12" bestFit="1" customWidth="1"/>
    <col min="273" max="512" width="9.140625" style="12"/>
    <col min="513" max="513" width="12.7109375" style="12" bestFit="1" customWidth="1"/>
    <col min="514" max="514" width="14.5703125" style="12" customWidth="1"/>
    <col min="515" max="523" width="6.7109375" style="12" customWidth="1"/>
    <col min="524" max="525" width="9.140625" style="12"/>
    <col min="526" max="526" width="9.85546875" style="12" bestFit="1" customWidth="1"/>
    <col min="527" max="527" width="9.140625" style="12"/>
    <col min="528" max="528" width="10.140625" style="12" bestFit="1" customWidth="1"/>
    <col min="529" max="768" width="9.140625" style="12"/>
    <col min="769" max="769" width="12.7109375" style="12" bestFit="1" customWidth="1"/>
    <col min="770" max="770" width="14.5703125" style="12" customWidth="1"/>
    <col min="771" max="779" width="6.7109375" style="12" customWidth="1"/>
    <col min="780" max="781" width="9.140625" style="12"/>
    <col min="782" max="782" width="9.85546875" style="12" bestFit="1" customWidth="1"/>
    <col min="783" max="783" width="9.140625" style="12"/>
    <col min="784" max="784" width="10.140625" style="12" bestFit="1" customWidth="1"/>
    <col min="785" max="1024" width="9.140625" style="12"/>
    <col min="1025" max="1025" width="12.7109375" style="12" bestFit="1" customWidth="1"/>
    <col min="1026" max="1026" width="14.5703125" style="12" customWidth="1"/>
    <col min="1027" max="1035" width="6.7109375" style="12" customWidth="1"/>
    <col min="1036" max="1037" width="9.140625" style="12"/>
    <col min="1038" max="1038" width="9.85546875" style="12" bestFit="1" customWidth="1"/>
    <col min="1039" max="1039" width="9.140625" style="12"/>
    <col min="1040" max="1040" width="10.140625" style="12" bestFit="1" customWidth="1"/>
    <col min="1041" max="1280" width="9.140625" style="12"/>
    <col min="1281" max="1281" width="12.7109375" style="12" bestFit="1" customWidth="1"/>
    <col min="1282" max="1282" width="14.5703125" style="12" customWidth="1"/>
    <col min="1283" max="1291" width="6.7109375" style="12" customWidth="1"/>
    <col min="1292" max="1293" width="9.140625" style="12"/>
    <col min="1294" max="1294" width="9.85546875" style="12" bestFit="1" customWidth="1"/>
    <col min="1295" max="1295" width="9.140625" style="12"/>
    <col min="1296" max="1296" width="10.140625" style="12" bestFit="1" customWidth="1"/>
    <col min="1297" max="1536" width="9.140625" style="12"/>
    <col min="1537" max="1537" width="12.7109375" style="12" bestFit="1" customWidth="1"/>
    <col min="1538" max="1538" width="14.5703125" style="12" customWidth="1"/>
    <col min="1539" max="1547" width="6.7109375" style="12" customWidth="1"/>
    <col min="1548" max="1549" width="9.140625" style="12"/>
    <col min="1550" max="1550" width="9.85546875" style="12" bestFit="1" customWidth="1"/>
    <col min="1551" max="1551" width="9.140625" style="12"/>
    <col min="1552" max="1552" width="10.140625" style="12" bestFit="1" customWidth="1"/>
    <col min="1553" max="1792" width="9.140625" style="12"/>
    <col min="1793" max="1793" width="12.7109375" style="12" bestFit="1" customWidth="1"/>
    <col min="1794" max="1794" width="14.5703125" style="12" customWidth="1"/>
    <col min="1795" max="1803" width="6.7109375" style="12" customWidth="1"/>
    <col min="1804" max="1805" width="9.140625" style="12"/>
    <col min="1806" max="1806" width="9.85546875" style="12" bestFit="1" customWidth="1"/>
    <col min="1807" max="1807" width="9.140625" style="12"/>
    <col min="1808" max="1808" width="10.140625" style="12" bestFit="1" customWidth="1"/>
    <col min="1809" max="2048" width="9.140625" style="12"/>
    <col min="2049" max="2049" width="12.7109375" style="12" bestFit="1" customWidth="1"/>
    <col min="2050" max="2050" width="14.5703125" style="12" customWidth="1"/>
    <col min="2051" max="2059" width="6.7109375" style="12" customWidth="1"/>
    <col min="2060" max="2061" width="9.140625" style="12"/>
    <col min="2062" max="2062" width="9.85546875" style="12" bestFit="1" customWidth="1"/>
    <col min="2063" max="2063" width="9.140625" style="12"/>
    <col min="2064" max="2064" width="10.140625" style="12" bestFit="1" customWidth="1"/>
    <col min="2065" max="2304" width="9.140625" style="12"/>
    <col min="2305" max="2305" width="12.7109375" style="12" bestFit="1" customWidth="1"/>
    <col min="2306" max="2306" width="14.5703125" style="12" customWidth="1"/>
    <col min="2307" max="2315" width="6.7109375" style="12" customWidth="1"/>
    <col min="2316" max="2317" width="9.140625" style="12"/>
    <col min="2318" max="2318" width="9.85546875" style="12" bestFit="1" customWidth="1"/>
    <col min="2319" max="2319" width="9.140625" style="12"/>
    <col min="2320" max="2320" width="10.140625" style="12" bestFit="1" customWidth="1"/>
    <col min="2321" max="2560" width="9.140625" style="12"/>
    <col min="2561" max="2561" width="12.7109375" style="12" bestFit="1" customWidth="1"/>
    <col min="2562" max="2562" width="14.5703125" style="12" customWidth="1"/>
    <col min="2563" max="2571" width="6.7109375" style="12" customWidth="1"/>
    <col min="2572" max="2573" width="9.140625" style="12"/>
    <col min="2574" max="2574" width="9.85546875" style="12" bestFit="1" customWidth="1"/>
    <col min="2575" max="2575" width="9.140625" style="12"/>
    <col min="2576" max="2576" width="10.140625" style="12" bestFit="1" customWidth="1"/>
    <col min="2577" max="2816" width="9.140625" style="12"/>
    <col min="2817" max="2817" width="12.7109375" style="12" bestFit="1" customWidth="1"/>
    <col min="2818" max="2818" width="14.5703125" style="12" customWidth="1"/>
    <col min="2819" max="2827" width="6.7109375" style="12" customWidth="1"/>
    <col min="2828" max="2829" width="9.140625" style="12"/>
    <col min="2830" max="2830" width="9.85546875" style="12" bestFit="1" customWidth="1"/>
    <col min="2831" max="2831" width="9.140625" style="12"/>
    <col min="2832" max="2832" width="10.140625" style="12" bestFit="1" customWidth="1"/>
    <col min="2833" max="3072" width="9.140625" style="12"/>
    <col min="3073" max="3073" width="12.7109375" style="12" bestFit="1" customWidth="1"/>
    <col min="3074" max="3074" width="14.5703125" style="12" customWidth="1"/>
    <col min="3075" max="3083" width="6.7109375" style="12" customWidth="1"/>
    <col min="3084" max="3085" width="9.140625" style="12"/>
    <col min="3086" max="3086" width="9.85546875" style="12" bestFit="1" customWidth="1"/>
    <col min="3087" max="3087" width="9.140625" style="12"/>
    <col min="3088" max="3088" width="10.140625" style="12" bestFit="1" customWidth="1"/>
    <col min="3089" max="3328" width="9.140625" style="12"/>
    <col min="3329" max="3329" width="12.7109375" style="12" bestFit="1" customWidth="1"/>
    <col min="3330" max="3330" width="14.5703125" style="12" customWidth="1"/>
    <col min="3331" max="3339" width="6.7109375" style="12" customWidth="1"/>
    <col min="3340" max="3341" width="9.140625" style="12"/>
    <col min="3342" max="3342" width="9.85546875" style="12" bestFit="1" customWidth="1"/>
    <col min="3343" max="3343" width="9.140625" style="12"/>
    <col min="3344" max="3344" width="10.140625" style="12" bestFit="1" customWidth="1"/>
    <col min="3345" max="3584" width="9.140625" style="12"/>
    <col min="3585" max="3585" width="12.7109375" style="12" bestFit="1" customWidth="1"/>
    <col min="3586" max="3586" width="14.5703125" style="12" customWidth="1"/>
    <col min="3587" max="3595" width="6.7109375" style="12" customWidth="1"/>
    <col min="3596" max="3597" width="9.140625" style="12"/>
    <col min="3598" max="3598" width="9.85546875" style="12" bestFit="1" customWidth="1"/>
    <col min="3599" max="3599" width="9.140625" style="12"/>
    <col min="3600" max="3600" width="10.140625" style="12" bestFit="1" customWidth="1"/>
    <col min="3601" max="3840" width="9.140625" style="12"/>
    <col min="3841" max="3841" width="12.7109375" style="12" bestFit="1" customWidth="1"/>
    <col min="3842" max="3842" width="14.5703125" style="12" customWidth="1"/>
    <col min="3843" max="3851" width="6.7109375" style="12" customWidth="1"/>
    <col min="3852" max="3853" width="9.140625" style="12"/>
    <col min="3854" max="3854" width="9.85546875" style="12" bestFit="1" customWidth="1"/>
    <col min="3855" max="3855" width="9.140625" style="12"/>
    <col min="3856" max="3856" width="10.140625" style="12" bestFit="1" customWidth="1"/>
    <col min="3857" max="4096" width="9.140625" style="12"/>
    <col min="4097" max="4097" width="12.7109375" style="12" bestFit="1" customWidth="1"/>
    <col min="4098" max="4098" width="14.5703125" style="12" customWidth="1"/>
    <col min="4099" max="4107" width="6.7109375" style="12" customWidth="1"/>
    <col min="4108" max="4109" width="9.140625" style="12"/>
    <col min="4110" max="4110" width="9.85546875" style="12" bestFit="1" customWidth="1"/>
    <col min="4111" max="4111" width="9.140625" style="12"/>
    <col min="4112" max="4112" width="10.140625" style="12" bestFit="1" customWidth="1"/>
    <col min="4113" max="4352" width="9.140625" style="12"/>
    <col min="4353" max="4353" width="12.7109375" style="12" bestFit="1" customWidth="1"/>
    <col min="4354" max="4354" width="14.5703125" style="12" customWidth="1"/>
    <col min="4355" max="4363" width="6.7109375" style="12" customWidth="1"/>
    <col min="4364" max="4365" width="9.140625" style="12"/>
    <col min="4366" max="4366" width="9.85546875" style="12" bestFit="1" customWidth="1"/>
    <col min="4367" max="4367" width="9.140625" style="12"/>
    <col min="4368" max="4368" width="10.140625" style="12" bestFit="1" customWidth="1"/>
    <col min="4369" max="4608" width="9.140625" style="12"/>
    <col min="4609" max="4609" width="12.7109375" style="12" bestFit="1" customWidth="1"/>
    <col min="4610" max="4610" width="14.5703125" style="12" customWidth="1"/>
    <col min="4611" max="4619" width="6.7109375" style="12" customWidth="1"/>
    <col min="4620" max="4621" width="9.140625" style="12"/>
    <col min="4622" max="4622" width="9.85546875" style="12" bestFit="1" customWidth="1"/>
    <col min="4623" max="4623" width="9.140625" style="12"/>
    <col min="4624" max="4624" width="10.140625" style="12" bestFit="1" customWidth="1"/>
    <col min="4625" max="4864" width="9.140625" style="12"/>
    <col min="4865" max="4865" width="12.7109375" style="12" bestFit="1" customWidth="1"/>
    <col min="4866" max="4866" width="14.5703125" style="12" customWidth="1"/>
    <col min="4867" max="4875" width="6.7109375" style="12" customWidth="1"/>
    <col min="4876" max="4877" width="9.140625" style="12"/>
    <col min="4878" max="4878" width="9.85546875" style="12" bestFit="1" customWidth="1"/>
    <col min="4879" max="4879" width="9.140625" style="12"/>
    <col min="4880" max="4880" width="10.140625" style="12" bestFit="1" customWidth="1"/>
    <col min="4881" max="5120" width="9.140625" style="12"/>
    <col min="5121" max="5121" width="12.7109375" style="12" bestFit="1" customWidth="1"/>
    <col min="5122" max="5122" width="14.5703125" style="12" customWidth="1"/>
    <col min="5123" max="5131" width="6.7109375" style="12" customWidth="1"/>
    <col min="5132" max="5133" width="9.140625" style="12"/>
    <col min="5134" max="5134" width="9.85546875" style="12" bestFit="1" customWidth="1"/>
    <col min="5135" max="5135" width="9.140625" style="12"/>
    <col min="5136" max="5136" width="10.140625" style="12" bestFit="1" customWidth="1"/>
    <col min="5137" max="5376" width="9.140625" style="12"/>
    <col min="5377" max="5377" width="12.7109375" style="12" bestFit="1" customWidth="1"/>
    <col min="5378" max="5378" width="14.5703125" style="12" customWidth="1"/>
    <col min="5379" max="5387" width="6.7109375" style="12" customWidth="1"/>
    <col min="5388" max="5389" width="9.140625" style="12"/>
    <col min="5390" max="5390" width="9.85546875" style="12" bestFit="1" customWidth="1"/>
    <col min="5391" max="5391" width="9.140625" style="12"/>
    <col min="5392" max="5392" width="10.140625" style="12" bestFit="1" customWidth="1"/>
    <col min="5393" max="5632" width="9.140625" style="12"/>
    <col min="5633" max="5633" width="12.7109375" style="12" bestFit="1" customWidth="1"/>
    <col min="5634" max="5634" width="14.5703125" style="12" customWidth="1"/>
    <col min="5635" max="5643" width="6.7109375" style="12" customWidth="1"/>
    <col min="5644" max="5645" width="9.140625" style="12"/>
    <col min="5646" max="5646" width="9.85546875" style="12" bestFit="1" customWidth="1"/>
    <col min="5647" max="5647" width="9.140625" style="12"/>
    <col min="5648" max="5648" width="10.140625" style="12" bestFit="1" customWidth="1"/>
    <col min="5649" max="5888" width="9.140625" style="12"/>
    <col min="5889" max="5889" width="12.7109375" style="12" bestFit="1" customWidth="1"/>
    <col min="5890" max="5890" width="14.5703125" style="12" customWidth="1"/>
    <col min="5891" max="5899" width="6.7109375" style="12" customWidth="1"/>
    <col min="5900" max="5901" width="9.140625" style="12"/>
    <col min="5902" max="5902" width="9.85546875" style="12" bestFit="1" customWidth="1"/>
    <col min="5903" max="5903" width="9.140625" style="12"/>
    <col min="5904" max="5904" width="10.140625" style="12" bestFit="1" customWidth="1"/>
    <col min="5905" max="6144" width="9.140625" style="12"/>
    <col min="6145" max="6145" width="12.7109375" style="12" bestFit="1" customWidth="1"/>
    <col min="6146" max="6146" width="14.5703125" style="12" customWidth="1"/>
    <col min="6147" max="6155" width="6.7109375" style="12" customWidth="1"/>
    <col min="6156" max="6157" width="9.140625" style="12"/>
    <col min="6158" max="6158" width="9.85546875" style="12" bestFit="1" customWidth="1"/>
    <col min="6159" max="6159" width="9.140625" style="12"/>
    <col min="6160" max="6160" width="10.140625" style="12" bestFit="1" customWidth="1"/>
    <col min="6161" max="6400" width="9.140625" style="12"/>
    <col min="6401" max="6401" width="12.7109375" style="12" bestFit="1" customWidth="1"/>
    <col min="6402" max="6402" width="14.5703125" style="12" customWidth="1"/>
    <col min="6403" max="6411" width="6.7109375" style="12" customWidth="1"/>
    <col min="6412" max="6413" width="9.140625" style="12"/>
    <col min="6414" max="6414" width="9.85546875" style="12" bestFit="1" customWidth="1"/>
    <col min="6415" max="6415" width="9.140625" style="12"/>
    <col min="6416" max="6416" width="10.140625" style="12" bestFit="1" customWidth="1"/>
    <col min="6417" max="6656" width="9.140625" style="12"/>
    <col min="6657" max="6657" width="12.7109375" style="12" bestFit="1" customWidth="1"/>
    <col min="6658" max="6658" width="14.5703125" style="12" customWidth="1"/>
    <col min="6659" max="6667" width="6.7109375" style="12" customWidth="1"/>
    <col min="6668" max="6669" width="9.140625" style="12"/>
    <col min="6670" max="6670" width="9.85546875" style="12" bestFit="1" customWidth="1"/>
    <col min="6671" max="6671" width="9.140625" style="12"/>
    <col min="6672" max="6672" width="10.140625" style="12" bestFit="1" customWidth="1"/>
    <col min="6673" max="6912" width="9.140625" style="12"/>
    <col min="6913" max="6913" width="12.7109375" style="12" bestFit="1" customWidth="1"/>
    <col min="6914" max="6914" width="14.5703125" style="12" customWidth="1"/>
    <col min="6915" max="6923" width="6.7109375" style="12" customWidth="1"/>
    <col min="6924" max="6925" width="9.140625" style="12"/>
    <col min="6926" max="6926" width="9.85546875" style="12" bestFit="1" customWidth="1"/>
    <col min="6927" max="6927" width="9.140625" style="12"/>
    <col min="6928" max="6928" width="10.140625" style="12" bestFit="1" customWidth="1"/>
    <col min="6929" max="7168" width="9.140625" style="12"/>
    <col min="7169" max="7169" width="12.7109375" style="12" bestFit="1" customWidth="1"/>
    <col min="7170" max="7170" width="14.5703125" style="12" customWidth="1"/>
    <col min="7171" max="7179" width="6.7109375" style="12" customWidth="1"/>
    <col min="7180" max="7181" width="9.140625" style="12"/>
    <col min="7182" max="7182" width="9.85546875" style="12" bestFit="1" customWidth="1"/>
    <col min="7183" max="7183" width="9.140625" style="12"/>
    <col min="7184" max="7184" width="10.140625" style="12" bestFit="1" customWidth="1"/>
    <col min="7185" max="7424" width="9.140625" style="12"/>
    <col min="7425" max="7425" width="12.7109375" style="12" bestFit="1" customWidth="1"/>
    <col min="7426" max="7426" width="14.5703125" style="12" customWidth="1"/>
    <col min="7427" max="7435" width="6.7109375" style="12" customWidth="1"/>
    <col min="7436" max="7437" width="9.140625" style="12"/>
    <col min="7438" max="7438" width="9.85546875" style="12" bestFit="1" customWidth="1"/>
    <col min="7439" max="7439" width="9.140625" style="12"/>
    <col min="7440" max="7440" width="10.140625" style="12" bestFit="1" customWidth="1"/>
    <col min="7441" max="7680" width="9.140625" style="12"/>
    <col min="7681" max="7681" width="12.7109375" style="12" bestFit="1" customWidth="1"/>
    <col min="7682" max="7682" width="14.5703125" style="12" customWidth="1"/>
    <col min="7683" max="7691" width="6.7109375" style="12" customWidth="1"/>
    <col min="7692" max="7693" width="9.140625" style="12"/>
    <col min="7694" max="7694" width="9.85546875" style="12" bestFit="1" customWidth="1"/>
    <col min="7695" max="7695" width="9.140625" style="12"/>
    <col min="7696" max="7696" width="10.140625" style="12" bestFit="1" customWidth="1"/>
    <col min="7697" max="7936" width="9.140625" style="12"/>
    <col min="7937" max="7937" width="12.7109375" style="12" bestFit="1" customWidth="1"/>
    <col min="7938" max="7938" width="14.5703125" style="12" customWidth="1"/>
    <col min="7939" max="7947" width="6.7109375" style="12" customWidth="1"/>
    <col min="7948" max="7949" width="9.140625" style="12"/>
    <col min="7950" max="7950" width="9.85546875" style="12" bestFit="1" customWidth="1"/>
    <col min="7951" max="7951" width="9.140625" style="12"/>
    <col min="7952" max="7952" width="10.140625" style="12" bestFit="1" customWidth="1"/>
    <col min="7953" max="8192" width="9.140625" style="12"/>
    <col min="8193" max="8193" width="12.7109375" style="12" bestFit="1" customWidth="1"/>
    <col min="8194" max="8194" width="14.5703125" style="12" customWidth="1"/>
    <col min="8195" max="8203" width="6.7109375" style="12" customWidth="1"/>
    <col min="8204" max="8205" width="9.140625" style="12"/>
    <col min="8206" max="8206" width="9.85546875" style="12" bestFit="1" customWidth="1"/>
    <col min="8207" max="8207" width="9.140625" style="12"/>
    <col min="8208" max="8208" width="10.140625" style="12" bestFit="1" customWidth="1"/>
    <col min="8209" max="8448" width="9.140625" style="12"/>
    <col min="8449" max="8449" width="12.7109375" style="12" bestFit="1" customWidth="1"/>
    <col min="8450" max="8450" width="14.5703125" style="12" customWidth="1"/>
    <col min="8451" max="8459" width="6.7109375" style="12" customWidth="1"/>
    <col min="8460" max="8461" width="9.140625" style="12"/>
    <col min="8462" max="8462" width="9.85546875" style="12" bestFit="1" customWidth="1"/>
    <col min="8463" max="8463" width="9.140625" style="12"/>
    <col min="8464" max="8464" width="10.140625" style="12" bestFit="1" customWidth="1"/>
    <col min="8465" max="8704" width="9.140625" style="12"/>
    <col min="8705" max="8705" width="12.7109375" style="12" bestFit="1" customWidth="1"/>
    <col min="8706" max="8706" width="14.5703125" style="12" customWidth="1"/>
    <col min="8707" max="8715" width="6.7109375" style="12" customWidth="1"/>
    <col min="8716" max="8717" width="9.140625" style="12"/>
    <col min="8718" max="8718" width="9.85546875" style="12" bestFit="1" customWidth="1"/>
    <col min="8719" max="8719" width="9.140625" style="12"/>
    <col min="8720" max="8720" width="10.140625" style="12" bestFit="1" customWidth="1"/>
    <col min="8721" max="8960" width="9.140625" style="12"/>
    <col min="8961" max="8961" width="12.7109375" style="12" bestFit="1" customWidth="1"/>
    <col min="8962" max="8962" width="14.5703125" style="12" customWidth="1"/>
    <col min="8963" max="8971" width="6.7109375" style="12" customWidth="1"/>
    <col min="8972" max="8973" width="9.140625" style="12"/>
    <col min="8974" max="8974" width="9.85546875" style="12" bestFit="1" customWidth="1"/>
    <col min="8975" max="8975" width="9.140625" style="12"/>
    <col min="8976" max="8976" width="10.140625" style="12" bestFit="1" customWidth="1"/>
    <col min="8977" max="9216" width="9.140625" style="12"/>
    <col min="9217" max="9217" width="12.7109375" style="12" bestFit="1" customWidth="1"/>
    <col min="9218" max="9218" width="14.5703125" style="12" customWidth="1"/>
    <col min="9219" max="9227" width="6.7109375" style="12" customWidth="1"/>
    <col min="9228" max="9229" width="9.140625" style="12"/>
    <col min="9230" max="9230" width="9.85546875" style="12" bestFit="1" customWidth="1"/>
    <col min="9231" max="9231" width="9.140625" style="12"/>
    <col min="9232" max="9232" width="10.140625" style="12" bestFit="1" customWidth="1"/>
    <col min="9233" max="9472" width="9.140625" style="12"/>
    <col min="9473" max="9473" width="12.7109375" style="12" bestFit="1" customWidth="1"/>
    <col min="9474" max="9474" width="14.5703125" style="12" customWidth="1"/>
    <col min="9475" max="9483" width="6.7109375" style="12" customWidth="1"/>
    <col min="9484" max="9485" width="9.140625" style="12"/>
    <col min="9486" max="9486" width="9.85546875" style="12" bestFit="1" customWidth="1"/>
    <col min="9487" max="9487" width="9.140625" style="12"/>
    <col min="9488" max="9488" width="10.140625" style="12" bestFit="1" customWidth="1"/>
    <col min="9489" max="9728" width="9.140625" style="12"/>
    <col min="9729" max="9729" width="12.7109375" style="12" bestFit="1" customWidth="1"/>
    <col min="9730" max="9730" width="14.5703125" style="12" customWidth="1"/>
    <col min="9731" max="9739" width="6.7109375" style="12" customWidth="1"/>
    <col min="9740" max="9741" width="9.140625" style="12"/>
    <col min="9742" max="9742" width="9.85546875" style="12" bestFit="1" customWidth="1"/>
    <col min="9743" max="9743" width="9.140625" style="12"/>
    <col min="9744" max="9744" width="10.140625" style="12" bestFit="1" customWidth="1"/>
    <col min="9745" max="9984" width="9.140625" style="12"/>
    <col min="9985" max="9985" width="12.7109375" style="12" bestFit="1" customWidth="1"/>
    <col min="9986" max="9986" width="14.5703125" style="12" customWidth="1"/>
    <col min="9987" max="9995" width="6.7109375" style="12" customWidth="1"/>
    <col min="9996" max="9997" width="9.140625" style="12"/>
    <col min="9998" max="9998" width="9.85546875" style="12" bestFit="1" customWidth="1"/>
    <col min="9999" max="9999" width="9.140625" style="12"/>
    <col min="10000" max="10000" width="10.140625" style="12" bestFit="1" customWidth="1"/>
    <col min="10001" max="10240" width="9.140625" style="12"/>
    <col min="10241" max="10241" width="12.7109375" style="12" bestFit="1" customWidth="1"/>
    <col min="10242" max="10242" width="14.5703125" style="12" customWidth="1"/>
    <col min="10243" max="10251" width="6.7109375" style="12" customWidth="1"/>
    <col min="10252" max="10253" width="9.140625" style="12"/>
    <col min="10254" max="10254" width="9.85546875" style="12" bestFit="1" customWidth="1"/>
    <col min="10255" max="10255" width="9.140625" style="12"/>
    <col min="10256" max="10256" width="10.140625" style="12" bestFit="1" customWidth="1"/>
    <col min="10257" max="10496" width="9.140625" style="12"/>
    <col min="10497" max="10497" width="12.7109375" style="12" bestFit="1" customWidth="1"/>
    <col min="10498" max="10498" width="14.5703125" style="12" customWidth="1"/>
    <col min="10499" max="10507" width="6.7109375" style="12" customWidth="1"/>
    <col min="10508" max="10509" width="9.140625" style="12"/>
    <col min="10510" max="10510" width="9.85546875" style="12" bestFit="1" customWidth="1"/>
    <col min="10511" max="10511" width="9.140625" style="12"/>
    <col min="10512" max="10512" width="10.140625" style="12" bestFit="1" customWidth="1"/>
    <col min="10513" max="10752" width="9.140625" style="12"/>
    <col min="10753" max="10753" width="12.7109375" style="12" bestFit="1" customWidth="1"/>
    <col min="10754" max="10754" width="14.5703125" style="12" customWidth="1"/>
    <col min="10755" max="10763" width="6.7109375" style="12" customWidth="1"/>
    <col min="10764" max="10765" width="9.140625" style="12"/>
    <col min="10766" max="10766" width="9.85546875" style="12" bestFit="1" customWidth="1"/>
    <col min="10767" max="10767" width="9.140625" style="12"/>
    <col min="10768" max="10768" width="10.140625" style="12" bestFit="1" customWidth="1"/>
    <col min="10769" max="11008" width="9.140625" style="12"/>
    <col min="11009" max="11009" width="12.7109375" style="12" bestFit="1" customWidth="1"/>
    <col min="11010" max="11010" width="14.5703125" style="12" customWidth="1"/>
    <col min="11011" max="11019" width="6.7109375" style="12" customWidth="1"/>
    <col min="11020" max="11021" width="9.140625" style="12"/>
    <col min="11022" max="11022" width="9.85546875" style="12" bestFit="1" customWidth="1"/>
    <col min="11023" max="11023" width="9.140625" style="12"/>
    <col min="11024" max="11024" width="10.140625" style="12" bestFit="1" customWidth="1"/>
    <col min="11025" max="11264" width="9.140625" style="12"/>
    <col min="11265" max="11265" width="12.7109375" style="12" bestFit="1" customWidth="1"/>
    <col min="11266" max="11266" width="14.5703125" style="12" customWidth="1"/>
    <col min="11267" max="11275" width="6.7109375" style="12" customWidth="1"/>
    <col min="11276" max="11277" width="9.140625" style="12"/>
    <col min="11278" max="11278" width="9.85546875" style="12" bestFit="1" customWidth="1"/>
    <col min="11279" max="11279" width="9.140625" style="12"/>
    <col min="11280" max="11280" width="10.140625" style="12" bestFit="1" customWidth="1"/>
    <col min="11281" max="11520" width="9.140625" style="12"/>
    <col min="11521" max="11521" width="12.7109375" style="12" bestFit="1" customWidth="1"/>
    <col min="11522" max="11522" width="14.5703125" style="12" customWidth="1"/>
    <col min="11523" max="11531" width="6.7109375" style="12" customWidth="1"/>
    <col min="11532" max="11533" width="9.140625" style="12"/>
    <col min="11534" max="11534" width="9.85546875" style="12" bestFit="1" customWidth="1"/>
    <col min="11535" max="11535" width="9.140625" style="12"/>
    <col min="11536" max="11536" width="10.140625" style="12" bestFit="1" customWidth="1"/>
    <col min="11537" max="11776" width="9.140625" style="12"/>
    <col min="11777" max="11777" width="12.7109375" style="12" bestFit="1" customWidth="1"/>
    <col min="11778" max="11778" width="14.5703125" style="12" customWidth="1"/>
    <col min="11779" max="11787" width="6.7109375" style="12" customWidth="1"/>
    <col min="11788" max="11789" width="9.140625" style="12"/>
    <col min="11790" max="11790" width="9.85546875" style="12" bestFit="1" customWidth="1"/>
    <col min="11791" max="11791" width="9.140625" style="12"/>
    <col min="11792" max="11792" width="10.140625" style="12" bestFit="1" customWidth="1"/>
    <col min="11793" max="12032" width="9.140625" style="12"/>
    <col min="12033" max="12033" width="12.7109375" style="12" bestFit="1" customWidth="1"/>
    <col min="12034" max="12034" width="14.5703125" style="12" customWidth="1"/>
    <col min="12035" max="12043" width="6.7109375" style="12" customWidth="1"/>
    <col min="12044" max="12045" width="9.140625" style="12"/>
    <col min="12046" max="12046" width="9.85546875" style="12" bestFit="1" customWidth="1"/>
    <col min="12047" max="12047" width="9.140625" style="12"/>
    <col min="12048" max="12048" width="10.140625" style="12" bestFit="1" customWidth="1"/>
    <col min="12049" max="12288" width="9.140625" style="12"/>
    <col min="12289" max="12289" width="12.7109375" style="12" bestFit="1" customWidth="1"/>
    <col min="12290" max="12290" width="14.5703125" style="12" customWidth="1"/>
    <col min="12291" max="12299" width="6.7109375" style="12" customWidth="1"/>
    <col min="12300" max="12301" width="9.140625" style="12"/>
    <col min="12302" max="12302" width="9.85546875" style="12" bestFit="1" customWidth="1"/>
    <col min="12303" max="12303" width="9.140625" style="12"/>
    <col min="12304" max="12304" width="10.140625" style="12" bestFit="1" customWidth="1"/>
    <col min="12305" max="12544" width="9.140625" style="12"/>
    <col min="12545" max="12545" width="12.7109375" style="12" bestFit="1" customWidth="1"/>
    <col min="12546" max="12546" width="14.5703125" style="12" customWidth="1"/>
    <col min="12547" max="12555" width="6.7109375" style="12" customWidth="1"/>
    <col min="12556" max="12557" width="9.140625" style="12"/>
    <col min="12558" max="12558" width="9.85546875" style="12" bestFit="1" customWidth="1"/>
    <col min="12559" max="12559" width="9.140625" style="12"/>
    <col min="12560" max="12560" width="10.140625" style="12" bestFit="1" customWidth="1"/>
    <col min="12561" max="12800" width="9.140625" style="12"/>
    <col min="12801" max="12801" width="12.7109375" style="12" bestFit="1" customWidth="1"/>
    <col min="12802" max="12802" width="14.5703125" style="12" customWidth="1"/>
    <col min="12803" max="12811" width="6.7109375" style="12" customWidth="1"/>
    <col min="12812" max="12813" width="9.140625" style="12"/>
    <col min="12814" max="12814" width="9.85546875" style="12" bestFit="1" customWidth="1"/>
    <col min="12815" max="12815" width="9.140625" style="12"/>
    <col min="12816" max="12816" width="10.140625" style="12" bestFit="1" customWidth="1"/>
    <col min="12817" max="13056" width="9.140625" style="12"/>
    <col min="13057" max="13057" width="12.7109375" style="12" bestFit="1" customWidth="1"/>
    <col min="13058" max="13058" width="14.5703125" style="12" customWidth="1"/>
    <col min="13059" max="13067" width="6.7109375" style="12" customWidth="1"/>
    <col min="13068" max="13069" width="9.140625" style="12"/>
    <col min="13070" max="13070" width="9.85546875" style="12" bestFit="1" customWidth="1"/>
    <col min="13071" max="13071" width="9.140625" style="12"/>
    <col min="13072" max="13072" width="10.140625" style="12" bestFit="1" customWidth="1"/>
    <col min="13073" max="13312" width="9.140625" style="12"/>
    <col min="13313" max="13313" width="12.7109375" style="12" bestFit="1" customWidth="1"/>
    <col min="13314" max="13314" width="14.5703125" style="12" customWidth="1"/>
    <col min="13315" max="13323" width="6.7109375" style="12" customWidth="1"/>
    <col min="13324" max="13325" width="9.140625" style="12"/>
    <col min="13326" max="13326" width="9.85546875" style="12" bestFit="1" customWidth="1"/>
    <col min="13327" max="13327" width="9.140625" style="12"/>
    <col min="13328" max="13328" width="10.140625" style="12" bestFit="1" customWidth="1"/>
    <col min="13329" max="13568" width="9.140625" style="12"/>
    <col min="13569" max="13569" width="12.7109375" style="12" bestFit="1" customWidth="1"/>
    <col min="13570" max="13570" width="14.5703125" style="12" customWidth="1"/>
    <col min="13571" max="13579" width="6.7109375" style="12" customWidth="1"/>
    <col min="13580" max="13581" width="9.140625" style="12"/>
    <col min="13582" max="13582" width="9.85546875" style="12" bestFit="1" customWidth="1"/>
    <col min="13583" max="13583" width="9.140625" style="12"/>
    <col min="13584" max="13584" width="10.140625" style="12" bestFit="1" customWidth="1"/>
    <col min="13585" max="13824" width="9.140625" style="12"/>
    <col min="13825" max="13825" width="12.7109375" style="12" bestFit="1" customWidth="1"/>
    <col min="13826" max="13826" width="14.5703125" style="12" customWidth="1"/>
    <col min="13827" max="13835" width="6.7109375" style="12" customWidth="1"/>
    <col min="13836" max="13837" width="9.140625" style="12"/>
    <col min="13838" max="13838" width="9.85546875" style="12" bestFit="1" customWidth="1"/>
    <col min="13839" max="13839" width="9.140625" style="12"/>
    <col min="13840" max="13840" width="10.140625" style="12" bestFit="1" customWidth="1"/>
    <col min="13841" max="14080" width="9.140625" style="12"/>
    <col min="14081" max="14081" width="12.7109375" style="12" bestFit="1" customWidth="1"/>
    <col min="14082" max="14082" width="14.5703125" style="12" customWidth="1"/>
    <col min="14083" max="14091" width="6.7109375" style="12" customWidth="1"/>
    <col min="14092" max="14093" width="9.140625" style="12"/>
    <col min="14094" max="14094" width="9.85546875" style="12" bestFit="1" customWidth="1"/>
    <col min="14095" max="14095" width="9.140625" style="12"/>
    <col min="14096" max="14096" width="10.140625" style="12" bestFit="1" customWidth="1"/>
    <col min="14097" max="14336" width="9.140625" style="12"/>
    <col min="14337" max="14337" width="12.7109375" style="12" bestFit="1" customWidth="1"/>
    <col min="14338" max="14338" width="14.5703125" style="12" customWidth="1"/>
    <col min="14339" max="14347" width="6.7109375" style="12" customWidth="1"/>
    <col min="14348" max="14349" width="9.140625" style="12"/>
    <col min="14350" max="14350" width="9.85546875" style="12" bestFit="1" customWidth="1"/>
    <col min="14351" max="14351" width="9.140625" style="12"/>
    <col min="14352" max="14352" width="10.140625" style="12" bestFit="1" customWidth="1"/>
    <col min="14353" max="14592" width="9.140625" style="12"/>
    <col min="14593" max="14593" width="12.7109375" style="12" bestFit="1" customWidth="1"/>
    <col min="14594" max="14594" width="14.5703125" style="12" customWidth="1"/>
    <col min="14595" max="14603" width="6.7109375" style="12" customWidth="1"/>
    <col min="14604" max="14605" width="9.140625" style="12"/>
    <col min="14606" max="14606" width="9.85546875" style="12" bestFit="1" customWidth="1"/>
    <col min="14607" max="14607" width="9.140625" style="12"/>
    <col min="14608" max="14608" width="10.140625" style="12" bestFit="1" customWidth="1"/>
    <col min="14609" max="14848" width="9.140625" style="12"/>
    <col min="14849" max="14849" width="12.7109375" style="12" bestFit="1" customWidth="1"/>
    <col min="14850" max="14850" width="14.5703125" style="12" customWidth="1"/>
    <col min="14851" max="14859" width="6.7109375" style="12" customWidth="1"/>
    <col min="14860" max="14861" width="9.140625" style="12"/>
    <col min="14862" max="14862" width="9.85546875" style="12" bestFit="1" customWidth="1"/>
    <col min="14863" max="14863" width="9.140625" style="12"/>
    <col min="14864" max="14864" width="10.140625" style="12" bestFit="1" customWidth="1"/>
    <col min="14865" max="15104" width="9.140625" style="12"/>
    <col min="15105" max="15105" width="12.7109375" style="12" bestFit="1" customWidth="1"/>
    <col min="15106" max="15106" width="14.5703125" style="12" customWidth="1"/>
    <col min="15107" max="15115" width="6.7109375" style="12" customWidth="1"/>
    <col min="15116" max="15117" width="9.140625" style="12"/>
    <col min="15118" max="15118" width="9.85546875" style="12" bestFit="1" customWidth="1"/>
    <col min="15119" max="15119" width="9.140625" style="12"/>
    <col min="15120" max="15120" width="10.140625" style="12" bestFit="1" customWidth="1"/>
    <col min="15121" max="15360" width="9.140625" style="12"/>
    <col min="15361" max="15361" width="12.7109375" style="12" bestFit="1" customWidth="1"/>
    <col min="15362" max="15362" width="14.5703125" style="12" customWidth="1"/>
    <col min="15363" max="15371" width="6.7109375" style="12" customWidth="1"/>
    <col min="15372" max="15373" width="9.140625" style="12"/>
    <col min="15374" max="15374" width="9.85546875" style="12" bestFit="1" customWidth="1"/>
    <col min="15375" max="15375" width="9.140625" style="12"/>
    <col min="15376" max="15376" width="10.140625" style="12" bestFit="1" customWidth="1"/>
    <col min="15377" max="15616" width="9.140625" style="12"/>
    <col min="15617" max="15617" width="12.7109375" style="12" bestFit="1" customWidth="1"/>
    <col min="15618" max="15618" width="14.5703125" style="12" customWidth="1"/>
    <col min="15619" max="15627" width="6.7109375" style="12" customWidth="1"/>
    <col min="15628" max="15629" width="9.140625" style="12"/>
    <col min="15630" max="15630" width="9.85546875" style="12" bestFit="1" customWidth="1"/>
    <col min="15631" max="15631" width="9.140625" style="12"/>
    <col min="15632" max="15632" width="10.140625" style="12" bestFit="1" customWidth="1"/>
    <col min="15633" max="15872" width="9.140625" style="12"/>
    <col min="15873" max="15873" width="12.7109375" style="12" bestFit="1" customWidth="1"/>
    <col min="15874" max="15874" width="14.5703125" style="12" customWidth="1"/>
    <col min="15875" max="15883" width="6.7109375" style="12" customWidth="1"/>
    <col min="15884" max="15885" width="9.140625" style="12"/>
    <col min="15886" max="15886" width="9.85546875" style="12" bestFit="1" customWidth="1"/>
    <col min="15887" max="15887" width="9.140625" style="12"/>
    <col min="15888" max="15888" width="10.140625" style="12" bestFit="1" customWidth="1"/>
    <col min="15889" max="16128" width="9.140625" style="12"/>
    <col min="16129" max="16129" width="12.7109375" style="12" bestFit="1" customWidth="1"/>
    <col min="16130" max="16130" width="14.5703125" style="12" customWidth="1"/>
    <col min="16131" max="16139" width="6.7109375" style="12" customWidth="1"/>
    <col min="16140" max="16141" width="9.140625" style="12"/>
    <col min="16142" max="16142" width="9.85546875" style="12" bestFit="1" customWidth="1"/>
    <col min="16143" max="16143" width="9.140625" style="12"/>
    <col min="16144" max="16144" width="10.140625" style="12" bestFit="1" customWidth="1"/>
    <col min="16145" max="16384" width="9.140625" style="12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151"/>
      <c r="S1" s="93"/>
      <c r="T1" s="93"/>
      <c r="U1" s="93"/>
      <c r="V1" s="93"/>
    </row>
    <row r="2" spans="1:22" s="75" customFormat="1" x14ac:dyDescent="0.2">
      <c r="A2" s="87" t="s">
        <v>178</v>
      </c>
      <c r="P2" s="88" t="s">
        <v>18</v>
      </c>
      <c r="R2" s="325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P3" s="89" t="s">
        <v>346</v>
      </c>
      <c r="R3" s="92"/>
    </row>
    <row r="4" spans="1:22" ht="12" customHeight="1" x14ac:dyDescent="0.2">
      <c r="A4" s="1523" t="s">
        <v>43</v>
      </c>
      <c r="B4" s="1523" t="s">
        <v>12</v>
      </c>
      <c r="C4" s="136" t="s">
        <v>69</v>
      </c>
      <c r="D4" s="137"/>
      <c r="E4" s="137"/>
      <c r="F4" s="137"/>
      <c r="G4" s="121" t="s">
        <v>70</v>
      </c>
      <c r="H4" s="121"/>
      <c r="I4" s="121"/>
      <c r="J4" s="121"/>
      <c r="K4" s="1523" t="s">
        <v>22</v>
      </c>
      <c r="L4" s="120" t="s">
        <v>51</v>
      </c>
      <c r="M4" s="120"/>
      <c r="N4" s="120"/>
      <c r="O4" s="1543" t="s">
        <v>152</v>
      </c>
      <c r="P4" s="1543"/>
      <c r="Q4" s="1543"/>
      <c r="R4" s="1543"/>
      <c r="T4" s="1536" t="s">
        <v>183</v>
      </c>
      <c r="U4" s="1537"/>
    </row>
    <row r="5" spans="1:22" ht="12.6" customHeight="1" x14ac:dyDescent="0.2">
      <c r="A5" s="1535"/>
      <c r="B5" s="1535"/>
      <c r="C5" s="126" t="s">
        <v>62</v>
      </c>
      <c r="D5" s="138" t="s">
        <v>63</v>
      </c>
      <c r="E5" s="119" t="s">
        <v>87</v>
      </c>
      <c r="F5" s="119" t="s">
        <v>22</v>
      </c>
      <c r="G5" s="135" t="s">
        <v>62</v>
      </c>
      <c r="H5" s="214" t="s">
        <v>64</v>
      </c>
      <c r="I5" s="135" t="s">
        <v>88</v>
      </c>
      <c r="J5" s="135" t="s">
        <v>22</v>
      </c>
      <c r="K5" s="1535"/>
      <c r="L5" s="122" t="s">
        <v>69</v>
      </c>
      <c r="M5" s="122" t="s">
        <v>89</v>
      </c>
      <c r="N5" s="122" t="s">
        <v>10</v>
      </c>
      <c r="O5" s="122" t="s">
        <v>69</v>
      </c>
      <c r="P5" s="122" t="s">
        <v>89</v>
      </c>
      <c r="Q5" s="122" t="s">
        <v>10</v>
      </c>
      <c r="R5" s="1543" t="s">
        <v>186</v>
      </c>
      <c r="T5" s="1538"/>
      <c r="U5" s="1539"/>
    </row>
    <row r="6" spans="1:22" ht="12.6" customHeight="1" x14ac:dyDescent="0.2">
      <c r="A6" s="1524"/>
      <c r="B6" s="1524"/>
      <c r="C6" s="293" t="s">
        <v>54</v>
      </c>
      <c r="D6" s="292" t="s">
        <v>55</v>
      </c>
      <c r="E6" s="291" t="s">
        <v>56</v>
      </c>
      <c r="F6" s="291" t="s">
        <v>71</v>
      </c>
      <c r="G6" s="292" t="s">
        <v>72</v>
      </c>
      <c r="H6" s="291" t="s">
        <v>73</v>
      </c>
      <c r="I6" s="292" t="s">
        <v>74</v>
      </c>
      <c r="J6" s="292" t="s">
        <v>8</v>
      </c>
      <c r="K6" s="1524"/>
      <c r="L6" s="122" t="s">
        <v>1</v>
      </c>
      <c r="M6" s="122" t="s">
        <v>1</v>
      </c>
      <c r="N6" s="122" t="s">
        <v>1</v>
      </c>
      <c r="O6" s="122" t="s">
        <v>4</v>
      </c>
      <c r="P6" s="122" t="s">
        <v>4</v>
      </c>
      <c r="Q6" s="122" t="s">
        <v>4</v>
      </c>
      <c r="R6" s="1543"/>
      <c r="T6" s="122" t="s">
        <v>4</v>
      </c>
      <c r="U6" s="123" t="s">
        <v>186</v>
      </c>
    </row>
    <row r="7" spans="1:22" ht="13.15" customHeight="1" x14ac:dyDescent="0.2">
      <c r="A7" s="203" t="s">
        <v>351</v>
      </c>
      <c r="B7" s="204"/>
      <c r="C7" s="203"/>
      <c r="D7" s="203"/>
      <c r="E7" s="204"/>
      <c r="F7" s="203"/>
      <c r="G7" s="203"/>
      <c r="H7" s="204"/>
      <c r="I7" s="203"/>
      <c r="J7" s="203"/>
      <c r="K7" s="204"/>
      <c r="L7" s="203"/>
      <c r="M7" s="203"/>
      <c r="N7" s="204"/>
      <c r="O7" s="204"/>
      <c r="P7" s="204"/>
      <c r="Q7" s="204"/>
      <c r="R7" s="436"/>
      <c r="T7" s="108">
        <f t="shared" ref="T7:T13" si="0">IF(U7="","",SUMIF($R$7:$R$20,U7,$Q$7:$Q$20))</f>
        <v>0</v>
      </c>
      <c r="U7" s="224" t="s">
        <v>325</v>
      </c>
    </row>
    <row r="8" spans="1:22" ht="13.15" customHeight="1" x14ac:dyDescent="0.2">
      <c r="A8" s="529" t="s">
        <v>94</v>
      </c>
      <c r="B8" s="530" t="s">
        <v>93</v>
      </c>
      <c r="C8" s="273">
        <v>1.26</v>
      </c>
      <c r="D8" s="273">
        <v>1.147</v>
      </c>
      <c r="E8" s="531">
        <v>0.14000000000000001</v>
      </c>
      <c r="F8" s="273">
        <v>1</v>
      </c>
      <c r="G8" s="273">
        <v>0.28000000000000003</v>
      </c>
      <c r="H8" s="277">
        <v>0.18</v>
      </c>
      <c r="I8" s="275">
        <f>SQRT((G8^2)+(H8^2))</f>
        <v>0.33286633954186479</v>
      </c>
      <c r="J8" s="273">
        <v>3</v>
      </c>
      <c r="K8" s="277">
        <v>1</v>
      </c>
      <c r="L8" s="275">
        <f>(((C8*D8)+(((C8+D8)*2)*E8))*F8)*K8</f>
        <v>2.1191800000000001</v>
      </c>
      <c r="M8" s="275">
        <f>(((H8*C8)+(((G8*H8)/2)*2))*J8)*K8</f>
        <v>0.83160000000000001</v>
      </c>
      <c r="N8" s="275">
        <f>SUM(L8:M8)</f>
        <v>2.95078</v>
      </c>
      <c r="O8" s="275">
        <f>(((C8*D8)*E8)*F8)*K8</f>
        <v>0.20233080000000001</v>
      </c>
      <c r="P8" s="275">
        <f>((((G8*H8)/2)*C8)*J8)*K8</f>
        <v>9.5256000000000007E-2</v>
      </c>
      <c r="Q8" s="275">
        <f>SUM(O8:P8)</f>
        <v>0.29758680000000004</v>
      </c>
      <c r="R8" s="437" t="s">
        <v>326</v>
      </c>
      <c r="T8" s="108">
        <f t="shared" si="0"/>
        <v>28.085494500000003</v>
      </c>
      <c r="U8" s="225" t="s">
        <v>327</v>
      </c>
    </row>
    <row r="9" spans="1:22" ht="13.15" customHeight="1" x14ac:dyDescent="0.2">
      <c r="A9" s="529"/>
      <c r="B9" s="530" t="s">
        <v>98</v>
      </c>
      <c r="C9" s="273">
        <v>1.35</v>
      </c>
      <c r="D9" s="273">
        <v>1.31</v>
      </c>
      <c r="E9" s="531">
        <v>0.14000000000000001</v>
      </c>
      <c r="F9" s="273">
        <v>1</v>
      </c>
      <c r="G9" s="273"/>
      <c r="H9" s="277"/>
      <c r="I9" s="275">
        <f>SQRT((G9^2)+(H9^2))</f>
        <v>0</v>
      </c>
      <c r="J9" s="273"/>
      <c r="K9" s="277">
        <v>1</v>
      </c>
      <c r="L9" s="275">
        <f>(((C9*D9)+(((C9+D9)*2)*E9))*F9)*K9</f>
        <v>2.5133000000000001</v>
      </c>
      <c r="M9" s="275">
        <f>(((H9*C9)+(((G9*H9)/2)*2))*J9)*K9</f>
        <v>0</v>
      </c>
      <c r="N9" s="275">
        <f>SUM(L9:M9)</f>
        <v>2.5133000000000001</v>
      </c>
      <c r="O9" s="275">
        <f>(((C9*D9)*E9)*F9)*K9</f>
        <v>0.24759000000000006</v>
      </c>
      <c r="P9" s="275">
        <f>((((G9*H9)/2)*C9)*J9)*K9</f>
        <v>0</v>
      </c>
      <c r="Q9" s="275">
        <f>SUM(O9:P9)</f>
        <v>0.24759000000000006</v>
      </c>
      <c r="R9" s="437" t="s">
        <v>326</v>
      </c>
      <c r="T9" s="108">
        <f t="shared" si="0"/>
        <v>0</v>
      </c>
      <c r="U9" s="225" t="s">
        <v>328</v>
      </c>
    </row>
    <row r="10" spans="1:22" ht="13.15" customHeight="1" x14ac:dyDescent="0.2">
      <c r="A10" s="529"/>
      <c r="B10" s="530" t="s">
        <v>99</v>
      </c>
      <c r="C10" s="273">
        <v>1.26</v>
      </c>
      <c r="D10" s="273">
        <v>3.66</v>
      </c>
      <c r="E10" s="531">
        <v>0.14000000000000001</v>
      </c>
      <c r="F10" s="273">
        <v>1</v>
      </c>
      <c r="G10" s="273">
        <v>0.28000000000000003</v>
      </c>
      <c r="H10" s="277">
        <v>0.18</v>
      </c>
      <c r="I10" s="275">
        <f>SQRT((G10^2)+(H10^2))</f>
        <v>0.33286633954186479</v>
      </c>
      <c r="J10" s="273">
        <v>10</v>
      </c>
      <c r="K10" s="277">
        <v>1</v>
      </c>
      <c r="L10" s="386">
        <f>(((C10*D10)+(((C10+D10)*2)*E10))*F10)*K10</f>
        <v>5.9892000000000003</v>
      </c>
      <c r="M10" s="386">
        <f>(((H10*C10)+(((G10*H10)/2)*2))*J10)*K10</f>
        <v>2.7720000000000002</v>
      </c>
      <c r="N10" s="386">
        <f>SUM(L10:M10)</f>
        <v>8.7612000000000005</v>
      </c>
      <c r="O10" s="386">
        <f>(((C10*D10)*E10)*F10)*K10</f>
        <v>0.64562400000000009</v>
      </c>
      <c r="P10" s="386">
        <f>((((G10*H10)/2)*C10)*J10)*K10</f>
        <v>0.31752000000000002</v>
      </c>
      <c r="Q10" s="275">
        <f>SUM(O10:P10)</f>
        <v>0.96314400000000011</v>
      </c>
      <c r="R10" s="437" t="s">
        <v>326</v>
      </c>
      <c r="T10" s="108">
        <f t="shared" si="0"/>
        <v>0</v>
      </c>
      <c r="U10" s="225" t="s">
        <v>329</v>
      </c>
    </row>
    <row r="11" spans="1:22" ht="13.15" customHeight="1" x14ac:dyDescent="0.2">
      <c r="A11" s="529"/>
      <c r="B11" s="530" t="s">
        <v>98</v>
      </c>
      <c r="C11" s="273">
        <v>2.66</v>
      </c>
      <c r="D11" s="273">
        <v>1.26</v>
      </c>
      <c r="E11" s="531">
        <v>0.14000000000000001</v>
      </c>
      <c r="F11" s="273">
        <v>1</v>
      </c>
      <c r="G11" s="273"/>
      <c r="H11" s="277"/>
      <c r="I11" s="275">
        <f>SQRT((G11^2)+(H11^2))</f>
        <v>0</v>
      </c>
      <c r="J11" s="273"/>
      <c r="K11" s="277">
        <v>1</v>
      </c>
      <c r="L11" s="386">
        <f>(((C11*D11)+(((C11+D11)*2)*E11))*F11)*K11</f>
        <v>4.4492000000000003</v>
      </c>
      <c r="M11" s="386">
        <f>(((H11*C11)+(((G11*H11)/2)*2))*J11)*K11</f>
        <v>0</v>
      </c>
      <c r="N11" s="386">
        <f>SUM(L11:M11)</f>
        <v>4.4492000000000003</v>
      </c>
      <c r="O11" s="386">
        <f>(((C11*D11)*E11)*F11)*K11</f>
        <v>0.46922400000000009</v>
      </c>
      <c r="P11" s="386">
        <f>((((G11*H11)/2)*C11)*J11)*K11</f>
        <v>0</v>
      </c>
      <c r="Q11" s="275">
        <f>SUM(O11:P11)</f>
        <v>0.46922400000000009</v>
      </c>
      <c r="R11" s="437" t="s">
        <v>326</v>
      </c>
      <c r="T11" s="108">
        <f t="shared" si="0"/>
        <v>2.6231688000000006</v>
      </c>
      <c r="U11" s="225" t="s">
        <v>326</v>
      </c>
    </row>
    <row r="12" spans="1:22" ht="13.15" customHeight="1" x14ac:dyDescent="0.2">
      <c r="A12" s="532"/>
      <c r="B12" s="533" t="s">
        <v>100</v>
      </c>
      <c r="C12" s="385">
        <v>1.26</v>
      </c>
      <c r="D12" s="385">
        <v>2.4</v>
      </c>
      <c r="E12" s="534">
        <v>0.14000000000000001</v>
      </c>
      <c r="F12" s="385">
        <v>1</v>
      </c>
      <c r="G12" s="385">
        <v>0.28000000000000003</v>
      </c>
      <c r="H12" s="364">
        <v>0.18</v>
      </c>
      <c r="I12" s="386">
        <f>SQRT((G12^2)+(H12^2))</f>
        <v>0.33286633954186479</v>
      </c>
      <c r="J12" s="385">
        <v>7</v>
      </c>
      <c r="K12" s="364">
        <v>1</v>
      </c>
      <c r="L12" s="386">
        <f>(((C12*D12)+(((C12+D12)*2)*E12))*F12)*K12</f>
        <v>4.0488</v>
      </c>
      <c r="M12" s="386">
        <f>(((H12*C12)+(((G12*H12)/2)*2))*J12)*K12</f>
        <v>1.9403999999999999</v>
      </c>
      <c r="N12" s="386">
        <f>SUM(L12:M12)</f>
        <v>5.9892000000000003</v>
      </c>
      <c r="O12" s="386">
        <f>(((C12*D12)*E12)*F12)*K12</f>
        <v>0.42336000000000007</v>
      </c>
      <c r="P12" s="386">
        <f>((((G12*H12)/2)*C12)*J12)*K12</f>
        <v>0.22226400000000002</v>
      </c>
      <c r="Q12" s="275">
        <f>SUM(O12:P12)</f>
        <v>0.64562400000000009</v>
      </c>
      <c r="R12" s="437" t="s">
        <v>326</v>
      </c>
      <c r="T12" s="108" t="str">
        <f t="shared" si="0"/>
        <v/>
      </c>
      <c r="U12" s="224"/>
    </row>
    <row r="13" spans="1:22" ht="13.15" customHeight="1" x14ac:dyDescent="0.2">
      <c r="A13" s="203" t="s">
        <v>352</v>
      </c>
      <c r="B13" s="204"/>
      <c r="C13" s="203"/>
      <c r="D13" s="203"/>
      <c r="E13" s="204"/>
      <c r="F13" s="203"/>
      <c r="G13" s="203"/>
      <c r="H13" s="204"/>
      <c r="I13" s="203"/>
      <c r="J13" s="203"/>
      <c r="K13" s="204"/>
      <c r="L13" s="203"/>
      <c r="M13" s="203"/>
      <c r="N13" s="204"/>
      <c r="O13" s="204"/>
      <c r="P13" s="204"/>
      <c r="Q13" s="204"/>
      <c r="R13" s="438"/>
      <c r="T13" s="108" t="str">
        <f t="shared" si="0"/>
        <v/>
      </c>
      <c r="U13" s="225"/>
    </row>
    <row r="14" spans="1:22" ht="13.15" customHeight="1" x14ac:dyDescent="0.2">
      <c r="A14" s="529" t="s">
        <v>154</v>
      </c>
      <c r="B14" s="530" t="s">
        <v>93</v>
      </c>
      <c r="C14" s="273">
        <v>1.26</v>
      </c>
      <c r="D14" s="273">
        <v>2.6629999999999998</v>
      </c>
      <c r="E14" s="531">
        <v>0.1</v>
      </c>
      <c r="F14" s="273">
        <v>1</v>
      </c>
      <c r="G14" s="273">
        <v>0.28000000000000003</v>
      </c>
      <c r="H14" s="277">
        <v>0.18</v>
      </c>
      <c r="I14" s="275">
        <f>SQRT((G14^2)+(H14^2))</f>
        <v>0.33286633954186479</v>
      </c>
      <c r="J14" s="273">
        <v>7</v>
      </c>
      <c r="K14" s="277">
        <v>1</v>
      </c>
      <c r="L14" s="275">
        <f>(((C14*D14)+(((C14+D14)*2)*E14))*F14)*K14</f>
        <v>4.1399799999999995</v>
      </c>
      <c r="M14" s="275">
        <f>(((H14*C14)+(((G14*H14)/2)*2))*J14)*K14</f>
        <v>1.9403999999999999</v>
      </c>
      <c r="N14" s="275">
        <f>SUM(L14:M14)</f>
        <v>6.0803799999999999</v>
      </c>
      <c r="O14" s="275">
        <f>(((C14*D14)*E14)*F14)*K14</f>
        <v>0.335538</v>
      </c>
      <c r="P14" s="275">
        <f>((((G14*H14)/2)*C14)*J14)*K14</f>
        <v>0.22226400000000002</v>
      </c>
      <c r="Q14" s="275">
        <f>SUM(O14:P14)</f>
        <v>0.55780200000000002</v>
      </c>
      <c r="R14" s="437" t="s">
        <v>327</v>
      </c>
      <c r="T14" s="145">
        <f>SUM(T7:T13)</f>
        <v>30.708663300000005</v>
      </c>
      <c r="U14" s="442" t="str">
        <f>IF(Q21=T14,"OK","Conferir")</f>
        <v>OK</v>
      </c>
    </row>
    <row r="15" spans="1:22" ht="13.15" customHeight="1" x14ac:dyDescent="0.2">
      <c r="A15" s="529"/>
      <c r="B15" s="530" t="s">
        <v>98</v>
      </c>
      <c r="C15" s="273">
        <v>2.66</v>
      </c>
      <c r="D15" s="273">
        <v>1.26</v>
      </c>
      <c r="E15" s="531">
        <v>0.1</v>
      </c>
      <c r="F15" s="273">
        <v>1</v>
      </c>
      <c r="G15" s="273"/>
      <c r="H15" s="277"/>
      <c r="I15" s="275">
        <f>SQRT((G15^2)+(H15^2))</f>
        <v>0</v>
      </c>
      <c r="J15" s="273"/>
      <c r="K15" s="277">
        <v>1</v>
      </c>
      <c r="L15" s="275">
        <f>(((C15*D15)+(((C15+D15)*2)*E15))*F15)*K15</f>
        <v>4.1356000000000002</v>
      </c>
      <c r="M15" s="275">
        <f>(((H15*C15)+(((G15*H15)/2)*2))*J15)*K15</f>
        <v>0</v>
      </c>
      <c r="N15" s="275">
        <f>SUM(L15:M15)</f>
        <v>4.1356000000000002</v>
      </c>
      <c r="O15" s="275">
        <f>(((C15*D15)*E15)*F15)*K15</f>
        <v>0.33516000000000007</v>
      </c>
      <c r="P15" s="275">
        <f>((((G15*H15)/2)*C15)*J15)*K15</f>
        <v>0</v>
      </c>
      <c r="Q15" s="275">
        <f>SUM(O15:P15)</f>
        <v>0.33516000000000007</v>
      </c>
      <c r="R15" s="437" t="s">
        <v>327</v>
      </c>
      <c r="T15" s="397"/>
      <c r="U15" s="397"/>
    </row>
    <row r="16" spans="1:22" ht="13.15" customHeight="1" x14ac:dyDescent="0.2">
      <c r="A16" s="529"/>
      <c r="B16" s="530" t="s">
        <v>99</v>
      </c>
      <c r="C16" s="273">
        <v>1.26</v>
      </c>
      <c r="D16" s="273">
        <v>2.33</v>
      </c>
      <c r="E16" s="531">
        <v>0.1</v>
      </c>
      <c r="F16" s="273">
        <v>1</v>
      </c>
      <c r="G16" s="273">
        <v>0.28000000000000003</v>
      </c>
      <c r="H16" s="277">
        <v>0.18124999999999999</v>
      </c>
      <c r="I16" s="275">
        <f>SQRT((G16^2)+(H16^2))</f>
        <v>0.33354394388146219</v>
      </c>
      <c r="J16" s="273">
        <v>7</v>
      </c>
      <c r="K16" s="277">
        <v>1</v>
      </c>
      <c r="L16" s="275">
        <f>(((C16*D16)+(((C16+D16)*2)*E16))*F16)*K16</f>
        <v>3.6537999999999999</v>
      </c>
      <c r="M16" s="275">
        <f>(((H16*C16)+(((G16*H16)/2)*2))*J16)*K16</f>
        <v>1.953875</v>
      </c>
      <c r="N16" s="275">
        <f>SUM(L16:M16)</f>
        <v>5.6076750000000004</v>
      </c>
      <c r="O16" s="275">
        <f>(((C16*D16)*E16)*F16)*K16</f>
        <v>0.29358000000000001</v>
      </c>
      <c r="P16" s="275">
        <f>((((G16*H16)/2)*C16)*J16)*K16</f>
        <v>0.22380749999999999</v>
      </c>
      <c r="Q16" s="275">
        <f>SUM(O16:P16)</f>
        <v>0.5173875</v>
      </c>
      <c r="R16" s="437" t="s">
        <v>327</v>
      </c>
    </row>
    <row r="17" spans="1:20" ht="13.15" customHeight="1" x14ac:dyDescent="0.2">
      <c r="A17" s="203" t="s">
        <v>353</v>
      </c>
      <c r="B17" s="204"/>
      <c r="C17" s="203"/>
      <c r="D17" s="203"/>
      <c r="E17" s="204"/>
      <c r="F17" s="204"/>
      <c r="G17" s="204"/>
      <c r="H17" s="204"/>
      <c r="I17" s="203"/>
      <c r="J17" s="203"/>
      <c r="K17" s="204"/>
      <c r="L17" s="203"/>
      <c r="M17" s="203"/>
      <c r="N17" s="203"/>
      <c r="O17" s="203"/>
      <c r="P17" s="203"/>
      <c r="Q17" s="203"/>
      <c r="R17" s="438"/>
    </row>
    <row r="18" spans="1:20" ht="13.15" customHeight="1" x14ac:dyDescent="0.2">
      <c r="A18" s="529" t="s">
        <v>95</v>
      </c>
      <c r="B18" s="530" t="s">
        <v>93</v>
      </c>
      <c r="C18" s="273">
        <v>1.26</v>
      </c>
      <c r="D18" s="273">
        <v>2.6629999999999998</v>
      </c>
      <c r="E18" s="531">
        <v>0.1</v>
      </c>
      <c r="F18" s="273">
        <v>1</v>
      </c>
      <c r="G18" s="273">
        <v>0.28000000000000003</v>
      </c>
      <c r="H18" s="277">
        <v>0.18</v>
      </c>
      <c r="I18" s="275">
        <f>SQRT((G18^2)+(H18^2))</f>
        <v>0.33286633954186479</v>
      </c>
      <c r="J18" s="273">
        <v>7</v>
      </c>
      <c r="K18" s="277">
        <v>19</v>
      </c>
      <c r="L18" s="275">
        <f>(((C18*D18)+(((C18+D18)*2)*E18))*F18)*K18</f>
        <v>78.65961999999999</v>
      </c>
      <c r="M18" s="275">
        <f>(((H18*C18)+(((G18*H18)/2)*2))*J18)*K18</f>
        <v>36.867599999999996</v>
      </c>
      <c r="N18" s="275">
        <f>SUM(L18:M18)</f>
        <v>115.52721999999999</v>
      </c>
      <c r="O18" s="275">
        <f>(((C18*D18)*E18)*F18)*K18</f>
        <v>6.3752219999999999</v>
      </c>
      <c r="P18" s="275">
        <f>((((G18*H18)/2)*C18)*J18)*K18</f>
        <v>4.2230160000000003</v>
      </c>
      <c r="Q18" s="275">
        <f>SUM(O18:P18)</f>
        <v>10.598238</v>
      </c>
      <c r="R18" s="437" t="s">
        <v>327</v>
      </c>
    </row>
    <row r="19" spans="1:20" ht="13.15" customHeight="1" x14ac:dyDescent="0.2">
      <c r="A19" s="529"/>
      <c r="B19" s="530" t="s">
        <v>98</v>
      </c>
      <c r="C19" s="273">
        <v>2.66</v>
      </c>
      <c r="D19" s="273">
        <v>1.26</v>
      </c>
      <c r="E19" s="531">
        <v>0.1</v>
      </c>
      <c r="F19" s="273">
        <v>1</v>
      </c>
      <c r="G19" s="273"/>
      <c r="H19" s="277"/>
      <c r="I19" s="275">
        <f>SQRT((G19^2)+(H19^2))</f>
        <v>0</v>
      </c>
      <c r="J19" s="273"/>
      <c r="K19" s="277">
        <v>19</v>
      </c>
      <c r="L19" s="275">
        <f>(((C19*D19)+(((C19+D19)*2)*E19))*F19)*K19</f>
        <v>78.576400000000007</v>
      </c>
      <c r="M19" s="275">
        <f>(((H19*C19)+(((G19*H19)/2)*2))*J19)*K19</f>
        <v>0</v>
      </c>
      <c r="N19" s="275">
        <f>SUM(L19:M19)</f>
        <v>78.576400000000007</v>
      </c>
      <c r="O19" s="275">
        <f>(((C19*D19)*E19)*F19)*K19</f>
        <v>6.3680400000000015</v>
      </c>
      <c r="P19" s="275">
        <f>((((G19*H19)/2)*C19)*J19)*K19</f>
        <v>0</v>
      </c>
      <c r="Q19" s="275">
        <f>SUM(O19:P19)</f>
        <v>6.3680400000000015</v>
      </c>
      <c r="R19" s="437" t="s">
        <v>327</v>
      </c>
    </row>
    <row r="20" spans="1:20" ht="13.15" customHeight="1" thickBot="1" x14ac:dyDescent="0.25">
      <c r="A20" s="529"/>
      <c r="B20" s="530" t="s">
        <v>99</v>
      </c>
      <c r="C20" s="273">
        <v>1.26</v>
      </c>
      <c r="D20" s="273">
        <v>2.33</v>
      </c>
      <c r="E20" s="531">
        <v>0.1</v>
      </c>
      <c r="F20" s="273">
        <v>1</v>
      </c>
      <c r="G20" s="273">
        <v>0.28999999999999998</v>
      </c>
      <c r="H20" s="277">
        <v>0.17</v>
      </c>
      <c r="I20" s="275">
        <f>SQRT((G20^2)+(H20^2))</f>
        <v>0.33615472627943221</v>
      </c>
      <c r="J20" s="273">
        <v>7</v>
      </c>
      <c r="K20" s="277">
        <v>19</v>
      </c>
      <c r="L20" s="275">
        <f>(((C20*D20)+(((C20+D20)*2)*E20))*F20)*K20</f>
        <v>69.422200000000004</v>
      </c>
      <c r="M20" s="275">
        <f>(((H20*C20)+(((G20*H20)/2)*2))*J20)*K20</f>
        <v>35.045500000000004</v>
      </c>
      <c r="N20" s="275">
        <f>SUM(L20:M20)</f>
        <v>104.46770000000001</v>
      </c>
      <c r="O20" s="275">
        <f>(((C20*D20)*E20)*F20)*K20</f>
        <v>5.5780200000000004</v>
      </c>
      <c r="P20" s="275">
        <f>((((G20*H20)/2)*C20)*J20)*K20</f>
        <v>4.1308470000000002</v>
      </c>
      <c r="Q20" s="275">
        <f>SUM(O20:P20)</f>
        <v>9.7088670000000015</v>
      </c>
      <c r="R20" s="439" t="s">
        <v>327</v>
      </c>
    </row>
    <row r="21" spans="1:20" ht="13.15" customHeight="1" thickTop="1" thickBot="1" x14ac:dyDescent="0.25">
      <c r="A21" s="396"/>
      <c r="B21" s="396" t="s">
        <v>23</v>
      </c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5">
        <f>SUM(N7:N20)</f>
        <v>339.05865499999999</v>
      </c>
      <c r="O21" s="395"/>
      <c r="P21" s="395"/>
      <c r="Q21" s="395">
        <f>SUM(Q7:Q20)</f>
        <v>30.708663300000005</v>
      </c>
      <c r="R21" s="440"/>
    </row>
    <row r="22" spans="1:20" ht="13.15" customHeight="1" thickTop="1" thickBot="1" x14ac:dyDescent="0.25">
      <c r="A22" s="242"/>
      <c r="B22" s="242" t="s">
        <v>77</v>
      </c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3"/>
      <c r="O22" s="242"/>
      <c r="P22" s="242"/>
      <c r="Q22" s="243"/>
      <c r="R22" s="441"/>
    </row>
    <row r="23" spans="1:20" ht="13.15" customHeight="1" thickTop="1" thickBot="1" x14ac:dyDescent="0.25">
      <c r="A23" s="443"/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4"/>
      <c r="O23" s="443"/>
      <c r="P23" s="443"/>
      <c r="Q23" s="444"/>
      <c r="R23" s="445"/>
    </row>
    <row r="24" spans="1:20" ht="13.15" customHeight="1" thickTop="1" thickBot="1" x14ac:dyDescent="0.25">
      <c r="A24" s="326"/>
      <c r="B24" s="242"/>
      <c r="C24" s="242"/>
      <c r="D24" s="242"/>
      <c r="E24" s="242"/>
      <c r="F24" s="242"/>
      <c r="G24" s="242"/>
      <c r="H24" s="242"/>
      <c r="I24" s="242"/>
      <c r="J24" s="243" t="s">
        <v>190</v>
      </c>
      <c r="K24" s="242"/>
      <c r="L24" s="244"/>
      <c r="M24" s="243"/>
      <c r="N24" s="243">
        <f>SUM(N8:N12)</f>
        <v>24.663680000000003</v>
      </c>
      <c r="O24" s="242" t="s">
        <v>15</v>
      </c>
      <c r="P24" s="242"/>
      <c r="Q24" s="242"/>
      <c r="R24" s="441"/>
    </row>
    <row r="25" spans="1:20" ht="13.15" customHeight="1" thickTop="1" x14ac:dyDescent="0.2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5"/>
      <c r="O25" s="116"/>
      <c r="P25" s="116"/>
      <c r="Q25" s="115"/>
      <c r="R25" s="200"/>
    </row>
    <row r="26" spans="1:20" ht="13.15" customHeight="1" x14ac:dyDescent="0.2">
      <c r="B26" s="28" t="s">
        <v>75</v>
      </c>
      <c r="N26" s="27"/>
      <c r="P26" s="27"/>
    </row>
    <row r="27" spans="1:20" ht="14.1" customHeight="1" x14ac:dyDescent="0.2">
      <c r="B27" s="28"/>
      <c r="L27" s="1540"/>
      <c r="M27" s="1540"/>
      <c r="T27" s="12"/>
    </row>
    <row r="28" spans="1:20" ht="13.9" customHeight="1" x14ac:dyDescent="0.2">
      <c r="A28" s="29"/>
      <c r="B28" s="29"/>
      <c r="N28" s="27"/>
    </row>
    <row r="29" spans="1:20" ht="14.1" customHeight="1" x14ac:dyDescent="0.2">
      <c r="A29" s="29"/>
      <c r="E29" s="30" t="s">
        <v>72</v>
      </c>
      <c r="H29" s="26" t="s">
        <v>56</v>
      </c>
    </row>
    <row r="30" spans="1:20" ht="14.1" customHeight="1" x14ac:dyDescent="0.2"/>
    <row r="31" spans="1:20" ht="14.1" customHeight="1" thickBot="1" x14ac:dyDescent="0.25">
      <c r="F31" s="31"/>
      <c r="G31" s="31"/>
      <c r="H31" s="31"/>
    </row>
    <row r="32" spans="1:20" x14ac:dyDescent="0.2">
      <c r="E32" s="32"/>
    </row>
    <row r="33" spans="1:18" ht="13.5" thickBot="1" x14ac:dyDescent="0.25">
      <c r="E33" s="33"/>
      <c r="G33" s="31"/>
      <c r="H33" s="31"/>
    </row>
    <row r="34" spans="1:18" x14ac:dyDescent="0.2">
      <c r="C34" s="1541" t="s">
        <v>73</v>
      </c>
      <c r="D34" s="32"/>
    </row>
    <row r="35" spans="1:18" ht="13.5" thickBot="1" x14ac:dyDescent="0.25">
      <c r="C35" s="1542"/>
      <c r="D35" s="33"/>
    </row>
    <row r="36" spans="1:18" ht="20.100000000000001" customHeight="1" x14ac:dyDescent="0.2"/>
    <row r="37" spans="1:18" ht="20.100000000000001" customHeight="1" thickBot="1" x14ac:dyDescent="0.25">
      <c r="C37" s="31"/>
      <c r="D37" s="31"/>
      <c r="F37" s="30" t="s">
        <v>55</v>
      </c>
    </row>
    <row r="40" spans="1:18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1"/>
    </row>
    <row r="43" spans="1:18" x14ac:dyDescent="0.2">
      <c r="L43" s="27"/>
    </row>
  </sheetData>
  <mergeCells count="8">
    <mergeCell ref="A4:A6"/>
    <mergeCell ref="B4:B6"/>
    <mergeCell ref="T4:U5"/>
    <mergeCell ref="L27:M27"/>
    <mergeCell ref="C34:C35"/>
    <mergeCell ref="R5:R6"/>
    <mergeCell ref="O4:R4"/>
    <mergeCell ref="K4:K6"/>
  </mergeCells>
  <dataValidations disablePrompts="1" count="1">
    <dataValidation type="list" allowBlank="1" showInputMessage="1" showErrorMessage="1" sqref="L7 L17 L13 R8:R20" xr:uid="{00000000-0002-0000-2300-000000000000}">
      <formula1>$U$7:$U$13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scale="78" orientation="landscape" r:id="rId1"/>
  <headerFooter alignWithMargins="0">
    <oddFooter>&amp;L&amp;8&amp;F - &amp;A&amp;R&amp;8&amp;P / &amp;N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ilha37">
    <tabColor theme="4" tint="0.39997558519241921"/>
    <pageSetUpPr fitToPage="1"/>
  </sheetPr>
  <dimension ref="A1:O41"/>
  <sheetViews>
    <sheetView showGridLines="0" workbookViewId="0">
      <pane ySplit="6" topLeftCell="A7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18.140625" customWidth="1"/>
    <col min="2" max="2" width="12.28515625" customWidth="1"/>
    <col min="3" max="3" width="10.7109375" customWidth="1"/>
    <col min="4" max="4" width="10.28515625" customWidth="1"/>
    <col min="6" max="6" width="9" customWidth="1"/>
    <col min="7" max="7" width="14.42578125" customWidth="1"/>
    <col min="9" max="9" width="18.140625" customWidth="1"/>
    <col min="10" max="10" width="12.28515625" customWidth="1"/>
    <col min="11" max="11" width="10.7109375" customWidth="1"/>
    <col min="12" max="12" width="10.28515625" customWidth="1"/>
    <col min="15" max="15" width="14.42578125" customWidth="1"/>
  </cols>
  <sheetData>
    <row r="1" spans="1:15" s="79" customFormat="1" ht="30" customHeight="1" thickBot="1" x14ac:dyDescent="0.25">
      <c r="A1" s="476"/>
      <c r="B1" s="78"/>
      <c r="C1" s="78"/>
      <c r="D1" s="78"/>
      <c r="E1" s="117"/>
      <c r="F1" s="117"/>
      <c r="G1" s="117"/>
    </row>
    <row r="2" spans="1:15" s="90" customFormat="1" ht="13.15" customHeight="1" x14ac:dyDescent="0.2">
      <c r="A2" s="347" t="s">
        <v>178</v>
      </c>
      <c r="B2" s="345"/>
      <c r="C2" s="345"/>
      <c r="D2" s="345"/>
      <c r="E2" s="349"/>
      <c r="F2" s="349"/>
      <c r="G2" s="349"/>
      <c r="H2" s="345"/>
      <c r="I2" s="345"/>
      <c r="J2" s="345"/>
      <c r="K2" s="345"/>
      <c r="L2" s="344" t="s">
        <v>18</v>
      </c>
      <c r="M2" s="350"/>
      <c r="N2" s="344" t="s">
        <v>9</v>
      </c>
      <c r="O2" s="350"/>
    </row>
    <row r="3" spans="1:15" s="90" customFormat="1" ht="13.15" customHeight="1" x14ac:dyDescent="0.2">
      <c r="A3" s="139" t="e">
        <f>#REF!</f>
        <v>#REF!</v>
      </c>
      <c r="B3" s="140"/>
      <c r="C3" s="140"/>
      <c r="D3" s="140"/>
      <c r="E3" s="351"/>
      <c r="F3" s="351"/>
      <c r="G3" s="351"/>
      <c r="H3" s="140"/>
      <c r="J3" s="140"/>
      <c r="L3" s="139" t="s">
        <v>346</v>
      </c>
      <c r="M3" s="140"/>
      <c r="N3" s="1544"/>
      <c r="O3" s="1544"/>
    </row>
    <row r="4" spans="1:15" s="74" customFormat="1" ht="6" customHeight="1" thickBot="1" x14ac:dyDescent="0.3">
      <c r="A4" s="80"/>
      <c r="B4" s="80"/>
      <c r="C4" s="81"/>
      <c r="D4" s="80"/>
      <c r="E4" s="118"/>
      <c r="F4" s="118"/>
      <c r="G4" s="118"/>
      <c r="H4" s="82"/>
      <c r="I4" s="82"/>
      <c r="J4" s="83"/>
      <c r="K4" s="83"/>
      <c r="L4" s="83"/>
      <c r="M4" s="83"/>
      <c r="N4" s="83"/>
      <c r="O4" s="83"/>
    </row>
    <row r="5" spans="1:15" s="446" customFormat="1" ht="32.25" customHeight="1" thickBot="1" x14ac:dyDescent="0.25">
      <c r="A5" s="1545" t="s">
        <v>143</v>
      </c>
      <c r="B5" s="1546"/>
      <c r="C5" s="1546"/>
      <c r="D5" s="1546"/>
      <c r="E5" s="1546"/>
      <c r="F5" s="1546"/>
      <c r="G5" s="1547"/>
      <c r="I5" s="1545" t="s">
        <v>151</v>
      </c>
      <c r="J5" s="1546"/>
      <c r="K5" s="1546"/>
      <c r="L5" s="1546"/>
      <c r="M5" s="1546"/>
      <c r="N5" s="1546"/>
      <c r="O5" s="1547"/>
    </row>
    <row r="6" spans="1:15" s="446" customFormat="1" ht="24" customHeight="1" thickBot="1" x14ac:dyDescent="0.25">
      <c r="A6" s="447" t="s">
        <v>95</v>
      </c>
      <c r="B6" s="448" t="s">
        <v>113</v>
      </c>
      <c r="C6" s="448" t="s">
        <v>110</v>
      </c>
      <c r="D6" s="448" t="s">
        <v>78</v>
      </c>
      <c r="E6" s="448" t="s">
        <v>114</v>
      </c>
      <c r="F6" s="448" t="s">
        <v>123</v>
      </c>
      <c r="G6" s="449" t="s">
        <v>115</v>
      </c>
      <c r="H6" s="450"/>
      <c r="I6" s="447" t="s">
        <v>95</v>
      </c>
      <c r="J6" s="448" t="s">
        <v>113</v>
      </c>
      <c r="K6" s="448" t="s">
        <v>110</v>
      </c>
      <c r="L6" s="448" t="s">
        <v>78</v>
      </c>
      <c r="M6" s="448" t="s">
        <v>114</v>
      </c>
      <c r="N6" s="448" t="s">
        <v>123</v>
      </c>
      <c r="O6" s="449" t="s">
        <v>115</v>
      </c>
    </row>
    <row r="7" spans="1:15" s="446" customFormat="1" ht="12" x14ac:dyDescent="0.2">
      <c r="A7" s="451" t="s">
        <v>111</v>
      </c>
      <c r="B7" s="452" t="s">
        <v>119</v>
      </c>
      <c r="C7" s="453">
        <v>335</v>
      </c>
      <c r="D7" s="454" t="e">
        <f>(SUM(#REF!)/21)</f>
        <v>#REF!</v>
      </c>
      <c r="E7" s="455" t="e">
        <f>C7/D7</f>
        <v>#REF!</v>
      </c>
      <c r="F7" s="456">
        <v>0.03</v>
      </c>
      <c r="G7" s="457" t="e">
        <f t="shared" ref="G7:G17" si="0">E7*(1+F7)</f>
        <v>#REF!</v>
      </c>
      <c r="I7" s="451" t="s">
        <v>111</v>
      </c>
      <c r="J7" s="452" t="s">
        <v>119</v>
      </c>
      <c r="K7" s="453">
        <v>335</v>
      </c>
      <c r="L7" s="454" t="e">
        <f>SUM(#REF!)/21</f>
        <v>#REF!</v>
      </c>
      <c r="M7" s="455" t="e">
        <f>K7/L7</f>
        <v>#REF!</v>
      </c>
      <c r="N7" s="456">
        <v>0.03</v>
      </c>
      <c r="O7" s="457" t="e">
        <f t="shared" ref="O7:O17" si="1">M7*(1+N7)</f>
        <v>#REF!</v>
      </c>
    </row>
    <row r="8" spans="1:15" s="446" customFormat="1" ht="12" x14ac:dyDescent="0.2">
      <c r="A8" s="458" t="s">
        <v>111</v>
      </c>
      <c r="B8" s="459" t="s">
        <v>120</v>
      </c>
      <c r="C8" s="460">
        <v>4</v>
      </c>
      <c r="D8" s="454" t="e">
        <f>$D$7</f>
        <v>#REF!</v>
      </c>
      <c r="E8" s="461" t="e">
        <f>C8/D8</f>
        <v>#REF!</v>
      </c>
      <c r="F8" s="462">
        <v>0.03</v>
      </c>
      <c r="G8" s="463" t="e">
        <f t="shared" si="0"/>
        <v>#REF!</v>
      </c>
      <c r="I8" s="458" t="s">
        <v>111</v>
      </c>
      <c r="J8" s="459" t="s">
        <v>120</v>
      </c>
      <c r="K8" s="460">
        <v>4</v>
      </c>
      <c r="L8" s="454" t="e">
        <f>$D$7</f>
        <v>#REF!</v>
      </c>
      <c r="M8" s="461" t="e">
        <f>K8/L8</f>
        <v>#REF!</v>
      </c>
      <c r="N8" s="462">
        <v>0.03</v>
      </c>
      <c r="O8" s="463" t="e">
        <f t="shared" si="1"/>
        <v>#REF!</v>
      </c>
    </row>
    <row r="9" spans="1:15" s="446" customFormat="1" ht="12" x14ac:dyDescent="0.2">
      <c r="A9" s="458" t="s">
        <v>111</v>
      </c>
      <c r="B9" s="459" t="s">
        <v>121</v>
      </c>
      <c r="C9" s="460">
        <v>951</v>
      </c>
      <c r="D9" s="454" t="e">
        <f t="shared" ref="D9:D17" si="2">$D$7</f>
        <v>#REF!</v>
      </c>
      <c r="E9" s="461" t="e">
        <f t="shared" ref="E9:E17" si="3">C9/D9</f>
        <v>#REF!</v>
      </c>
      <c r="F9" s="462">
        <v>0.03</v>
      </c>
      <c r="G9" s="463" t="e">
        <f t="shared" si="0"/>
        <v>#REF!</v>
      </c>
      <c r="I9" s="458" t="s">
        <v>111</v>
      </c>
      <c r="J9" s="459" t="s">
        <v>121</v>
      </c>
      <c r="K9" s="460">
        <v>951</v>
      </c>
      <c r="L9" s="454" t="e">
        <f t="shared" ref="L9:L17" si="4">$D$7</f>
        <v>#REF!</v>
      </c>
      <c r="M9" s="461" t="e">
        <f t="shared" ref="M9:M17" si="5">K9/L9</f>
        <v>#REF!</v>
      </c>
      <c r="N9" s="462">
        <v>0.03</v>
      </c>
      <c r="O9" s="463" t="e">
        <f t="shared" si="1"/>
        <v>#REF!</v>
      </c>
    </row>
    <row r="10" spans="1:15" s="446" customFormat="1" ht="12" x14ac:dyDescent="0.2">
      <c r="A10" s="458" t="s">
        <v>111</v>
      </c>
      <c r="B10" s="459" t="s">
        <v>118</v>
      </c>
      <c r="C10" s="460">
        <v>3125</v>
      </c>
      <c r="D10" s="454" t="e">
        <f t="shared" si="2"/>
        <v>#REF!</v>
      </c>
      <c r="E10" s="461" t="e">
        <f t="shared" si="3"/>
        <v>#REF!</v>
      </c>
      <c r="F10" s="462">
        <v>0.03</v>
      </c>
      <c r="G10" s="463" t="e">
        <f t="shared" si="0"/>
        <v>#REF!</v>
      </c>
      <c r="I10" s="458" t="s">
        <v>111</v>
      </c>
      <c r="J10" s="459" t="s">
        <v>118</v>
      </c>
      <c r="K10" s="460">
        <v>3125</v>
      </c>
      <c r="L10" s="454" t="e">
        <f t="shared" si="4"/>
        <v>#REF!</v>
      </c>
      <c r="M10" s="461" t="e">
        <f t="shared" si="5"/>
        <v>#REF!</v>
      </c>
      <c r="N10" s="462">
        <v>0.03</v>
      </c>
      <c r="O10" s="463" t="e">
        <f t="shared" si="1"/>
        <v>#REF!</v>
      </c>
    </row>
    <row r="11" spans="1:15" s="446" customFormat="1" ht="12" x14ac:dyDescent="0.2">
      <c r="A11" s="458" t="s">
        <v>111</v>
      </c>
      <c r="B11" s="459" t="s">
        <v>117</v>
      </c>
      <c r="C11" s="460">
        <v>6608</v>
      </c>
      <c r="D11" s="454" t="e">
        <f t="shared" si="2"/>
        <v>#REF!</v>
      </c>
      <c r="E11" s="461" t="e">
        <f t="shared" si="3"/>
        <v>#REF!</v>
      </c>
      <c r="F11" s="462">
        <v>0.03</v>
      </c>
      <c r="G11" s="463" t="e">
        <f t="shared" si="0"/>
        <v>#REF!</v>
      </c>
      <c r="I11" s="458" t="s">
        <v>111</v>
      </c>
      <c r="J11" s="459" t="s">
        <v>117</v>
      </c>
      <c r="K11" s="460">
        <v>6608</v>
      </c>
      <c r="L11" s="454" t="e">
        <f t="shared" si="4"/>
        <v>#REF!</v>
      </c>
      <c r="M11" s="461" t="e">
        <f t="shared" si="5"/>
        <v>#REF!</v>
      </c>
      <c r="N11" s="462">
        <v>0.03</v>
      </c>
      <c r="O11" s="463" t="e">
        <f t="shared" si="1"/>
        <v>#REF!</v>
      </c>
    </row>
    <row r="12" spans="1:15" s="446" customFormat="1" ht="12" x14ac:dyDescent="0.2">
      <c r="A12" s="458" t="s">
        <v>111</v>
      </c>
      <c r="B12" s="459" t="s">
        <v>122</v>
      </c>
      <c r="C12" s="460">
        <v>479</v>
      </c>
      <c r="D12" s="454" t="e">
        <f t="shared" si="2"/>
        <v>#REF!</v>
      </c>
      <c r="E12" s="461" t="e">
        <f t="shared" si="3"/>
        <v>#REF!</v>
      </c>
      <c r="F12" s="462">
        <v>0.03</v>
      </c>
      <c r="G12" s="463" t="e">
        <f t="shared" si="0"/>
        <v>#REF!</v>
      </c>
      <c r="I12" s="458" t="s">
        <v>111</v>
      </c>
      <c r="J12" s="459" t="s">
        <v>122</v>
      </c>
      <c r="K12" s="460">
        <v>479</v>
      </c>
      <c r="L12" s="454" t="e">
        <f t="shared" si="4"/>
        <v>#REF!</v>
      </c>
      <c r="M12" s="461" t="e">
        <f t="shared" si="5"/>
        <v>#REF!</v>
      </c>
      <c r="N12" s="462">
        <v>0.03</v>
      </c>
      <c r="O12" s="463" t="e">
        <f t="shared" si="1"/>
        <v>#REF!</v>
      </c>
    </row>
    <row r="13" spans="1:15" s="446" customFormat="1" ht="12" x14ac:dyDescent="0.2">
      <c r="A13" s="458" t="s">
        <v>112</v>
      </c>
      <c r="B13" s="459" t="s">
        <v>119</v>
      </c>
      <c r="C13" s="460">
        <v>2</v>
      </c>
      <c r="D13" s="464" t="e">
        <f t="shared" si="2"/>
        <v>#REF!</v>
      </c>
      <c r="E13" s="461" t="e">
        <f t="shared" si="3"/>
        <v>#REF!</v>
      </c>
      <c r="F13" s="462">
        <v>0.05</v>
      </c>
      <c r="G13" s="463" t="e">
        <f t="shared" si="0"/>
        <v>#REF!</v>
      </c>
      <c r="I13" s="458" t="s">
        <v>112</v>
      </c>
      <c r="J13" s="459" t="s">
        <v>119</v>
      </c>
      <c r="K13" s="460">
        <v>2</v>
      </c>
      <c r="L13" s="464" t="e">
        <f t="shared" si="4"/>
        <v>#REF!</v>
      </c>
      <c r="M13" s="461" t="e">
        <f t="shared" si="5"/>
        <v>#REF!</v>
      </c>
      <c r="N13" s="462">
        <v>0.05</v>
      </c>
      <c r="O13" s="463" t="e">
        <f t="shared" si="1"/>
        <v>#REF!</v>
      </c>
    </row>
    <row r="14" spans="1:15" s="446" customFormat="1" ht="12" x14ac:dyDescent="0.2">
      <c r="A14" s="458" t="s">
        <v>112</v>
      </c>
      <c r="B14" s="459" t="s">
        <v>191</v>
      </c>
      <c r="C14" s="460">
        <v>15</v>
      </c>
      <c r="D14" s="464" t="e">
        <f t="shared" si="2"/>
        <v>#REF!</v>
      </c>
      <c r="E14" s="461" t="e">
        <f>C14/D14</f>
        <v>#REF!</v>
      </c>
      <c r="F14" s="462">
        <v>0.05</v>
      </c>
      <c r="G14" s="463" t="e">
        <f>E14*(1+F14)</f>
        <v>#REF!</v>
      </c>
      <c r="I14" s="458" t="s">
        <v>112</v>
      </c>
      <c r="J14" s="459" t="s">
        <v>191</v>
      </c>
      <c r="K14" s="460">
        <v>15</v>
      </c>
      <c r="L14" s="464" t="e">
        <f t="shared" si="4"/>
        <v>#REF!</v>
      </c>
      <c r="M14" s="461" t="e">
        <f t="shared" si="5"/>
        <v>#REF!</v>
      </c>
      <c r="N14" s="462">
        <v>0.05</v>
      </c>
      <c r="O14" s="463" t="e">
        <f t="shared" si="1"/>
        <v>#REF!</v>
      </c>
    </row>
    <row r="15" spans="1:15" s="446" customFormat="1" ht="12" x14ac:dyDescent="0.2">
      <c r="A15" s="458" t="s">
        <v>112</v>
      </c>
      <c r="B15" s="459" t="s">
        <v>118</v>
      </c>
      <c r="C15" s="460">
        <v>540</v>
      </c>
      <c r="D15" s="464" t="e">
        <f t="shared" si="2"/>
        <v>#REF!</v>
      </c>
      <c r="E15" s="461" t="e">
        <f t="shared" si="3"/>
        <v>#REF!</v>
      </c>
      <c r="F15" s="462">
        <v>0.05</v>
      </c>
      <c r="G15" s="463" t="e">
        <f t="shared" si="0"/>
        <v>#REF!</v>
      </c>
      <c r="I15" s="458" t="s">
        <v>112</v>
      </c>
      <c r="J15" s="459" t="s">
        <v>118</v>
      </c>
      <c r="K15" s="460">
        <v>540</v>
      </c>
      <c r="L15" s="464" t="e">
        <f t="shared" si="4"/>
        <v>#REF!</v>
      </c>
      <c r="M15" s="461" t="e">
        <f t="shared" si="5"/>
        <v>#REF!</v>
      </c>
      <c r="N15" s="462">
        <v>0.05</v>
      </c>
      <c r="O15" s="463" t="e">
        <f t="shared" si="1"/>
        <v>#REF!</v>
      </c>
    </row>
    <row r="16" spans="1:15" s="446" customFormat="1" ht="12" x14ac:dyDescent="0.2">
      <c r="A16" s="458" t="s">
        <v>112</v>
      </c>
      <c r="B16" s="459" t="s">
        <v>121</v>
      </c>
      <c r="C16" s="460">
        <v>206</v>
      </c>
      <c r="D16" s="464" t="e">
        <f t="shared" si="2"/>
        <v>#REF!</v>
      </c>
      <c r="E16" s="461" t="e">
        <f t="shared" si="3"/>
        <v>#REF!</v>
      </c>
      <c r="F16" s="462">
        <v>0.05</v>
      </c>
      <c r="G16" s="463" t="e">
        <f t="shared" si="0"/>
        <v>#REF!</v>
      </c>
      <c r="I16" s="458" t="s">
        <v>112</v>
      </c>
      <c r="J16" s="459" t="s">
        <v>121</v>
      </c>
      <c r="K16" s="460">
        <v>206</v>
      </c>
      <c r="L16" s="464" t="e">
        <f t="shared" si="4"/>
        <v>#REF!</v>
      </c>
      <c r="M16" s="461" t="e">
        <f t="shared" si="5"/>
        <v>#REF!</v>
      </c>
      <c r="N16" s="462">
        <v>0.05</v>
      </c>
      <c r="O16" s="463" t="e">
        <f t="shared" si="1"/>
        <v>#REF!</v>
      </c>
    </row>
    <row r="17" spans="1:15" s="446" customFormat="1" thickBot="1" x14ac:dyDescent="0.25">
      <c r="A17" s="465" t="s">
        <v>112</v>
      </c>
      <c r="B17" s="466" t="s">
        <v>117</v>
      </c>
      <c r="C17" s="467">
        <v>1222</v>
      </c>
      <c r="D17" s="468" t="e">
        <f t="shared" si="2"/>
        <v>#REF!</v>
      </c>
      <c r="E17" s="469" t="e">
        <f t="shared" si="3"/>
        <v>#REF!</v>
      </c>
      <c r="F17" s="470">
        <v>0.05</v>
      </c>
      <c r="G17" s="471" t="e">
        <f t="shared" si="0"/>
        <v>#REF!</v>
      </c>
      <c r="I17" s="465" t="s">
        <v>112</v>
      </c>
      <c r="J17" s="466" t="s">
        <v>117</v>
      </c>
      <c r="K17" s="467">
        <v>1222</v>
      </c>
      <c r="L17" s="468" t="e">
        <f t="shared" si="4"/>
        <v>#REF!</v>
      </c>
      <c r="M17" s="469" t="e">
        <f t="shared" si="5"/>
        <v>#REF!</v>
      </c>
      <c r="N17" s="470">
        <v>0.05</v>
      </c>
      <c r="O17" s="471" t="e">
        <f t="shared" si="1"/>
        <v>#REF!</v>
      </c>
    </row>
    <row r="18" spans="1:15" s="446" customFormat="1" thickBot="1" x14ac:dyDescent="0.25">
      <c r="A18" s="472"/>
      <c r="B18" s="473"/>
      <c r="C18" s="473"/>
      <c r="D18" s="473"/>
      <c r="E18" s="474" t="e">
        <f>SUM(E7:E17)</f>
        <v>#REF!</v>
      </c>
      <c r="F18" s="473"/>
      <c r="G18" s="475" t="e">
        <f>SUM(G7:G17)</f>
        <v>#REF!</v>
      </c>
      <c r="I18" s="472"/>
      <c r="J18" s="473"/>
      <c r="K18" s="473"/>
      <c r="L18" s="473"/>
      <c r="M18" s="474" t="e">
        <f>SUM(M7:M17)</f>
        <v>#REF!</v>
      </c>
      <c r="N18" s="473"/>
      <c r="O18" s="475" t="e">
        <f>SUM(O7:O17)</f>
        <v>#REF!</v>
      </c>
    </row>
    <row r="19" spans="1:15" ht="32.25" customHeight="1" x14ac:dyDescent="0.2"/>
    <row r="20" spans="1:15" ht="24" customHeight="1" x14ac:dyDescent="0.2">
      <c r="H20" s="59"/>
    </row>
    <row r="31" spans="1:15" ht="12.75" customHeight="1" x14ac:dyDescent="0.2"/>
    <row r="32" spans="1:15" ht="12.75" customHeight="1" x14ac:dyDescent="0.2"/>
    <row r="41" ht="12" customHeight="1" x14ac:dyDescent="0.2"/>
  </sheetData>
  <mergeCells count="3">
    <mergeCell ref="N3:O3"/>
    <mergeCell ref="A5:G5"/>
    <mergeCell ref="I5:O5"/>
  </mergeCells>
  <pageMargins left="0.511811024" right="0.511811024" top="0.78740157499999996" bottom="0.78740157499999996" header="0.31496062000000002" footer="0.31496062000000002"/>
  <pageSetup paperSize="9" scale="5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ilha42">
    <tabColor theme="4" tint="0.39997558519241921"/>
    <pageSetUpPr fitToPage="1"/>
  </sheetPr>
  <dimension ref="A1:P152"/>
  <sheetViews>
    <sheetView showGridLines="0" showZeros="0" zoomScale="90" zoomScaleNormal="90" workbookViewId="0">
      <pane ySplit="5" topLeftCell="A6" activePane="bottomLeft" state="frozen"/>
      <selection activeCell="A4" sqref="A4:R6"/>
      <selection pane="bottomLeft" activeCell="A4" sqref="A4:R6"/>
    </sheetView>
  </sheetViews>
  <sheetFormatPr defaultColWidth="10.28515625" defaultRowHeight="12.75" x14ac:dyDescent="0.2"/>
  <cols>
    <col min="1" max="1" width="9.7109375" style="144" customWidth="1"/>
    <col min="2" max="2" width="7.7109375" style="144" customWidth="1"/>
    <col min="3" max="3" width="67.5703125" style="144" customWidth="1"/>
    <col min="4" max="4" width="51.140625" style="144" customWidth="1"/>
    <col min="5" max="5" width="4.7109375" style="144" customWidth="1"/>
    <col min="6" max="6" width="6.140625" style="144" customWidth="1"/>
    <col min="7" max="7" width="2.28515625" style="144" customWidth="1"/>
    <col min="8" max="8" width="6" style="144" customWidth="1"/>
    <col min="9" max="9" width="3.28515625" style="144" customWidth="1"/>
    <col min="10" max="10" width="15" style="141" customWidth="1"/>
    <col min="11" max="11" width="3.5703125" style="178" customWidth="1"/>
    <col min="12" max="12" width="15" style="141" customWidth="1"/>
    <col min="13" max="13" width="10.28515625" style="144"/>
    <col min="14" max="14" width="4.42578125" style="144" customWidth="1"/>
    <col min="15" max="16" width="10.5703125" style="144" bestFit="1" customWidth="1"/>
    <col min="17" max="258" width="10.28515625" style="144"/>
    <col min="259" max="259" width="9.7109375" style="144" customWidth="1"/>
    <col min="260" max="260" width="7.7109375" style="144" customWidth="1"/>
    <col min="261" max="261" width="67.140625" style="144" customWidth="1"/>
    <col min="262" max="262" width="4.7109375" style="144" customWidth="1"/>
    <col min="263" max="263" width="6.85546875" style="144" customWidth="1"/>
    <col min="264" max="264" width="2.28515625" style="144" customWidth="1"/>
    <col min="265" max="265" width="6.85546875" style="144" customWidth="1"/>
    <col min="266" max="266" width="3.28515625" style="144" customWidth="1"/>
    <col min="267" max="267" width="15" style="144" customWidth="1"/>
    <col min="268" max="514" width="10.28515625" style="144"/>
    <col min="515" max="515" width="9.7109375" style="144" customWidth="1"/>
    <col min="516" max="516" width="7.7109375" style="144" customWidth="1"/>
    <col min="517" max="517" width="67.140625" style="144" customWidth="1"/>
    <col min="518" max="518" width="4.7109375" style="144" customWidth="1"/>
    <col min="519" max="519" width="6.85546875" style="144" customWidth="1"/>
    <col min="520" max="520" width="2.28515625" style="144" customWidth="1"/>
    <col min="521" max="521" width="6.85546875" style="144" customWidth="1"/>
    <col min="522" max="522" width="3.28515625" style="144" customWidth="1"/>
    <col min="523" max="523" width="15" style="144" customWidth="1"/>
    <col min="524" max="770" width="10.28515625" style="144"/>
    <col min="771" max="771" width="9.7109375" style="144" customWidth="1"/>
    <col min="772" max="772" width="7.7109375" style="144" customWidth="1"/>
    <col min="773" max="773" width="67.140625" style="144" customWidth="1"/>
    <col min="774" max="774" width="4.7109375" style="144" customWidth="1"/>
    <col min="775" max="775" width="6.85546875" style="144" customWidth="1"/>
    <col min="776" max="776" width="2.28515625" style="144" customWidth="1"/>
    <col min="777" max="777" width="6.85546875" style="144" customWidth="1"/>
    <col min="778" max="778" width="3.28515625" style="144" customWidth="1"/>
    <col min="779" max="779" width="15" style="144" customWidth="1"/>
    <col min="780" max="1026" width="10.28515625" style="144"/>
    <col min="1027" max="1027" width="9.7109375" style="144" customWidth="1"/>
    <col min="1028" max="1028" width="7.7109375" style="144" customWidth="1"/>
    <col min="1029" max="1029" width="67.140625" style="144" customWidth="1"/>
    <col min="1030" max="1030" width="4.7109375" style="144" customWidth="1"/>
    <col min="1031" max="1031" width="6.85546875" style="144" customWidth="1"/>
    <col min="1032" max="1032" width="2.28515625" style="144" customWidth="1"/>
    <col min="1033" max="1033" width="6.85546875" style="144" customWidth="1"/>
    <col min="1034" max="1034" width="3.28515625" style="144" customWidth="1"/>
    <col min="1035" max="1035" width="15" style="144" customWidth="1"/>
    <col min="1036" max="1282" width="10.28515625" style="144"/>
    <col min="1283" max="1283" width="9.7109375" style="144" customWidth="1"/>
    <col min="1284" max="1284" width="7.7109375" style="144" customWidth="1"/>
    <col min="1285" max="1285" width="67.140625" style="144" customWidth="1"/>
    <col min="1286" max="1286" width="4.7109375" style="144" customWidth="1"/>
    <col min="1287" max="1287" width="6.85546875" style="144" customWidth="1"/>
    <col min="1288" max="1288" width="2.28515625" style="144" customWidth="1"/>
    <col min="1289" max="1289" width="6.85546875" style="144" customWidth="1"/>
    <col min="1290" max="1290" width="3.28515625" style="144" customWidth="1"/>
    <col min="1291" max="1291" width="15" style="144" customWidth="1"/>
    <col min="1292" max="1538" width="10.28515625" style="144"/>
    <col min="1539" max="1539" width="9.7109375" style="144" customWidth="1"/>
    <col min="1540" max="1540" width="7.7109375" style="144" customWidth="1"/>
    <col min="1541" max="1541" width="67.140625" style="144" customWidth="1"/>
    <col min="1542" max="1542" width="4.7109375" style="144" customWidth="1"/>
    <col min="1543" max="1543" width="6.85546875" style="144" customWidth="1"/>
    <col min="1544" max="1544" width="2.28515625" style="144" customWidth="1"/>
    <col min="1545" max="1545" width="6.85546875" style="144" customWidth="1"/>
    <col min="1546" max="1546" width="3.28515625" style="144" customWidth="1"/>
    <col min="1547" max="1547" width="15" style="144" customWidth="1"/>
    <col min="1548" max="1794" width="10.28515625" style="144"/>
    <col min="1795" max="1795" width="9.7109375" style="144" customWidth="1"/>
    <col min="1796" max="1796" width="7.7109375" style="144" customWidth="1"/>
    <col min="1797" max="1797" width="67.140625" style="144" customWidth="1"/>
    <col min="1798" max="1798" width="4.7109375" style="144" customWidth="1"/>
    <col min="1799" max="1799" width="6.85546875" style="144" customWidth="1"/>
    <col min="1800" max="1800" width="2.28515625" style="144" customWidth="1"/>
    <col min="1801" max="1801" width="6.85546875" style="144" customWidth="1"/>
    <col min="1802" max="1802" width="3.28515625" style="144" customWidth="1"/>
    <col min="1803" max="1803" width="15" style="144" customWidth="1"/>
    <col min="1804" max="2050" width="10.28515625" style="144"/>
    <col min="2051" max="2051" width="9.7109375" style="144" customWidth="1"/>
    <col min="2052" max="2052" width="7.7109375" style="144" customWidth="1"/>
    <col min="2053" max="2053" width="67.140625" style="144" customWidth="1"/>
    <col min="2054" max="2054" width="4.7109375" style="144" customWidth="1"/>
    <col min="2055" max="2055" width="6.85546875" style="144" customWidth="1"/>
    <col min="2056" max="2056" width="2.28515625" style="144" customWidth="1"/>
    <col min="2057" max="2057" width="6.85546875" style="144" customWidth="1"/>
    <col min="2058" max="2058" width="3.28515625" style="144" customWidth="1"/>
    <col min="2059" max="2059" width="15" style="144" customWidth="1"/>
    <col min="2060" max="2306" width="10.28515625" style="144"/>
    <col min="2307" max="2307" width="9.7109375" style="144" customWidth="1"/>
    <col min="2308" max="2308" width="7.7109375" style="144" customWidth="1"/>
    <col min="2309" max="2309" width="67.140625" style="144" customWidth="1"/>
    <col min="2310" max="2310" width="4.7109375" style="144" customWidth="1"/>
    <col min="2311" max="2311" width="6.85546875" style="144" customWidth="1"/>
    <col min="2312" max="2312" width="2.28515625" style="144" customWidth="1"/>
    <col min="2313" max="2313" width="6.85546875" style="144" customWidth="1"/>
    <col min="2314" max="2314" width="3.28515625" style="144" customWidth="1"/>
    <col min="2315" max="2315" width="15" style="144" customWidth="1"/>
    <col min="2316" max="2562" width="10.28515625" style="144"/>
    <col min="2563" max="2563" width="9.7109375" style="144" customWidth="1"/>
    <col min="2564" max="2564" width="7.7109375" style="144" customWidth="1"/>
    <col min="2565" max="2565" width="67.140625" style="144" customWidth="1"/>
    <col min="2566" max="2566" width="4.7109375" style="144" customWidth="1"/>
    <col min="2567" max="2567" width="6.85546875" style="144" customWidth="1"/>
    <col min="2568" max="2568" width="2.28515625" style="144" customWidth="1"/>
    <col min="2569" max="2569" width="6.85546875" style="144" customWidth="1"/>
    <col min="2570" max="2570" width="3.28515625" style="144" customWidth="1"/>
    <col min="2571" max="2571" width="15" style="144" customWidth="1"/>
    <col min="2572" max="2818" width="10.28515625" style="144"/>
    <col min="2819" max="2819" width="9.7109375" style="144" customWidth="1"/>
    <col min="2820" max="2820" width="7.7109375" style="144" customWidth="1"/>
    <col min="2821" max="2821" width="67.140625" style="144" customWidth="1"/>
    <col min="2822" max="2822" width="4.7109375" style="144" customWidth="1"/>
    <col min="2823" max="2823" width="6.85546875" style="144" customWidth="1"/>
    <col min="2824" max="2824" width="2.28515625" style="144" customWidth="1"/>
    <col min="2825" max="2825" width="6.85546875" style="144" customWidth="1"/>
    <col min="2826" max="2826" width="3.28515625" style="144" customWidth="1"/>
    <col min="2827" max="2827" width="15" style="144" customWidth="1"/>
    <col min="2828" max="3074" width="10.28515625" style="144"/>
    <col min="3075" max="3075" width="9.7109375" style="144" customWidth="1"/>
    <col min="3076" max="3076" width="7.7109375" style="144" customWidth="1"/>
    <col min="3077" max="3077" width="67.140625" style="144" customWidth="1"/>
    <col min="3078" max="3078" width="4.7109375" style="144" customWidth="1"/>
    <col min="3079" max="3079" width="6.85546875" style="144" customWidth="1"/>
    <col min="3080" max="3080" width="2.28515625" style="144" customWidth="1"/>
    <col min="3081" max="3081" width="6.85546875" style="144" customWidth="1"/>
    <col min="3082" max="3082" width="3.28515625" style="144" customWidth="1"/>
    <col min="3083" max="3083" width="15" style="144" customWidth="1"/>
    <col min="3084" max="3330" width="10.28515625" style="144"/>
    <col min="3331" max="3331" width="9.7109375" style="144" customWidth="1"/>
    <col min="3332" max="3332" width="7.7109375" style="144" customWidth="1"/>
    <col min="3333" max="3333" width="67.140625" style="144" customWidth="1"/>
    <col min="3334" max="3334" width="4.7109375" style="144" customWidth="1"/>
    <col min="3335" max="3335" width="6.85546875" style="144" customWidth="1"/>
    <col min="3336" max="3336" width="2.28515625" style="144" customWidth="1"/>
    <col min="3337" max="3337" width="6.85546875" style="144" customWidth="1"/>
    <col min="3338" max="3338" width="3.28515625" style="144" customWidth="1"/>
    <col min="3339" max="3339" width="15" style="144" customWidth="1"/>
    <col min="3340" max="3586" width="10.28515625" style="144"/>
    <col min="3587" max="3587" width="9.7109375" style="144" customWidth="1"/>
    <col min="3588" max="3588" width="7.7109375" style="144" customWidth="1"/>
    <col min="3589" max="3589" width="67.140625" style="144" customWidth="1"/>
    <col min="3590" max="3590" width="4.7109375" style="144" customWidth="1"/>
    <col min="3591" max="3591" width="6.85546875" style="144" customWidth="1"/>
    <col min="3592" max="3592" width="2.28515625" style="144" customWidth="1"/>
    <col min="3593" max="3593" width="6.85546875" style="144" customWidth="1"/>
    <col min="3594" max="3594" width="3.28515625" style="144" customWidth="1"/>
    <col min="3595" max="3595" width="15" style="144" customWidth="1"/>
    <col min="3596" max="3842" width="10.28515625" style="144"/>
    <col min="3843" max="3843" width="9.7109375" style="144" customWidth="1"/>
    <col min="3844" max="3844" width="7.7109375" style="144" customWidth="1"/>
    <col min="3845" max="3845" width="67.140625" style="144" customWidth="1"/>
    <col min="3846" max="3846" width="4.7109375" style="144" customWidth="1"/>
    <col min="3847" max="3847" width="6.85546875" style="144" customWidth="1"/>
    <col min="3848" max="3848" width="2.28515625" style="144" customWidth="1"/>
    <col min="3849" max="3849" width="6.85546875" style="144" customWidth="1"/>
    <col min="3850" max="3850" width="3.28515625" style="144" customWidth="1"/>
    <col min="3851" max="3851" width="15" style="144" customWidth="1"/>
    <col min="3852" max="4098" width="10.28515625" style="144"/>
    <col min="4099" max="4099" width="9.7109375" style="144" customWidth="1"/>
    <col min="4100" max="4100" width="7.7109375" style="144" customWidth="1"/>
    <col min="4101" max="4101" width="67.140625" style="144" customWidth="1"/>
    <col min="4102" max="4102" width="4.7109375" style="144" customWidth="1"/>
    <col min="4103" max="4103" width="6.85546875" style="144" customWidth="1"/>
    <col min="4104" max="4104" width="2.28515625" style="144" customWidth="1"/>
    <col min="4105" max="4105" width="6.85546875" style="144" customWidth="1"/>
    <col min="4106" max="4106" width="3.28515625" style="144" customWidth="1"/>
    <col min="4107" max="4107" width="15" style="144" customWidth="1"/>
    <col min="4108" max="4354" width="10.28515625" style="144"/>
    <col min="4355" max="4355" width="9.7109375" style="144" customWidth="1"/>
    <col min="4356" max="4356" width="7.7109375" style="144" customWidth="1"/>
    <col min="4357" max="4357" width="67.140625" style="144" customWidth="1"/>
    <col min="4358" max="4358" width="4.7109375" style="144" customWidth="1"/>
    <col min="4359" max="4359" width="6.85546875" style="144" customWidth="1"/>
    <col min="4360" max="4360" width="2.28515625" style="144" customWidth="1"/>
    <col min="4361" max="4361" width="6.85546875" style="144" customWidth="1"/>
    <col min="4362" max="4362" width="3.28515625" style="144" customWidth="1"/>
    <col min="4363" max="4363" width="15" style="144" customWidth="1"/>
    <col min="4364" max="4610" width="10.28515625" style="144"/>
    <col min="4611" max="4611" width="9.7109375" style="144" customWidth="1"/>
    <col min="4612" max="4612" width="7.7109375" style="144" customWidth="1"/>
    <col min="4613" max="4613" width="67.140625" style="144" customWidth="1"/>
    <col min="4614" max="4614" width="4.7109375" style="144" customWidth="1"/>
    <col min="4615" max="4615" width="6.85546875" style="144" customWidth="1"/>
    <col min="4616" max="4616" width="2.28515625" style="144" customWidth="1"/>
    <col min="4617" max="4617" width="6.85546875" style="144" customWidth="1"/>
    <col min="4618" max="4618" width="3.28515625" style="144" customWidth="1"/>
    <col min="4619" max="4619" width="15" style="144" customWidth="1"/>
    <col min="4620" max="4866" width="10.28515625" style="144"/>
    <col min="4867" max="4867" width="9.7109375" style="144" customWidth="1"/>
    <col min="4868" max="4868" width="7.7109375" style="144" customWidth="1"/>
    <col min="4869" max="4869" width="67.140625" style="144" customWidth="1"/>
    <col min="4870" max="4870" width="4.7109375" style="144" customWidth="1"/>
    <col min="4871" max="4871" width="6.85546875" style="144" customWidth="1"/>
    <col min="4872" max="4872" width="2.28515625" style="144" customWidth="1"/>
    <col min="4873" max="4873" width="6.85546875" style="144" customWidth="1"/>
    <col min="4874" max="4874" width="3.28515625" style="144" customWidth="1"/>
    <col min="4875" max="4875" width="15" style="144" customWidth="1"/>
    <col min="4876" max="5122" width="10.28515625" style="144"/>
    <col min="5123" max="5123" width="9.7109375" style="144" customWidth="1"/>
    <col min="5124" max="5124" width="7.7109375" style="144" customWidth="1"/>
    <col min="5125" max="5125" width="67.140625" style="144" customWidth="1"/>
    <col min="5126" max="5126" width="4.7109375" style="144" customWidth="1"/>
    <col min="5127" max="5127" width="6.85546875" style="144" customWidth="1"/>
    <col min="5128" max="5128" width="2.28515625" style="144" customWidth="1"/>
    <col min="5129" max="5129" width="6.85546875" style="144" customWidth="1"/>
    <col min="5130" max="5130" width="3.28515625" style="144" customWidth="1"/>
    <col min="5131" max="5131" width="15" style="144" customWidth="1"/>
    <col min="5132" max="5378" width="10.28515625" style="144"/>
    <col min="5379" max="5379" width="9.7109375" style="144" customWidth="1"/>
    <col min="5380" max="5380" width="7.7109375" style="144" customWidth="1"/>
    <col min="5381" max="5381" width="67.140625" style="144" customWidth="1"/>
    <col min="5382" max="5382" width="4.7109375" style="144" customWidth="1"/>
    <col min="5383" max="5383" width="6.85546875" style="144" customWidth="1"/>
    <col min="5384" max="5384" width="2.28515625" style="144" customWidth="1"/>
    <col min="5385" max="5385" width="6.85546875" style="144" customWidth="1"/>
    <col min="5386" max="5386" width="3.28515625" style="144" customWidth="1"/>
    <col min="5387" max="5387" width="15" style="144" customWidth="1"/>
    <col min="5388" max="5634" width="10.28515625" style="144"/>
    <col min="5635" max="5635" width="9.7109375" style="144" customWidth="1"/>
    <col min="5636" max="5636" width="7.7109375" style="144" customWidth="1"/>
    <col min="5637" max="5637" width="67.140625" style="144" customWidth="1"/>
    <col min="5638" max="5638" width="4.7109375" style="144" customWidth="1"/>
    <col min="5639" max="5639" width="6.85546875" style="144" customWidth="1"/>
    <col min="5640" max="5640" width="2.28515625" style="144" customWidth="1"/>
    <col min="5641" max="5641" width="6.85546875" style="144" customWidth="1"/>
    <col min="5642" max="5642" width="3.28515625" style="144" customWidth="1"/>
    <col min="5643" max="5643" width="15" style="144" customWidth="1"/>
    <col min="5644" max="5890" width="10.28515625" style="144"/>
    <col min="5891" max="5891" width="9.7109375" style="144" customWidth="1"/>
    <col min="5892" max="5892" width="7.7109375" style="144" customWidth="1"/>
    <col min="5893" max="5893" width="67.140625" style="144" customWidth="1"/>
    <col min="5894" max="5894" width="4.7109375" style="144" customWidth="1"/>
    <col min="5895" max="5895" width="6.85546875" style="144" customWidth="1"/>
    <col min="5896" max="5896" width="2.28515625" style="144" customWidth="1"/>
    <col min="5897" max="5897" width="6.85546875" style="144" customWidth="1"/>
    <col min="5898" max="5898" width="3.28515625" style="144" customWidth="1"/>
    <col min="5899" max="5899" width="15" style="144" customWidth="1"/>
    <col min="5900" max="6146" width="10.28515625" style="144"/>
    <col min="6147" max="6147" width="9.7109375" style="144" customWidth="1"/>
    <col min="6148" max="6148" width="7.7109375" style="144" customWidth="1"/>
    <col min="6149" max="6149" width="67.140625" style="144" customWidth="1"/>
    <col min="6150" max="6150" width="4.7109375" style="144" customWidth="1"/>
    <col min="6151" max="6151" width="6.85546875" style="144" customWidth="1"/>
    <col min="6152" max="6152" width="2.28515625" style="144" customWidth="1"/>
    <col min="6153" max="6153" width="6.85546875" style="144" customWidth="1"/>
    <col min="6154" max="6154" width="3.28515625" style="144" customWidth="1"/>
    <col min="6155" max="6155" width="15" style="144" customWidth="1"/>
    <col min="6156" max="6402" width="10.28515625" style="144"/>
    <col min="6403" max="6403" width="9.7109375" style="144" customWidth="1"/>
    <col min="6404" max="6404" width="7.7109375" style="144" customWidth="1"/>
    <col min="6405" max="6405" width="67.140625" style="144" customWidth="1"/>
    <col min="6406" max="6406" width="4.7109375" style="144" customWidth="1"/>
    <col min="6407" max="6407" width="6.85546875" style="144" customWidth="1"/>
    <col min="6408" max="6408" width="2.28515625" style="144" customWidth="1"/>
    <col min="6409" max="6409" width="6.85546875" style="144" customWidth="1"/>
    <col min="6410" max="6410" width="3.28515625" style="144" customWidth="1"/>
    <col min="6411" max="6411" width="15" style="144" customWidth="1"/>
    <col min="6412" max="6658" width="10.28515625" style="144"/>
    <col min="6659" max="6659" width="9.7109375" style="144" customWidth="1"/>
    <col min="6660" max="6660" width="7.7109375" style="144" customWidth="1"/>
    <col min="6661" max="6661" width="67.140625" style="144" customWidth="1"/>
    <col min="6662" max="6662" width="4.7109375" style="144" customWidth="1"/>
    <col min="6663" max="6663" width="6.85546875" style="144" customWidth="1"/>
    <col min="6664" max="6664" width="2.28515625" style="144" customWidth="1"/>
    <col min="6665" max="6665" width="6.85546875" style="144" customWidth="1"/>
    <col min="6666" max="6666" width="3.28515625" style="144" customWidth="1"/>
    <col min="6667" max="6667" width="15" style="144" customWidth="1"/>
    <col min="6668" max="6914" width="10.28515625" style="144"/>
    <col min="6915" max="6915" width="9.7109375" style="144" customWidth="1"/>
    <col min="6916" max="6916" width="7.7109375" style="144" customWidth="1"/>
    <col min="6917" max="6917" width="67.140625" style="144" customWidth="1"/>
    <col min="6918" max="6918" width="4.7109375" style="144" customWidth="1"/>
    <col min="6919" max="6919" width="6.85546875" style="144" customWidth="1"/>
    <col min="6920" max="6920" width="2.28515625" style="144" customWidth="1"/>
    <col min="6921" max="6921" width="6.85546875" style="144" customWidth="1"/>
    <col min="6922" max="6922" width="3.28515625" style="144" customWidth="1"/>
    <col min="6923" max="6923" width="15" style="144" customWidth="1"/>
    <col min="6924" max="7170" width="10.28515625" style="144"/>
    <col min="7171" max="7171" width="9.7109375" style="144" customWidth="1"/>
    <col min="7172" max="7172" width="7.7109375" style="144" customWidth="1"/>
    <col min="7173" max="7173" width="67.140625" style="144" customWidth="1"/>
    <col min="7174" max="7174" width="4.7109375" style="144" customWidth="1"/>
    <col min="7175" max="7175" width="6.85546875" style="144" customWidth="1"/>
    <col min="7176" max="7176" width="2.28515625" style="144" customWidth="1"/>
    <col min="7177" max="7177" width="6.85546875" style="144" customWidth="1"/>
    <col min="7178" max="7178" width="3.28515625" style="144" customWidth="1"/>
    <col min="7179" max="7179" width="15" style="144" customWidth="1"/>
    <col min="7180" max="7426" width="10.28515625" style="144"/>
    <col min="7427" max="7427" width="9.7109375" style="144" customWidth="1"/>
    <col min="7428" max="7428" width="7.7109375" style="144" customWidth="1"/>
    <col min="7429" max="7429" width="67.140625" style="144" customWidth="1"/>
    <col min="7430" max="7430" width="4.7109375" style="144" customWidth="1"/>
    <col min="7431" max="7431" width="6.85546875" style="144" customWidth="1"/>
    <col min="7432" max="7432" width="2.28515625" style="144" customWidth="1"/>
    <col min="7433" max="7433" width="6.85546875" style="144" customWidth="1"/>
    <col min="7434" max="7434" width="3.28515625" style="144" customWidth="1"/>
    <col min="7435" max="7435" width="15" style="144" customWidth="1"/>
    <col min="7436" max="7682" width="10.28515625" style="144"/>
    <col min="7683" max="7683" width="9.7109375" style="144" customWidth="1"/>
    <col min="7684" max="7684" width="7.7109375" style="144" customWidth="1"/>
    <col min="7685" max="7685" width="67.140625" style="144" customWidth="1"/>
    <col min="7686" max="7686" width="4.7109375" style="144" customWidth="1"/>
    <col min="7687" max="7687" width="6.85546875" style="144" customWidth="1"/>
    <col min="7688" max="7688" width="2.28515625" style="144" customWidth="1"/>
    <col min="7689" max="7689" width="6.85546875" style="144" customWidth="1"/>
    <col min="7690" max="7690" width="3.28515625" style="144" customWidth="1"/>
    <col min="7691" max="7691" width="15" style="144" customWidth="1"/>
    <col min="7692" max="7938" width="10.28515625" style="144"/>
    <col min="7939" max="7939" width="9.7109375" style="144" customWidth="1"/>
    <col min="7940" max="7940" width="7.7109375" style="144" customWidth="1"/>
    <col min="7941" max="7941" width="67.140625" style="144" customWidth="1"/>
    <col min="7942" max="7942" width="4.7109375" style="144" customWidth="1"/>
    <col min="7943" max="7943" width="6.85546875" style="144" customWidth="1"/>
    <col min="7944" max="7944" width="2.28515625" style="144" customWidth="1"/>
    <col min="7945" max="7945" width="6.85546875" style="144" customWidth="1"/>
    <col min="7946" max="7946" width="3.28515625" style="144" customWidth="1"/>
    <col min="7947" max="7947" width="15" style="144" customWidth="1"/>
    <col min="7948" max="8194" width="10.28515625" style="144"/>
    <col min="8195" max="8195" width="9.7109375" style="144" customWidth="1"/>
    <col min="8196" max="8196" width="7.7109375" style="144" customWidth="1"/>
    <col min="8197" max="8197" width="67.140625" style="144" customWidth="1"/>
    <col min="8198" max="8198" width="4.7109375" style="144" customWidth="1"/>
    <col min="8199" max="8199" width="6.85546875" style="144" customWidth="1"/>
    <col min="8200" max="8200" width="2.28515625" style="144" customWidth="1"/>
    <col min="8201" max="8201" width="6.85546875" style="144" customWidth="1"/>
    <col min="8202" max="8202" width="3.28515625" style="144" customWidth="1"/>
    <col min="8203" max="8203" width="15" style="144" customWidth="1"/>
    <col min="8204" max="8450" width="10.28515625" style="144"/>
    <col min="8451" max="8451" width="9.7109375" style="144" customWidth="1"/>
    <col min="8452" max="8452" width="7.7109375" style="144" customWidth="1"/>
    <col min="8453" max="8453" width="67.140625" style="144" customWidth="1"/>
    <col min="8454" max="8454" width="4.7109375" style="144" customWidth="1"/>
    <col min="8455" max="8455" width="6.85546875" style="144" customWidth="1"/>
    <col min="8456" max="8456" width="2.28515625" style="144" customWidth="1"/>
    <col min="8457" max="8457" width="6.85546875" style="144" customWidth="1"/>
    <col min="8458" max="8458" width="3.28515625" style="144" customWidth="1"/>
    <col min="8459" max="8459" width="15" style="144" customWidth="1"/>
    <col min="8460" max="8706" width="10.28515625" style="144"/>
    <col min="8707" max="8707" width="9.7109375" style="144" customWidth="1"/>
    <col min="8708" max="8708" width="7.7109375" style="144" customWidth="1"/>
    <col min="8709" max="8709" width="67.140625" style="144" customWidth="1"/>
    <col min="8710" max="8710" width="4.7109375" style="144" customWidth="1"/>
    <col min="8711" max="8711" width="6.85546875" style="144" customWidth="1"/>
    <col min="8712" max="8712" width="2.28515625" style="144" customWidth="1"/>
    <col min="8713" max="8713" width="6.85546875" style="144" customWidth="1"/>
    <col min="8714" max="8714" width="3.28515625" style="144" customWidth="1"/>
    <col min="8715" max="8715" width="15" style="144" customWidth="1"/>
    <col min="8716" max="8962" width="10.28515625" style="144"/>
    <col min="8963" max="8963" width="9.7109375" style="144" customWidth="1"/>
    <col min="8964" max="8964" width="7.7109375" style="144" customWidth="1"/>
    <col min="8965" max="8965" width="67.140625" style="144" customWidth="1"/>
    <col min="8966" max="8966" width="4.7109375" style="144" customWidth="1"/>
    <col min="8967" max="8967" width="6.85546875" style="144" customWidth="1"/>
    <col min="8968" max="8968" width="2.28515625" style="144" customWidth="1"/>
    <col min="8969" max="8969" width="6.85546875" style="144" customWidth="1"/>
    <col min="8970" max="8970" width="3.28515625" style="144" customWidth="1"/>
    <col min="8971" max="8971" width="15" style="144" customWidth="1"/>
    <col min="8972" max="9218" width="10.28515625" style="144"/>
    <col min="9219" max="9219" width="9.7109375" style="144" customWidth="1"/>
    <col min="9220" max="9220" width="7.7109375" style="144" customWidth="1"/>
    <col min="9221" max="9221" width="67.140625" style="144" customWidth="1"/>
    <col min="9222" max="9222" width="4.7109375" style="144" customWidth="1"/>
    <col min="9223" max="9223" width="6.85546875" style="144" customWidth="1"/>
    <col min="9224" max="9224" width="2.28515625" style="144" customWidth="1"/>
    <col min="9225" max="9225" width="6.85546875" style="144" customWidth="1"/>
    <col min="9226" max="9226" width="3.28515625" style="144" customWidth="1"/>
    <col min="9227" max="9227" width="15" style="144" customWidth="1"/>
    <col min="9228" max="9474" width="10.28515625" style="144"/>
    <col min="9475" max="9475" width="9.7109375" style="144" customWidth="1"/>
    <col min="9476" max="9476" width="7.7109375" style="144" customWidth="1"/>
    <col min="9477" max="9477" width="67.140625" style="144" customWidth="1"/>
    <col min="9478" max="9478" width="4.7109375" style="144" customWidth="1"/>
    <col min="9479" max="9479" width="6.85546875" style="144" customWidth="1"/>
    <col min="9480" max="9480" width="2.28515625" style="144" customWidth="1"/>
    <col min="9481" max="9481" width="6.85546875" style="144" customWidth="1"/>
    <col min="9482" max="9482" width="3.28515625" style="144" customWidth="1"/>
    <col min="9483" max="9483" width="15" style="144" customWidth="1"/>
    <col min="9484" max="9730" width="10.28515625" style="144"/>
    <col min="9731" max="9731" width="9.7109375" style="144" customWidth="1"/>
    <col min="9732" max="9732" width="7.7109375" style="144" customWidth="1"/>
    <col min="9733" max="9733" width="67.140625" style="144" customWidth="1"/>
    <col min="9734" max="9734" width="4.7109375" style="144" customWidth="1"/>
    <col min="9735" max="9735" width="6.85546875" style="144" customWidth="1"/>
    <col min="9736" max="9736" width="2.28515625" style="144" customWidth="1"/>
    <col min="9737" max="9737" width="6.85546875" style="144" customWidth="1"/>
    <col min="9738" max="9738" width="3.28515625" style="144" customWidth="1"/>
    <col min="9739" max="9739" width="15" style="144" customWidth="1"/>
    <col min="9740" max="9986" width="10.28515625" style="144"/>
    <col min="9987" max="9987" width="9.7109375" style="144" customWidth="1"/>
    <col min="9988" max="9988" width="7.7109375" style="144" customWidth="1"/>
    <col min="9989" max="9989" width="67.140625" style="144" customWidth="1"/>
    <col min="9990" max="9990" width="4.7109375" style="144" customWidth="1"/>
    <col min="9991" max="9991" width="6.85546875" style="144" customWidth="1"/>
    <col min="9992" max="9992" width="2.28515625" style="144" customWidth="1"/>
    <col min="9993" max="9993" width="6.85546875" style="144" customWidth="1"/>
    <col min="9994" max="9994" width="3.28515625" style="144" customWidth="1"/>
    <col min="9995" max="9995" width="15" style="144" customWidth="1"/>
    <col min="9996" max="10242" width="10.28515625" style="144"/>
    <col min="10243" max="10243" width="9.7109375" style="144" customWidth="1"/>
    <col min="10244" max="10244" width="7.7109375" style="144" customWidth="1"/>
    <col min="10245" max="10245" width="67.140625" style="144" customWidth="1"/>
    <col min="10246" max="10246" width="4.7109375" style="144" customWidth="1"/>
    <col min="10247" max="10247" width="6.85546875" style="144" customWidth="1"/>
    <col min="10248" max="10248" width="2.28515625" style="144" customWidth="1"/>
    <col min="10249" max="10249" width="6.85546875" style="144" customWidth="1"/>
    <col min="10250" max="10250" width="3.28515625" style="144" customWidth="1"/>
    <col min="10251" max="10251" width="15" style="144" customWidth="1"/>
    <col min="10252" max="10498" width="10.28515625" style="144"/>
    <col min="10499" max="10499" width="9.7109375" style="144" customWidth="1"/>
    <col min="10500" max="10500" width="7.7109375" style="144" customWidth="1"/>
    <col min="10501" max="10501" width="67.140625" style="144" customWidth="1"/>
    <col min="10502" max="10502" width="4.7109375" style="144" customWidth="1"/>
    <col min="10503" max="10503" width="6.85546875" style="144" customWidth="1"/>
    <col min="10504" max="10504" width="2.28515625" style="144" customWidth="1"/>
    <col min="10505" max="10505" width="6.85546875" style="144" customWidth="1"/>
    <col min="10506" max="10506" width="3.28515625" style="144" customWidth="1"/>
    <col min="10507" max="10507" width="15" style="144" customWidth="1"/>
    <col min="10508" max="10754" width="10.28515625" style="144"/>
    <col min="10755" max="10755" width="9.7109375" style="144" customWidth="1"/>
    <col min="10756" max="10756" width="7.7109375" style="144" customWidth="1"/>
    <col min="10757" max="10757" width="67.140625" style="144" customWidth="1"/>
    <col min="10758" max="10758" width="4.7109375" style="144" customWidth="1"/>
    <col min="10759" max="10759" width="6.85546875" style="144" customWidth="1"/>
    <col min="10760" max="10760" width="2.28515625" style="144" customWidth="1"/>
    <col min="10761" max="10761" width="6.85546875" style="144" customWidth="1"/>
    <col min="10762" max="10762" width="3.28515625" style="144" customWidth="1"/>
    <col min="10763" max="10763" width="15" style="144" customWidth="1"/>
    <col min="10764" max="11010" width="10.28515625" style="144"/>
    <col min="11011" max="11011" width="9.7109375" style="144" customWidth="1"/>
    <col min="11012" max="11012" width="7.7109375" style="144" customWidth="1"/>
    <col min="11013" max="11013" width="67.140625" style="144" customWidth="1"/>
    <col min="11014" max="11014" width="4.7109375" style="144" customWidth="1"/>
    <col min="11015" max="11015" width="6.85546875" style="144" customWidth="1"/>
    <col min="11016" max="11016" width="2.28515625" style="144" customWidth="1"/>
    <col min="11017" max="11017" width="6.85546875" style="144" customWidth="1"/>
    <col min="11018" max="11018" width="3.28515625" style="144" customWidth="1"/>
    <col min="11019" max="11019" width="15" style="144" customWidth="1"/>
    <col min="11020" max="11266" width="10.28515625" style="144"/>
    <col min="11267" max="11267" width="9.7109375" style="144" customWidth="1"/>
    <col min="11268" max="11268" width="7.7109375" style="144" customWidth="1"/>
    <col min="11269" max="11269" width="67.140625" style="144" customWidth="1"/>
    <col min="11270" max="11270" width="4.7109375" style="144" customWidth="1"/>
    <col min="11271" max="11271" width="6.85546875" style="144" customWidth="1"/>
    <col min="11272" max="11272" width="2.28515625" style="144" customWidth="1"/>
    <col min="11273" max="11273" width="6.85546875" style="144" customWidth="1"/>
    <col min="11274" max="11274" width="3.28515625" style="144" customWidth="1"/>
    <col min="11275" max="11275" width="15" style="144" customWidth="1"/>
    <col min="11276" max="11522" width="10.28515625" style="144"/>
    <col min="11523" max="11523" width="9.7109375" style="144" customWidth="1"/>
    <col min="11524" max="11524" width="7.7109375" style="144" customWidth="1"/>
    <col min="11525" max="11525" width="67.140625" style="144" customWidth="1"/>
    <col min="11526" max="11526" width="4.7109375" style="144" customWidth="1"/>
    <col min="11527" max="11527" width="6.85546875" style="144" customWidth="1"/>
    <col min="11528" max="11528" width="2.28515625" style="144" customWidth="1"/>
    <col min="11529" max="11529" width="6.85546875" style="144" customWidth="1"/>
    <col min="11530" max="11530" width="3.28515625" style="144" customWidth="1"/>
    <col min="11531" max="11531" width="15" style="144" customWidth="1"/>
    <col min="11532" max="11778" width="10.28515625" style="144"/>
    <col min="11779" max="11779" width="9.7109375" style="144" customWidth="1"/>
    <col min="11780" max="11780" width="7.7109375" style="144" customWidth="1"/>
    <col min="11781" max="11781" width="67.140625" style="144" customWidth="1"/>
    <col min="11782" max="11782" width="4.7109375" style="144" customWidth="1"/>
    <col min="11783" max="11783" width="6.85546875" style="144" customWidth="1"/>
    <col min="11784" max="11784" width="2.28515625" style="144" customWidth="1"/>
    <col min="11785" max="11785" width="6.85546875" style="144" customWidth="1"/>
    <col min="11786" max="11786" width="3.28515625" style="144" customWidth="1"/>
    <col min="11787" max="11787" width="15" style="144" customWidth="1"/>
    <col min="11788" max="12034" width="10.28515625" style="144"/>
    <col min="12035" max="12035" width="9.7109375" style="144" customWidth="1"/>
    <col min="12036" max="12036" width="7.7109375" style="144" customWidth="1"/>
    <col min="12037" max="12037" width="67.140625" style="144" customWidth="1"/>
    <col min="12038" max="12038" width="4.7109375" style="144" customWidth="1"/>
    <col min="12039" max="12039" width="6.85546875" style="144" customWidth="1"/>
    <col min="12040" max="12040" width="2.28515625" style="144" customWidth="1"/>
    <col min="12041" max="12041" width="6.85546875" style="144" customWidth="1"/>
    <col min="12042" max="12042" width="3.28515625" style="144" customWidth="1"/>
    <col min="12043" max="12043" width="15" style="144" customWidth="1"/>
    <col min="12044" max="12290" width="10.28515625" style="144"/>
    <col min="12291" max="12291" width="9.7109375" style="144" customWidth="1"/>
    <col min="12292" max="12292" width="7.7109375" style="144" customWidth="1"/>
    <col min="12293" max="12293" width="67.140625" style="144" customWidth="1"/>
    <col min="12294" max="12294" width="4.7109375" style="144" customWidth="1"/>
    <col min="12295" max="12295" width="6.85546875" style="144" customWidth="1"/>
    <col min="12296" max="12296" width="2.28515625" style="144" customWidth="1"/>
    <col min="12297" max="12297" width="6.85546875" style="144" customWidth="1"/>
    <col min="12298" max="12298" width="3.28515625" style="144" customWidth="1"/>
    <col min="12299" max="12299" width="15" style="144" customWidth="1"/>
    <col min="12300" max="12546" width="10.28515625" style="144"/>
    <col min="12547" max="12547" width="9.7109375" style="144" customWidth="1"/>
    <col min="12548" max="12548" width="7.7109375" style="144" customWidth="1"/>
    <col min="12549" max="12549" width="67.140625" style="144" customWidth="1"/>
    <col min="12550" max="12550" width="4.7109375" style="144" customWidth="1"/>
    <col min="12551" max="12551" width="6.85546875" style="144" customWidth="1"/>
    <col min="12552" max="12552" width="2.28515625" style="144" customWidth="1"/>
    <col min="12553" max="12553" width="6.85546875" style="144" customWidth="1"/>
    <col min="12554" max="12554" width="3.28515625" style="144" customWidth="1"/>
    <col min="12555" max="12555" width="15" style="144" customWidth="1"/>
    <col min="12556" max="12802" width="10.28515625" style="144"/>
    <col min="12803" max="12803" width="9.7109375" style="144" customWidth="1"/>
    <col min="12804" max="12804" width="7.7109375" style="144" customWidth="1"/>
    <col min="12805" max="12805" width="67.140625" style="144" customWidth="1"/>
    <col min="12806" max="12806" width="4.7109375" style="144" customWidth="1"/>
    <col min="12807" max="12807" width="6.85546875" style="144" customWidth="1"/>
    <col min="12808" max="12808" width="2.28515625" style="144" customWidth="1"/>
    <col min="12809" max="12809" width="6.85546875" style="144" customWidth="1"/>
    <col min="12810" max="12810" width="3.28515625" style="144" customWidth="1"/>
    <col min="12811" max="12811" width="15" style="144" customWidth="1"/>
    <col min="12812" max="13058" width="10.28515625" style="144"/>
    <col min="13059" max="13059" width="9.7109375" style="144" customWidth="1"/>
    <col min="13060" max="13060" width="7.7109375" style="144" customWidth="1"/>
    <col min="13061" max="13061" width="67.140625" style="144" customWidth="1"/>
    <col min="13062" max="13062" width="4.7109375" style="144" customWidth="1"/>
    <col min="13063" max="13063" width="6.85546875" style="144" customWidth="1"/>
    <col min="13064" max="13064" width="2.28515625" style="144" customWidth="1"/>
    <col min="13065" max="13065" width="6.85546875" style="144" customWidth="1"/>
    <col min="13066" max="13066" width="3.28515625" style="144" customWidth="1"/>
    <col min="13067" max="13067" width="15" style="144" customWidth="1"/>
    <col min="13068" max="13314" width="10.28515625" style="144"/>
    <col min="13315" max="13315" width="9.7109375" style="144" customWidth="1"/>
    <col min="13316" max="13316" width="7.7109375" style="144" customWidth="1"/>
    <col min="13317" max="13317" width="67.140625" style="144" customWidth="1"/>
    <col min="13318" max="13318" width="4.7109375" style="144" customWidth="1"/>
    <col min="13319" max="13319" width="6.85546875" style="144" customWidth="1"/>
    <col min="13320" max="13320" width="2.28515625" style="144" customWidth="1"/>
    <col min="13321" max="13321" width="6.85546875" style="144" customWidth="1"/>
    <col min="13322" max="13322" width="3.28515625" style="144" customWidth="1"/>
    <col min="13323" max="13323" width="15" style="144" customWidth="1"/>
    <col min="13324" max="13570" width="10.28515625" style="144"/>
    <col min="13571" max="13571" width="9.7109375" style="144" customWidth="1"/>
    <col min="13572" max="13572" width="7.7109375" style="144" customWidth="1"/>
    <col min="13573" max="13573" width="67.140625" style="144" customWidth="1"/>
    <col min="13574" max="13574" width="4.7109375" style="144" customWidth="1"/>
    <col min="13575" max="13575" width="6.85546875" style="144" customWidth="1"/>
    <col min="13576" max="13576" width="2.28515625" style="144" customWidth="1"/>
    <col min="13577" max="13577" width="6.85546875" style="144" customWidth="1"/>
    <col min="13578" max="13578" width="3.28515625" style="144" customWidth="1"/>
    <col min="13579" max="13579" width="15" style="144" customWidth="1"/>
    <col min="13580" max="13826" width="10.28515625" style="144"/>
    <col min="13827" max="13827" width="9.7109375" style="144" customWidth="1"/>
    <col min="13828" max="13828" width="7.7109375" style="144" customWidth="1"/>
    <col min="13829" max="13829" width="67.140625" style="144" customWidth="1"/>
    <col min="13830" max="13830" width="4.7109375" style="144" customWidth="1"/>
    <col min="13831" max="13831" width="6.85546875" style="144" customWidth="1"/>
    <col min="13832" max="13832" width="2.28515625" style="144" customWidth="1"/>
    <col min="13833" max="13833" width="6.85546875" style="144" customWidth="1"/>
    <col min="13834" max="13834" width="3.28515625" style="144" customWidth="1"/>
    <col min="13835" max="13835" width="15" style="144" customWidth="1"/>
    <col min="13836" max="14082" width="10.28515625" style="144"/>
    <col min="14083" max="14083" width="9.7109375" style="144" customWidth="1"/>
    <col min="14084" max="14084" width="7.7109375" style="144" customWidth="1"/>
    <col min="14085" max="14085" width="67.140625" style="144" customWidth="1"/>
    <col min="14086" max="14086" width="4.7109375" style="144" customWidth="1"/>
    <col min="14087" max="14087" width="6.85546875" style="144" customWidth="1"/>
    <col min="14088" max="14088" width="2.28515625" style="144" customWidth="1"/>
    <col min="14089" max="14089" width="6.85546875" style="144" customWidth="1"/>
    <col min="14090" max="14090" width="3.28515625" style="144" customWidth="1"/>
    <col min="14091" max="14091" width="15" style="144" customWidth="1"/>
    <col min="14092" max="14338" width="10.28515625" style="144"/>
    <col min="14339" max="14339" width="9.7109375" style="144" customWidth="1"/>
    <col min="14340" max="14340" width="7.7109375" style="144" customWidth="1"/>
    <col min="14341" max="14341" width="67.140625" style="144" customWidth="1"/>
    <col min="14342" max="14342" width="4.7109375" style="144" customWidth="1"/>
    <col min="14343" max="14343" width="6.85546875" style="144" customWidth="1"/>
    <col min="14344" max="14344" width="2.28515625" style="144" customWidth="1"/>
    <col min="14345" max="14345" width="6.85546875" style="144" customWidth="1"/>
    <col min="14346" max="14346" width="3.28515625" style="144" customWidth="1"/>
    <col min="14347" max="14347" width="15" style="144" customWidth="1"/>
    <col min="14348" max="14594" width="10.28515625" style="144"/>
    <col min="14595" max="14595" width="9.7109375" style="144" customWidth="1"/>
    <col min="14596" max="14596" width="7.7109375" style="144" customWidth="1"/>
    <col min="14597" max="14597" width="67.140625" style="144" customWidth="1"/>
    <col min="14598" max="14598" width="4.7109375" style="144" customWidth="1"/>
    <col min="14599" max="14599" width="6.85546875" style="144" customWidth="1"/>
    <col min="14600" max="14600" width="2.28515625" style="144" customWidth="1"/>
    <col min="14601" max="14601" width="6.85546875" style="144" customWidth="1"/>
    <col min="14602" max="14602" width="3.28515625" style="144" customWidth="1"/>
    <col min="14603" max="14603" width="15" style="144" customWidth="1"/>
    <col min="14604" max="14850" width="10.28515625" style="144"/>
    <col min="14851" max="14851" width="9.7109375" style="144" customWidth="1"/>
    <col min="14852" max="14852" width="7.7109375" style="144" customWidth="1"/>
    <col min="14853" max="14853" width="67.140625" style="144" customWidth="1"/>
    <col min="14854" max="14854" width="4.7109375" style="144" customWidth="1"/>
    <col min="14855" max="14855" width="6.85546875" style="144" customWidth="1"/>
    <col min="14856" max="14856" width="2.28515625" style="144" customWidth="1"/>
    <col min="14857" max="14857" width="6.85546875" style="144" customWidth="1"/>
    <col min="14858" max="14858" width="3.28515625" style="144" customWidth="1"/>
    <col min="14859" max="14859" width="15" style="144" customWidth="1"/>
    <col min="14860" max="15106" width="10.28515625" style="144"/>
    <col min="15107" max="15107" width="9.7109375" style="144" customWidth="1"/>
    <col min="15108" max="15108" width="7.7109375" style="144" customWidth="1"/>
    <col min="15109" max="15109" width="67.140625" style="144" customWidth="1"/>
    <col min="15110" max="15110" width="4.7109375" style="144" customWidth="1"/>
    <col min="15111" max="15111" width="6.85546875" style="144" customWidth="1"/>
    <col min="15112" max="15112" width="2.28515625" style="144" customWidth="1"/>
    <col min="15113" max="15113" width="6.85546875" style="144" customWidth="1"/>
    <col min="15114" max="15114" width="3.28515625" style="144" customWidth="1"/>
    <col min="15115" max="15115" width="15" style="144" customWidth="1"/>
    <col min="15116" max="15362" width="10.28515625" style="144"/>
    <col min="15363" max="15363" width="9.7109375" style="144" customWidth="1"/>
    <col min="15364" max="15364" width="7.7109375" style="144" customWidth="1"/>
    <col min="15365" max="15365" width="67.140625" style="144" customWidth="1"/>
    <col min="15366" max="15366" width="4.7109375" style="144" customWidth="1"/>
    <col min="15367" max="15367" width="6.85546875" style="144" customWidth="1"/>
    <col min="15368" max="15368" width="2.28515625" style="144" customWidth="1"/>
    <col min="15369" max="15369" width="6.85546875" style="144" customWidth="1"/>
    <col min="15370" max="15370" width="3.28515625" style="144" customWidth="1"/>
    <col min="15371" max="15371" width="15" style="144" customWidth="1"/>
    <col min="15372" max="15618" width="10.28515625" style="144"/>
    <col min="15619" max="15619" width="9.7109375" style="144" customWidth="1"/>
    <col min="15620" max="15620" width="7.7109375" style="144" customWidth="1"/>
    <col min="15621" max="15621" width="67.140625" style="144" customWidth="1"/>
    <col min="15622" max="15622" width="4.7109375" style="144" customWidth="1"/>
    <col min="15623" max="15623" width="6.85546875" style="144" customWidth="1"/>
    <col min="15624" max="15624" width="2.28515625" style="144" customWidth="1"/>
    <col min="15625" max="15625" width="6.85546875" style="144" customWidth="1"/>
    <col min="15626" max="15626" width="3.28515625" style="144" customWidth="1"/>
    <col min="15627" max="15627" width="15" style="144" customWidth="1"/>
    <col min="15628" max="15874" width="10.28515625" style="144"/>
    <col min="15875" max="15875" width="9.7109375" style="144" customWidth="1"/>
    <col min="15876" max="15876" width="7.7109375" style="144" customWidth="1"/>
    <col min="15877" max="15877" width="67.140625" style="144" customWidth="1"/>
    <col min="15878" max="15878" width="4.7109375" style="144" customWidth="1"/>
    <col min="15879" max="15879" width="6.85546875" style="144" customWidth="1"/>
    <col min="15880" max="15880" width="2.28515625" style="144" customWidth="1"/>
    <col min="15881" max="15881" width="6.85546875" style="144" customWidth="1"/>
    <col min="15882" max="15882" width="3.28515625" style="144" customWidth="1"/>
    <col min="15883" max="15883" width="15" style="144" customWidth="1"/>
    <col min="15884" max="16130" width="10.28515625" style="144"/>
    <col min="16131" max="16131" width="9.7109375" style="144" customWidth="1"/>
    <col min="16132" max="16132" width="7.7109375" style="144" customWidth="1"/>
    <col min="16133" max="16133" width="67.140625" style="144" customWidth="1"/>
    <col min="16134" max="16134" width="4.7109375" style="144" customWidth="1"/>
    <col min="16135" max="16135" width="6.85546875" style="144" customWidth="1"/>
    <col min="16136" max="16136" width="2.28515625" style="144" customWidth="1"/>
    <col min="16137" max="16137" width="6.85546875" style="144" customWidth="1"/>
    <col min="16138" max="16138" width="3.28515625" style="144" customWidth="1"/>
    <col min="16139" max="16139" width="15" style="144" customWidth="1"/>
    <col min="16140" max="16384" width="10.28515625" style="144"/>
  </cols>
  <sheetData>
    <row r="1" spans="1:16" s="70" customFormat="1" ht="36" customHeight="1" thickBot="1" x14ac:dyDescent="0.25">
      <c r="A1" s="156"/>
      <c r="B1" s="156"/>
      <c r="C1" s="156"/>
      <c r="D1" s="156"/>
      <c r="E1" s="156"/>
      <c r="F1" s="156"/>
      <c r="G1" s="156"/>
      <c r="H1" s="156"/>
      <c r="J1" s="152"/>
      <c r="K1" s="172"/>
      <c r="L1" s="152"/>
    </row>
    <row r="2" spans="1:16" s="77" customFormat="1" ht="15" x14ac:dyDescent="0.25">
      <c r="A2" s="85" t="s">
        <v>178</v>
      </c>
      <c r="B2" s="150"/>
      <c r="C2" s="72"/>
      <c r="D2" s="72"/>
      <c r="E2" s="72"/>
      <c r="F2" s="73" t="s">
        <v>18</v>
      </c>
      <c r="G2" s="84"/>
      <c r="H2" s="84"/>
      <c r="I2" s="84"/>
      <c r="J2" s="181" t="s">
        <v>9</v>
      </c>
      <c r="K2" s="173"/>
      <c r="L2" s="325"/>
      <c r="P2" s="336"/>
    </row>
    <row r="3" spans="1:16" s="149" customFormat="1" ht="15" thickBot="1" x14ac:dyDescent="0.3">
      <c r="A3" s="162" t="e">
        <f>#REF!</f>
        <v>#REF!</v>
      </c>
      <c r="B3" s="163"/>
      <c r="C3" s="164"/>
      <c r="D3" s="164"/>
      <c r="E3" s="164"/>
      <c r="F3" s="164" t="s">
        <v>346</v>
      </c>
      <c r="G3" s="165"/>
      <c r="H3" s="165"/>
      <c r="I3" s="165"/>
      <c r="J3" s="335"/>
      <c r="K3" s="174"/>
      <c r="L3" s="334"/>
    </row>
    <row r="4" spans="1:16" s="75" customFormat="1" ht="6" customHeight="1" thickBot="1" x14ac:dyDescent="0.25">
      <c r="A4" s="157"/>
      <c r="B4" s="157"/>
      <c r="C4" s="157"/>
      <c r="D4" s="157"/>
      <c r="E4" s="157"/>
      <c r="F4" s="157"/>
      <c r="G4" s="158"/>
      <c r="H4" s="159"/>
      <c r="I4" s="159"/>
      <c r="J4" s="170"/>
      <c r="K4" s="175"/>
      <c r="L4" s="341"/>
    </row>
    <row r="5" spans="1:16" s="141" customFormat="1" ht="28.5" customHeight="1" x14ac:dyDescent="0.2">
      <c r="A5" s="166" t="s">
        <v>199</v>
      </c>
      <c r="B5" s="167" t="s">
        <v>200</v>
      </c>
      <c r="C5" s="166" t="s">
        <v>0</v>
      </c>
      <c r="D5" s="166" t="s">
        <v>179</v>
      </c>
      <c r="E5" s="166" t="s">
        <v>2</v>
      </c>
      <c r="F5" s="168" t="s">
        <v>180</v>
      </c>
      <c r="G5" s="169" t="s">
        <v>19</v>
      </c>
      <c r="H5" s="169" t="s">
        <v>181</v>
      </c>
      <c r="I5" s="167" t="s">
        <v>3</v>
      </c>
      <c r="J5" s="168" t="s">
        <v>10</v>
      </c>
      <c r="K5" s="176"/>
      <c r="L5" s="340" t="s">
        <v>347</v>
      </c>
    </row>
    <row r="6" spans="1:16" s="202" customFormat="1" ht="12" x14ac:dyDescent="0.2">
      <c r="A6" s="205"/>
      <c r="B6" s="206" t="s">
        <v>201</v>
      </c>
      <c r="C6" s="206" t="s">
        <v>202</v>
      </c>
      <c r="D6" s="206"/>
      <c r="E6" s="206"/>
      <c r="F6" s="206"/>
      <c r="G6" s="206"/>
      <c r="H6" s="206"/>
      <c r="I6" s="206"/>
      <c r="J6" s="489"/>
      <c r="K6" s="504"/>
      <c r="L6" s="490"/>
    </row>
    <row r="7" spans="1:16" s="143" customFormat="1" ht="24" x14ac:dyDescent="0.2">
      <c r="A7" s="491"/>
      <c r="B7" s="492" t="s">
        <v>107</v>
      </c>
      <c r="C7" s="493" t="s">
        <v>208</v>
      </c>
      <c r="D7" s="515" t="s">
        <v>209</v>
      </c>
      <c r="E7" s="518" t="str">
        <f>IF(B7="","","UN")</f>
        <v>UN</v>
      </c>
      <c r="F7" s="519">
        <v>0.91</v>
      </c>
      <c r="G7" s="520" t="str">
        <f t="shared" ref="G7:G33" si="0">IF(F7=0,0,"x")</f>
        <v>x</v>
      </c>
      <c r="H7" s="521">
        <v>2.21</v>
      </c>
      <c r="I7" s="522" t="str">
        <f t="shared" ref="I7:I33" si="1">IF(H7=0,0,"m")</f>
        <v>m</v>
      </c>
      <c r="J7" s="497" t="e">
        <f>SUMIF(#REF!,'Resumo Esquadrias - T1'!$B7,#REF!)</f>
        <v>#REF!</v>
      </c>
      <c r="K7" s="505"/>
      <c r="L7" s="498"/>
    </row>
    <row r="8" spans="1:16" s="143" customFormat="1" ht="36" x14ac:dyDescent="0.2">
      <c r="A8" s="491"/>
      <c r="B8" s="492" t="s">
        <v>76</v>
      </c>
      <c r="C8" s="493" t="s">
        <v>210</v>
      </c>
      <c r="D8" s="494" t="s">
        <v>211</v>
      </c>
      <c r="E8" s="486" t="str">
        <f t="shared" ref="E8:E68" si="2">IF(B8="","","UN")</f>
        <v>UN</v>
      </c>
      <c r="F8" s="495">
        <v>0.81</v>
      </c>
      <c r="G8" s="513" t="str">
        <f t="shared" si="0"/>
        <v>x</v>
      </c>
      <c r="H8" s="496">
        <v>2.21</v>
      </c>
      <c r="I8" s="511" t="str">
        <f t="shared" si="1"/>
        <v>m</v>
      </c>
      <c r="J8" s="497" t="e">
        <f>SUMIF(#REF!,'Resumo Esquadrias - T1'!$B8,#REF!)</f>
        <v>#REF!</v>
      </c>
      <c r="K8" s="505"/>
      <c r="L8" s="498"/>
    </row>
    <row r="9" spans="1:16" s="143" customFormat="1" ht="12" x14ac:dyDescent="0.2">
      <c r="A9" s="491"/>
      <c r="B9" s="492" t="s">
        <v>108</v>
      </c>
      <c r="C9" s="493" t="s">
        <v>210</v>
      </c>
      <c r="D9" s="494" t="s">
        <v>212</v>
      </c>
      <c r="E9" s="486" t="str">
        <f t="shared" si="2"/>
        <v>UN</v>
      </c>
      <c r="F9" s="495">
        <v>0.91</v>
      </c>
      <c r="G9" s="513" t="str">
        <f t="shared" si="0"/>
        <v>x</v>
      </c>
      <c r="H9" s="496">
        <v>2.21</v>
      </c>
      <c r="I9" s="511" t="str">
        <f t="shared" si="1"/>
        <v>m</v>
      </c>
      <c r="J9" s="497" t="e">
        <f>SUMIF(#REF!,'Resumo Esquadrias - T1'!$B9,#REF!)</f>
        <v>#REF!</v>
      </c>
      <c r="K9" s="505"/>
      <c r="L9" s="498"/>
    </row>
    <row r="10" spans="1:16" s="143" customFormat="1" ht="24" x14ac:dyDescent="0.2">
      <c r="A10" s="491"/>
      <c r="B10" s="492" t="s">
        <v>144</v>
      </c>
      <c r="C10" s="493" t="s">
        <v>213</v>
      </c>
      <c r="D10" s="494" t="s">
        <v>214</v>
      </c>
      <c r="E10" s="486" t="str">
        <f t="shared" si="2"/>
        <v>UN</v>
      </c>
      <c r="F10" s="495">
        <v>0.71</v>
      </c>
      <c r="G10" s="513" t="str">
        <f t="shared" si="0"/>
        <v>x</v>
      </c>
      <c r="H10" s="496">
        <v>2.21</v>
      </c>
      <c r="I10" s="511" t="str">
        <f t="shared" si="1"/>
        <v>m</v>
      </c>
      <c r="J10" s="497" t="e">
        <f>SUMIF(#REF!,'Resumo Esquadrias - T1'!$B10,#REF!)</f>
        <v>#REF!</v>
      </c>
      <c r="K10" s="505"/>
      <c r="L10" s="498"/>
    </row>
    <row r="11" spans="1:16" s="143" customFormat="1" ht="24" x14ac:dyDescent="0.2">
      <c r="A11" s="491"/>
      <c r="B11" s="492" t="s">
        <v>145</v>
      </c>
      <c r="C11" s="493" t="s">
        <v>213</v>
      </c>
      <c r="D11" s="494" t="s">
        <v>215</v>
      </c>
      <c r="E11" s="486" t="str">
        <f t="shared" si="2"/>
        <v>UN</v>
      </c>
      <c r="F11" s="495">
        <v>0.91</v>
      </c>
      <c r="G11" s="513" t="str">
        <f t="shared" si="0"/>
        <v>x</v>
      </c>
      <c r="H11" s="496">
        <v>2.21</v>
      </c>
      <c r="I11" s="511" t="str">
        <f t="shared" si="1"/>
        <v>m</v>
      </c>
      <c r="J11" s="497" t="e">
        <f>SUMIF(#REF!,'Resumo Esquadrias - T1'!$B11,#REF!)</f>
        <v>#REF!</v>
      </c>
      <c r="K11" s="505"/>
      <c r="L11" s="498"/>
    </row>
    <row r="12" spans="1:16" s="143" customFormat="1" ht="24" x14ac:dyDescent="0.2">
      <c r="A12" s="506" t="s">
        <v>283</v>
      </c>
      <c r="B12" s="492" t="s">
        <v>146</v>
      </c>
      <c r="C12" s="493" t="s">
        <v>302</v>
      </c>
      <c r="D12" s="494" t="s">
        <v>297</v>
      </c>
      <c r="E12" s="486" t="str">
        <f t="shared" si="2"/>
        <v>UN</v>
      </c>
      <c r="F12" s="495">
        <v>1.36</v>
      </c>
      <c r="G12" s="513" t="str">
        <f t="shared" si="0"/>
        <v>x</v>
      </c>
      <c r="H12" s="496">
        <f>2.63-0.2+0.06</f>
        <v>2.4899999999999998</v>
      </c>
      <c r="I12" s="511" t="str">
        <f t="shared" si="1"/>
        <v>m</v>
      </c>
      <c r="J12" s="497" t="e">
        <f>SUMIF(#REF!,'Resumo Esquadrias - T1'!$B12,#REF!)</f>
        <v>#REF!</v>
      </c>
      <c r="K12" s="505"/>
      <c r="L12" s="498"/>
    </row>
    <row r="13" spans="1:16" s="143" customFormat="1" ht="24" x14ac:dyDescent="0.2">
      <c r="A13" s="506" t="s">
        <v>284</v>
      </c>
      <c r="B13" s="492" t="s">
        <v>147</v>
      </c>
      <c r="C13" s="493" t="s">
        <v>302</v>
      </c>
      <c r="D13" s="494" t="s">
        <v>298</v>
      </c>
      <c r="E13" s="486" t="str">
        <f t="shared" si="2"/>
        <v>UN</v>
      </c>
      <c r="F13" s="495">
        <v>1.36</v>
      </c>
      <c r="G13" s="513" t="str">
        <f t="shared" si="0"/>
        <v>x</v>
      </c>
      <c r="H13" s="496">
        <f>2.63-0.2+0.06</f>
        <v>2.4899999999999998</v>
      </c>
      <c r="I13" s="511" t="str">
        <f t="shared" si="1"/>
        <v>m</v>
      </c>
      <c r="J13" s="497" t="e">
        <f>SUMIF(#REF!,'Resumo Esquadrias - T1'!$B13,#REF!)</f>
        <v>#REF!</v>
      </c>
      <c r="K13" s="505"/>
      <c r="L13" s="498"/>
    </row>
    <row r="14" spans="1:16" s="143" customFormat="1" ht="24" x14ac:dyDescent="0.2">
      <c r="A14" s="506" t="s">
        <v>285</v>
      </c>
      <c r="B14" s="492" t="s">
        <v>148</v>
      </c>
      <c r="C14" s="493" t="s">
        <v>303</v>
      </c>
      <c r="D14" s="494" t="s">
        <v>298</v>
      </c>
      <c r="E14" s="486" t="str">
        <f t="shared" si="2"/>
        <v>UN</v>
      </c>
      <c r="F14" s="495">
        <v>0.8</v>
      </c>
      <c r="G14" s="513" t="str">
        <f t="shared" si="0"/>
        <v>x</v>
      </c>
      <c r="H14" s="496">
        <f>2.63-0.2+0.06</f>
        <v>2.4899999999999998</v>
      </c>
      <c r="I14" s="511" t="str">
        <f t="shared" si="1"/>
        <v>m</v>
      </c>
      <c r="J14" s="497" t="e">
        <f>SUMIF(#REF!,'Resumo Esquadrias - T1'!$B14,#REF!)</f>
        <v>#REF!</v>
      </c>
      <c r="K14" s="505"/>
      <c r="L14" s="498"/>
    </row>
    <row r="15" spans="1:16" s="143" customFormat="1" ht="24" x14ac:dyDescent="0.2">
      <c r="A15" s="506" t="s">
        <v>286</v>
      </c>
      <c r="B15" s="492" t="s">
        <v>149</v>
      </c>
      <c r="C15" s="493" t="s">
        <v>310</v>
      </c>
      <c r="D15" s="494" t="s">
        <v>299</v>
      </c>
      <c r="E15" s="486" t="str">
        <f t="shared" si="2"/>
        <v>UN</v>
      </c>
      <c r="F15" s="495">
        <v>0.71</v>
      </c>
      <c r="G15" s="513" t="str">
        <f t="shared" si="0"/>
        <v>x</v>
      </c>
      <c r="H15" s="496">
        <f>2.63-0.2+0.06</f>
        <v>2.4899999999999998</v>
      </c>
      <c r="I15" s="511" t="str">
        <f t="shared" si="1"/>
        <v>m</v>
      </c>
      <c r="J15" s="497" t="e">
        <f>SUMIF(#REF!,'Resumo Esquadrias - T1'!$B15,#REF!)</f>
        <v>#REF!</v>
      </c>
      <c r="K15" s="505"/>
      <c r="L15" s="498"/>
    </row>
    <row r="16" spans="1:16" s="143" customFormat="1" ht="24" x14ac:dyDescent="0.2">
      <c r="A16" s="506" t="s">
        <v>287</v>
      </c>
      <c r="B16" s="492" t="s">
        <v>150</v>
      </c>
      <c r="C16" s="493" t="s">
        <v>310</v>
      </c>
      <c r="D16" s="494" t="s">
        <v>300</v>
      </c>
      <c r="E16" s="486" t="str">
        <f t="shared" si="2"/>
        <v>UN</v>
      </c>
      <c r="F16" s="495">
        <v>0.61</v>
      </c>
      <c r="G16" s="513" t="str">
        <f t="shared" si="0"/>
        <v>x</v>
      </c>
      <c r="H16" s="496">
        <f>2.63-0.2+0.06</f>
        <v>2.4899999999999998</v>
      </c>
      <c r="I16" s="511" t="str">
        <f t="shared" si="1"/>
        <v>m</v>
      </c>
      <c r="J16" s="497" t="e">
        <f>SUMIF(#REF!,'Resumo Esquadrias - T1'!$B16,#REF!)</f>
        <v>#REF!</v>
      </c>
      <c r="K16" s="505"/>
      <c r="L16" s="498"/>
    </row>
    <row r="17" spans="1:12" s="143" customFormat="1" ht="24" x14ac:dyDescent="0.2">
      <c r="A17" s="506" t="s">
        <v>283</v>
      </c>
      <c r="B17" s="492" t="s">
        <v>291</v>
      </c>
      <c r="C17" s="493" t="s">
        <v>302</v>
      </c>
      <c r="D17" s="494" t="s">
        <v>305</v>
      </c>
      <c r="E17" s="486" t="str">
        <f t="shared" ref="E17:E22" si="3">IF(B17="","","UN")</f>
        <v>UN</v>
      </c>
      <c r="F17" s="495">
        <v>1.36</v>
      </c>
      <c r="G17" s="513" t="str">
        <f t="shared" ref="G17:G22" si="4">IF(F17=0,0,"x")</f>
        <v>x</v>
      </c>
      <c r="H17" s="496">
        <f>2.6-0.2+0.06</f>
        <v>2.46</v>
      </c>
      <c r="I17" s="511" t="str">
        <f t="shared" ref="I17:I22" si="5">IF(H17=0,0,"m")</f>
        <v>m</v>
      </c>
      <c r="J17" s="497" t="e">
        <f>SUMIF(#REF!,'Resumo Esquadrias - T1'!$B17,#REF!)</f>
        <v>#REF!</v>
      </c>
      <c r="K17" s="505"/>
      <c r="L17" s="498"/>
    </row>
    <row r="18" spans="1:12" s="143" customFormat="1" ht="24" x14ac:dyDescent="0.2">
      <c r="A18" s="506" t="s">
        <v>284</v>
      </c>
      <c r="B18" s="492" t="s">
        <v>292</v>
      </c>
      <c r="C18" s="493" t="s">
        <v>302</v>
      </c>
      <c r="D18" s="494" t="s">
        <v>306</v>
      </c>
      <c r="E18" s="486" t="str">
        <f t="shared" si="3"/>
        <v>UN</v>
      </c>
      <c r="F18" s="495">
        <v>1.36</v>
      </c>
      <c r="G18" s="513" t="str">
        <f t="shared" si="4"/>
        <v>x</v>
      </c>
      <c r="H18" s="496">
        <f>2.6-0.2+0.06</f>
        <v>2.46</v>
      </c>
      <c r="I18" s="511" t="str">
        <f t="shared" si="5"/>
        <v>m</v>
      </c>
      <c r="J18" s="497" t="e">
        <f>SUMIF(#REF!,'Resumo Esquadrias - T1'!$B18,#REF!)</f>
        <v>#REF!</v>
      </c>
      <c r="K18" s="505"/>
      <c r="L18" s="498"/>
    </row>
    <row r="19" spans="1:12" s="143" customFormat="1" ht="24" x14ac:dyDescent="0.2">
      <c r="A19" s="506" t="s">
        <v>285</v>
      </c>
      <c r="B19" s="492" t="s">
        <v>293</v>
      </c>
      <c r="C19" s="493" t="s">
        <v>303</v>
      </c>
      <c r="D19" s="494" t="s">
        <v>307</v>
      </c>
      <c r="E19" s="486" t="str">
        <f t="shared" si="3"/>
        <v>UN</v>
      </c>
      <c r="F19" s="495">
        <v>0.8</v>
      </c>
      <c r="G19" s="513" t="str">
        <f t="shared" si="4"/>
        <v>x</v>
      </c>
      <c r="H19" s="496">
        <f>2.6-0.2+0.06</f>
        <v>2.46</v>
      </c>
      <c r="I19" s="511" t="str">
        <f t="shared" si="5"/>
        <v>m</v>
      </c>
      <c r="J19" s="497" t="e">
        <f>SUMIF(#REF!,'Resumo Esquadrias - T1'!$B19,#REF!)</f>
        <v>#REF!</v>
      </c>
      <c r="K19" s="505"/>
      <c r="L19" s="498"/>
    </row>
    <row r="20" spans="1:12" s="143" customFormat="1" ht="24" x14ac:dyDescent="0.2">
      <c r="A20" s="506" t="s">
        <v>286</v>
      </c>
      <c r="B20" s="492" t="s">
        <v>294</v>
      </c>
      <c r="C20" s="493" t="s">
        <v>310</v>
      </c>
      <c r="D20" s="494" t="s">
        <v>308</v>
      </c>
      <c r="E20" s="486" t="str">
        <f t="shared" si="3"/>
        <v>UN</v>
      </c>
      <c r="F20" s="495">
        <v>0.71</v>
      </c>
      <c r="G20" s="513" t="str">
        <f t="shared" si="4"/>
        <v>x</v>
      </c>
      <c r="H20" s="496">
        <f>2.6-0.2+0.06</f>
        <v>2.46</v>
      </c>
      <c r="I20" s="511" t="str">
        <f t="shared" si="5"/>
        <v>m</v>
      </c>
      <c r="J20" s="497" t="e">
        <f>SUMIF(#REF!,'Resumo Esquadrias - T1'!$B20,#REF!)</f>
        <v>#REF!</v>
      </c>
      <c r="K20" s="505"/>
      <c r="L20" s="498"/>
    </row>
    <row r="21" spans="1:12" s="143" customFormat="1" ht="24" x14ac:dyDescent="0.2">
      <c r="A21" s="506" t="s">
        <v>287</v>
      </c>
      <c r="B21" s="492" t="s">
        <v>295</v>
      </c>
      <c r="C21" s="493" t="s">
        <v>310</v>
      </c>
      <c r="D21" s="494" t="s">
        <v>309</v>
      </c>
      <c r="E21" s="486" t="str">
        <f t="shared" si="3"/>
        <v>UN</v>
      </c>
      <c r="F21" s="495">
        <v>0.61</v>
      </c>
      <c r="G21" s="513" t="str">
        <f t="shared" si="4"/>
        <v>x</v>
      </c>
      <c r="H21" s="496">
        <f>2.6-0.2+0.06</f>
        <v>2.46</v>
      </c>
      <c r="I21" s="511" t="str">
        <f t="shared" si="5"/>
        <v>m</v>
      </c>
      <c r="J21" s="497" t="e">
        <f>SUMIF(#REF!,'Resumo Esquadrias - T1'!$B21,#REF!)</f>
        <v>#REF!</v>
      </c>
      <c r="K21" s="505"/>
      <c r="L21" s="498"/>
    </row>
    <row r="22" spans="1:12" s="143" customFormat="1" ht="24" x14ac:dyDescent="0.2">
      <c r="A22" s="506" t="s">
        <v>285</v>
      </c>
      <c r="B22" s="492" t="s">
        <v>296</v>
      </c>
      <c r="C22" s="493" t="s">
        <v>304</v>
      </c>
      <c r="D22" s="494" t="s">
        <v>301</v>
      </c>
      <c r="E22" s="486" t="str">
        <f t="shared" si="3"/>
        <v>UN</v>
      </c>
      <c r="F22" s="495">
        <v>0.8</v>
      </c>
      <c r="G22" s="513" t="str">
        <f t="shared" si="4"/>
        <v>x</v>
      </c>
      <c r="H22" s="496">
        <f>2.8-0.2+0.06</f>
        <v>2.6599999999999997</v>
      </c>
      <c r="I22" s="511" t="str">
        <f t="shared" si="5"/>
        <v>m</v>
      </c>
      <c r="J22" s="497" t="e">
        <f>SUMIF(#REF!,'Resumo Esquadrias - T1'!$B22,#REF!)</f>
        <v>#REF!</v>
      </c>
      <c r="K22" s="505"/>
      <c r="L22" s="498"/>
    </row>
    <row r="23" spans="1:12" s="143" customFormat="1" ht="12" x14ac:dyDescent="0.2">
      <c r="A23" s="491"/>
      <c r="B23" s="492"/>
      <c r="C23" s="493"/>
      <c r="D23" s="494"/>
      <c r="E23" s="486" t="str">
        <f t="shared" si="2"/>
        <v/>
      </c>
      <c r="F23" s="495"/>
      <c r="G23" s="513">
        <f t="shared" si="0"/>
        <v>0</v>
      </c>
      <c r="H23" s="496"/>
      <c r="I23" s="511">
        <f t="shared" si="1"/>
        <v>0</v>
      </c>
      <c r="J23" s="497" t="e">
        <f>SUMIF(#REF!,'Resumo Esquadrias - T1'!$B23,#REF!)</f>
        <v>#REF!</v>
      </c>
      <c r="K23" s="499"/>
      <c r="L23" s="498"/>
    </row>
    <row r="24" spans="1:12" s="143" customFormat="1" ht="12" x14ac:dyDescent="0.2">
      <c r="A24" s="491"/>
      <c r="B24" s="492"/>
      <c r="C24" s="493"/>
      <c r="D24" s="494"/>
      <c r="E24" s="486" t="str">
        <f t="shared" si="2"/>
        <v/>
      </c>
      <c r="F24" s="495"/>
      <c r="G24" s="513">
        <f t="shared" si="0"/>
        <v>0</v>
      </c>
      <c r="H24" s="496"/>
      <c r="I24" s="511">
        <f t="shared" si="1"/>
        <v>0</v>
      </c>
      <c r="J24" s="497" t="e">
        <f>SUMIF(#REF!,'Resumo Esquadrias - T1'!$B24,#REF!)</f>
        <v>#REF!</v>
      </c>
      <c r="K24" s="499"/>
      <c r="L24" s="498"/>
    </row>
    <row r="25" spans="1:12" s="143" customFormat="1" ht="12" x14ac:dyDescent="0.2">
      <c r="A25" s="491"/>
      <c r="B25" s="492"/>
      <c r="C25" s="493"/>
      <c r="D25" s="494"/>
      <c r="E25" s="486" t="str">
        <f t="shared" si="2"/>
        <v/>
      </c>
      <c r="F25" s="495"/>
      <c r="G25" s="513">
        <f t="shared" si="0"/>
        <v>0</v>
      </c>
      <c r="H25" s="496"/>
      <c r="I25" s="511">
        <f t="shared" si="1"/>
        <v>0</v>
      </c>
      <c r="J25" s="497" t="e">
        <f>SUMIF(#REF!,'Resumo Esquadrias - T1'!$B25,#REF!)</f>
        <v>#REF!</v>
      </c>
      <c r="K25" s="499"/>
      <c r="L25" s="498"/>
    </row>
    <row r="26" spans="1:12" s="143" customFormat="1" ht="12" x14ac:dyDescent="0.2">
      <c r="A26" s="491"/>
      <c r="B26" s="492"/>
      <c r="C26" s="493"/>
      <c r="D26" s="494"/>
      <c r="E26" s="486" t="str">
        <f t="shared" si="2"/>
        <v/>
      </c>
      <c r="F26" s="495"/>
      <c r="G26" s="513">
        <f t="shared" si="0"/>
        <v>0</v>
      </c>
      <c r="H26" s="496"/>
      <c r="I26" s="511">
        <f t="shared" si="1"/>
        <v>0</v>
      </c>
      <c r="J26" s="497" t="e">
        <f>SUMIF(#REF!,'Resumo Esquadrias - T1'!$B26,#REF!)</f>
        <v>#REF!</v>
      </c>
      <c r="K26" s="499"/>
      <c r="L26" s="498"/>
    </row>
    <row r="27" spans="1:12" s="143" customFormat="1" ht="12" x14ac:dyDescent="0.2">
      <c r="A27" s="491"/>
      <c r="B27" s="492"/>
      <c r="C27" s="493"/>
      <c r="D27" s="494"/>
      <c r="E27" s="486" t="str">
        <f t="shared" si="2"/>
        <v/>
      </c>
      <c r="F27" s="495"/>
      <c r="G27" s="513">
        <f t="shared" si="0"/>
        <v>0</v>
      </c>
      <c r="H27" s="496"/>
      <c r="I27" s="511">
        <f t="shared" si="1"/>
        <v>0</v>
      </c>
      <c r="J27" s="497" t="e">
        <f>SUMIF(#REF!,'Resumo Esquadrias - T1'!$B27,#REF!)</f>
        <v>#REF!</v>
      </c>
      <c r="K27" s="499"/>
      <c r="L27" s="498"/>
    </row>
    <row r="28" spans="1:12" s="143" customFormat="1" ht="12" x14ac:dyDescent="0.2">
      <c r="A28" s="491"/>
      <c r="B28" s="492"/>
      <c r="C28" s="493"/>
      <c r="D28" s="494"/>
      <c r="E28" s="486" t="str">
        <f t="shared" si="2"/>
        <v/>
      </c>
      <c r="F28" s="495"/>
      <c r="G28" s="513">
        <f t="shared" si="0"/>
        <v>0</v>
      </c>
      <c r="H28" s="496"/>
      <c r="I28" s="511">
        <f t="shared" si="1"/>
        <v>0</v>
      </c>
      <c r="J28" s="497" t="e">
        <f>SUMIF(#REF!,'Resumo Esquadrias - T1'!$B28,#REF!)</f>
        <v>#REF!</v>
      </c>
      <c r="K28" s="499"/>
      <c r="L28" s="498"/>
    </row>
    <row r="29" spans="1:12" s="143" customFormat="1" ht="12" x14ac:dyDescent="0.2">
      <c r="A29" s="491"/>
      <c r="B29" s="492"/>
      <c r="C29" s="493"/>
      <c r="D29" s="494"/>
      <c r="E29" s="486" t="str">
        <f t="shared" si="2"/>
        <v/>
      </c>
      <c r="F29" s="495"/>
      <c r="G29" s="513">
        <f t="shared" si="0"/>
        <v>0</v>
      </c>
      <c r="H29" s="496"/>
      <c r="I29" s="511">
        <f t="shared" si="1"/>
        <v>0</v>
      </c>
      <c r="J29" s="497" t="e">
        <f>SUMIF(#REF!,'Resumo Esquadrias - T1'!$B29,#REF!)</f>
        <v>#REF!</v>
      </c>
      <c r="K29" s="499"/>
      <c r="L29" s="498"/>
    </row>
    <row r="30" spans="1:12" s="143" customFormat="1" ht="12" x14ac:dyDescent="0.2">
      <c r="A30" s="491"/>
      <c r="B30" s="492"/>
      <c r="C30" s="493"/>
      <c r="D30" s="494"/>
      <c r="E30" s="486" t="str">
        <f t="shared" si="2"/>
        <v/>
      </c>
      <c r="F30" s="495"/>
      <c r="G30" s="513">
        <f t="shared" si="0"/>
        <v>0</v>
      </c>
      <c r="H30" s="496"/>
      <c r="I30" s="511">
        <f t="shared" si="1"/>
        <v>0</v>
      </c>
      <c r="J30" s="497" t="e">
        <f>SUMIF(#REF!,'Resumo Esquadrias - T1'!$B30,#REF!)</f>
        <v>#REF!</v>
      </c>
      <c r="K30" s="499"/>
      <c r="L30" s="498"/>
    </row>
    <row r="31" spans="1:12" s="143" customFormat="1" ht="12" x14ac:dyDescent="0.2">
      <c r="A31" s="491"/>
      <c r="B31" s="492"/>
      <c r="C31" s="493"/>
      <c r="D31" s="494"/>
      <c r="E31" s="486" t="str">
        <f t="shared" si="2"/>
        <v/>
      </c>
      <c r="F31" s="495"/>
      <c r="G31" s="513">
        <f t="shared" si="0"/>
        <v>0</v>
      </c>
      <c r="H31" s="496"/>
      <c r="I31" s="511">
        <f t="shared" si="1"/>
        <v>0</v>
      </c>
      <c r="J31" s="497" t="e">
        <f>SUMIF(#REF!,'Resumo Esquadrias - T1'!$B31,#REF!)</f>
        <v>#REF!</v>
      </c>
      <c r="K31" s="499"/>
      <c r="L31" s="498"/>
    </row>
    <row r="32" spans="1:12" s="143" customFormat="1" ht="12" x14ac:dyDescent="0.2">
      <c r="A32" s="491"/>
      <c r="B32" s="492"/>
      <c r="C32" s="142"/>
      <c r="D32" s="500"/>
      <c r="E32" s="486" t="str">
        <f t="shared" si="2"/>
        <v/>
      </c>
      <c r="F32" s="495"/>
      <c r="G32" s="513">
        <f t="shared" si="0"/>
        <v>0</v>
      </c>
      <c r="H32" s="496"/>
      <c r="I32" s="511">
        <f t="shared" si="1"/>
        <v>0</v>
      </c>
      <c r="J32" s="497" t="e">
        <f>SUMIF(#REF!,'Resumo Esquadrias - T1'!$B32,#REF!)</f>
        <v>#REF!</v>
      </c>
      <c r="K32" s="499"/>
      <c r="L32" s="498"/>
    </row>
    <row r="33" spans="1:16" s="143" customFormat="1" ht="12" x14ac:dyDescent="0.2">
      <c r="A33" s="491"/>
      <c r="B33" s="492"/>
      <c r="C33" s="142"/>
      <c r="D33" s="500"/>
      <c r="E33" s="486" t="str">
        <f t="shared" si="2"/>
        <v/>
      </c>
      <c r="F33" s="495"/>
      <c r="G33" s="513">
        <f t="shared" si="0"/>
        <v>0</v>
      </c>
      <c r="H33" s="496"/>
      <c r="I33" s="511">
        <f t="shared" si="1"/>
        <v>0</v>
      </c>
      <c r="J33" s="497" t="e">
        <f>SUMIF(#REF!,'Resumo Esquadrias - T1'!$B33,#REF!)</f>
        <v>#REF!</v>
      </c>
      <c r="K33" s="499"/>
      <c r="L33" s="498"/>
    </row>
    <row r="34" spans="1:16" ht="14.25" customHeight="1" x14ac:dyDescent="0.2">
      <c r="A34" s="188" t="s">
        <v>278</v>
      </c>
      <c r="B34" s="185"/>
      <c r="C34" s="186"/>
      <c r="D34" s="186"/>
      <c r="E34" s="187"/>
      <c r="F34" s="183"/>
      <c r="G34" s="184"/>
      <c r="H34" s="183"/>
      <c r="I34" s="523">
        <f>IF(H34=0,0,"m")</f>
        <v>0</v>
      </c>
      <c r="J34" s="526" t="e">
        <f>SUMIF(#REF!,'Resumo Esquadrias - T1'!$B34,#REF!)</f>
        <v>#REF!</v>
      </c>
      <c r="K34" s="177"/>
      <c r="L34" s="527"/>
    </row>
    <row r="35" spans="1:16" s="202" customFormat="1" ht="12" x14ac:dyDescent="0.2">
      <c r="A35" s="205"/>
      <c r="B35" s="206" t="s">
        <v>201</v>
      </c>
      <c r="C35" s="206" t="s">
        <v>97</v>
      </c>
      <c r="D35" s="206"/>
      <c r="E35" s="206"/>
      <c r="F35" s="206"/>
      <c r="G35" s="206"/>
      <c r="H35" s="206"/>
      <c r="I35" s="206"/>
      <c r="J35" s="489"/>
      <c r="K35" s="504"/>
      <c r="L35" s="490"/>
    </row>
    <row r="36" spans="1:16" s="143" customFormat="1" ht="12" x14ac:dyDescent="0.2">
      <c r="A36" s="491"/>
      <c r="B36" s="492" t="s">
        <v>223</v>
      </c>
      <c r="C36" s="142" t="s">
        <v>226</v>
      </c>
      <c r="D36" s="500"/>
      <c r="E36" s="516" t="str">
        <f t="shared" si="2"/>
        <v>UN</v>
      </c>
      <c r="F36" s="512"/>
      <c r="G36" s="487"/>
      <c r="H36" s="514"/>
      <c r="I36" s="517"/>
      <c r="J36" s="497" t="e">
        <f>SUMIF(#REF!,'Resumo Esquadrias - T1'!$B36,#REF!)</f>
        <v>#REF!</v>
      </c>
      <c r="K36" s="505"/>
      <c r="L36" s="498"/>
    </row>
    <row r="37" spans="1:16" s="143" customFormat="1" ht="12" x14ac:dyDescent="0.2">
      <c r="A37" s="491"/>
      <c r="B37" s="492" t="s">
        <v>224</v>
      </c>
      <c r="C37" s="142" t="s">
        <v>227</v>
      </c>
      <c r="D37" s="500"/>
      <c r="E37" s="486" t="str">
        <f t="shared" si="2"/>
        <v>UN</v>
      </c>
      <c r="F37" s="495"/>
      <c r="G37" s="513"/>
      <c r="H37" s="496"/>
      <c r="I37" s="511"/>
      <c r="J37" s="497" t="e">
        <f>SUMIF(#REF!,'Resumo Esquadrias - T1'!$B37,#REF!)</f>
        <v>#REF!</v>
      </c>
      <c r="K37" s="505"/>
      <c r="L37" s="498"/>
    </row>
    <row r="38" spans="1:16" s="143" customFormat="1" ht="12" x14ac:dyDescent="0.2">
      <c r="A38" s="491"/>
      <c r="B38" s="492" t="s">
        <v>225</v>
      </c>
      <c r="C38" s="142" t="s">
        <v>228</v>
      </c>
      <c r="D38" s="500"/>
      <c r="E38" s="486" t="str">
        <f t="shared" si="2"/>
        <v>UN</v>
      </c>
      <c r="F38" s="495"/>
      <c r="G38" s="513"/>
      <c r="H38" s="496"/>
      <c r="I38" s="511"/>
      <c r="J38" s="497" t="e">
        <f>SUMIF(#REF!,'Resumo Esquadrias - T1'!$B38,#REF!)</f>
        <v>#REF!</v>
      </c>
      <c r="K38" s="505"/>
      <c r="L38" s="498"/>
    </row>
    <row r="39" spans="1:16" s="143" customFormat="1" ht="12" x14ac:dyDescent="0.2">
      <c r="A39" s="491"/>
      <c r="B39" s="492"/>
      <c r="C39" s="142"/>
      <c r="D39" s="500"/>
      <c r="E39" s="486" t="str">
        <f t="shared" si="2"/>
        <v/>
      </c>
      <c r="F39" s="495"/>
      <c r="G39" s="513"/>
      <c r="H39" s="496"/>
      <c r="I39" s="511"/>
      <c r="J39" s="497" t="e">
        <f>SUMIF(#REF!,'Resumo Esquadrias - T1'!$B39,#REF!)</f>
        <v>#REF!</v>
      </c>
      <c r="K39" s="499"/>
      <c r="L39" s="498"/>
    </row>
    <row r="40" spans="1:16" s="143" customFormat="1" ht="12" x14ac:dyDescent="0.2">
      <c r="A40" s="491"/>
      <c r="B40" s="492"/>
      <c r="C40" s="142"/>
      <c r="D40" s="500"/>
      <c r="E40" s="486" t="str">
        <f t="shared" si="2"/>
        <v/>
      </c>
      <c r="F40" s="495"/>
      <c r="G40" s="513"/>
      <c r="H40" s="496"/>
      <c r="I40" s="511"/>
      <c r="J40" s="497" t="e">
        <f>SUMIF(#REF!,'Resumo Esquadrias - T1'!$B40,#REF!)</f>
        <v>#REF!</v>
      </c>
      <c r="K40" s="499"/>
      <c r="L40" s="498"/>
    </row>
    <row r="41" spans="1:16" ht="14.25" customHeight="1" x14ac:dyDescent="0.2">
      <c r="A41" s="188" t="s">
        <v>278</v>
      </c>
      <c r="B41" s="185"/>
      <c r="C41" s="186"/>
      <c r="D41" s="186"/>
      <c r="E41" s="187"/>
      <c r="F41" s="183"/>
      <c r="G41" s="184"/>
      <c r="H41" s="183"/>
      <c r="I41" s="523"/>
      <c r="J41" s="526" t="e">
        <f>SUMIF(#REF!,'Resumo Esquadrias - T1'!$B41,#REF!)</f>
        <v>#REF!</v>
      </c>
      <c r="K41" s="177"/>
      <c r="L41" s="527"/>
    </row>
    <row r="42" spans="1:16" s="202" customFormat="1" ht="12" x14ac:dyDescent="0.2">
      <c r="A42" s="205"/>
      <c r="B42" s="206" t="s">
        <v>201</v>
      </c>
      <c r="C42" s="206" t="s">
        <v>203</v>
      </c>
      <c r="D42" s="206"/>
      <c r="E42" s="206"/>
      <c r="F42" s="206"/>
      <c r="G42" s="206"/>
      <c r="H42" s="206"/>
      <c r="I42" s="206"/>
      <c r="J42" s="489"/>
      <c r="K42" s="504"/>
      <c r="L42" s="490"/>
    </row>
    <row r="43" spans="1:16" s="143" customFormat="1" ht="12" x14ac:dyDescent="0.2">
      <c r="A43" s="491"/>
      <c r="B43" s="492" t="s">
        <v>124</v>
      </c>
      <c r="C43" s="142" t="s">
        <v>155</v>
      </c>
      <c r="D43" s="500" t="s">
        <v>216</v>
      </c>
      <c r="E43" s="518" t="str">
        <f t="shared" si="2"/>
        <v>UN</v>
      </c>
      <c r="F43" s="519">
        <v>1.21</v>
      </c>
      <c r="G43" s="520" t="str">
        <f t="shared" ref="G43:G101" si="6">IF(F43=0,0,"x")</f>
        <v>x</v>
      </c>
      <c r="H43" s="521">
        <v>1.41</v>
      </c>
      <c r="I43" s="522" t="str">
        <f t="shared" ref="I43:I101" si="7">IF(H43=0,0,"m")</f>
        <v>m</v>
      </c>
      <c r="J43" s="497" t="e">
        <f>SUMIF(#REF!,'Resumo Esquadrias - T1'!$B43,#REF!)</f>
        <v>#REF!</v>
      </c>
      <c r="K43" s="505"/>
      <c r="L43" s="498"/>
    </row>
    <row r="44" spans="1:16" s="143" customFormat="1" ht="12" x14ac:dyDescent="0.2">
      <c r="A44" s="491"/>
      <c r="B44" s="492" t="s">
        <v>125</v>
      </c>
      <c r="C44" s="142" t="s">
        <v>156</v>
      </c>
      <c r="D44" s="500" t="s">
        <v>217</v>
      </c>
      <c r="E44" s="486" t="str">
        <f t="shared" si="2"/>
        <v>UN</v>
      </c>
      <c r="F44" s="495">
        <v>1.61</v>
      </c>
      <c r="G44" s="513" t="str">
        <f t="shared" si="6"/>
        <v>x</v>
      </c>
      <c r="H44" s="496">
        <v>1.41</v>
      </c>
      <c r="I44" s="511" t="str">
        <f t="shared" si="7"/>
        <v>m</v>
      </c>
      <c r="J44" s="497" t="e">
        <f>SUMIF(#REF!,'Resumo Esquadrias - T1'!$B44,#REF!)</f>
        <v>#REF!</v>
      </c>
      <c r="K44" s="505"/>
      <c r="L44" s="498"/>
    </row>
    <row r="45" spans="1:16" s="143" customFormat="1" ht="12" x14ac:dyDescent="0.2">
      <c r="A45" s="491"/>
      <c r="B45" s="492" t="s">
        <v>126</v>
      </c>
      <c r="C45" s="142" t="s">
        <v>157</v>
      </c>
      <c r="D45" s="500" t="s">
        <v>218</v>
      </c>
      <c r="E45" s="486" t="str">
        <f t="shared" si="2"/>
        <v>UN</v>
      </c>
      <c r="F45" s="495">
        <v>1.21</v>
      </c>
      <c r="G45" s="513" t="str">
        <f t="shared" si="6"/>
        <v>x</v>
      </c>
      <c r="H45" s="496">
        <v>1.21</v>
      </c>
      <c r="I45" s="511" t="str">
        <f t="shared" si="7"/>
        <v>m</v>
      </c>
      <c r="J45" s="497" t="e">
        <f>SUMIF(#REF!,'Resumo Esquadrias - T1'!$B45,#REF!)</f>
        <v>#REF!</v>
      </c>
      <c r="K45" s="505"/>
      <c r="L45" s="498"/>
    </row>
    <row r="46" spans="1:16" s="143" customFormat="1" ht="12" x14ac:dyDescent="0.2">
      <c r="A46" s="491"/>
      <c r="B46" s="492" t="s">
        <v>127</v>
      </c>
      <c r="C46" s="142" t="s">
        <v>158</v>
      </c>
      <c r="D46" s="500" t="s">
        <v>219</v>
      </c>
      <c r="E46" s="486" t="str">
        <f t="shared" si="2"/>
        <v>UN</v>
      </c>
      <c r="F46" s="495">
        <v>1.61</v>
      </c>
      <c r="G46" s="513" t="str">
        <f t="shared" si="6"/>
        <v>x</v>
      </c>
      <c r="H46" s="496">
        <v>2.41</v>
      </c>
      <c r="I46" s="511" t="str">
        <f t="shared" si="7"/>
        <v>m</v>
      </c>
      <c r="J46" s="497" t="e">
        <f>SUMIF(#REF!,'Resumo Esquadrias - T1'!$B46,#REF!)</f>
        <v>#REF!</v>
      </c>
      <c r="K46" s="505"/>
      <c r="L46" s="498"/>
    </row>
    <row r="47" spans="1:16" s="143" customFormat="1" ht="24" x14ac:dyDescent="0.2">
      <c r="A47" s="491"/>
      <c r="B47" s="492" t="s">
        <v>128</v>
      </c>
      <c r="C47" s="493" t="s">
        <v>159</v>
      </c>
      <c r="D47" s="494" t="s">
        <v>212</v>
      </c>
      <c r="E47" s="486" t="str">
        <f t="shared" si="2"/>
        <v>UN</v>
      </c>
      <c r="F47" s="495">
        <v>0.61</v>
      </c>
      <c r="G47" s="513" t="str">
        <f t="shared" si="6"/>
        <v>x</v>
      </c>
      <c r="H47" s="496">
        <v>1.01</v>
      </c>
      <c r="I47" s="511" t="str">
        <f t="shared" si="7"/>
        <v>m</v>
      </c>
      <c r="J47" s="497" t="e">
        <f>SUMIF(#REF!,'Resumo Esquadrias - T1'!$B47,#REF!)</f>
        <v>#REF!</v>
      </c>
      <c r="K47" s="505"/>
      <c r="L47" s="498"/>
      <c r="M47" s="501"/>
      <c r="P47" s="507"/>
    </row>
    <row r="48" spans="1:16" s="143" customFormat="1" ht="12" x14ac:dyDescent="0.2">
      <c r="A48" s="491"/>
      <c r="B48" s="492" t="s">
        <v>129</v>
      </c>
      <c r="C48" s="493" t="s">
        <v>160</v>
      </c>
      <c r="D48" s="494" t="s">
        <v>220</v>
      </c>
      <c r="E48" s="486" t="str">
        <f t="shared" si="2"/>
        <v>UN</v>
      </c>
      <c r="F48" s="495">
        <v>1.61</v>
      </c>
      <c r="G48" s="513" t="str">
        <f t="shared" si="6"/>
        <v>x</v>
      </c>
      <c r="H48" s="496">
        <v>2.41</v>
      </c>
      <c r="I48" s="511" t="str">
        <f t="shared" si="7"/>
        <v>m</v>
      </c>
      <c r="J48" s="497" t="e">
        <f>SUMIF(#REF!,'Resumo Esquadrias - T1'!$B48,#REF!)</f>
        <v>#REF!</v>
      </c>
      <c r="K48" s="505"/>
      <c r="L48" s="498"/>
    </row>
    <row r="49" spans="1:15" s="143" customFormat="1" ht="36" x14ac:dyDescent="0.2">
      <c r="A49" s="491"/>
      <c r="B49" s="492" t="s">
        <v>130</v>
      </c>
      <c r="C49" s="493" t="s">
        <v>161</v>
      </c>
      <c r="D49" s="494" t="s">
        <v>229</v>
      </c>
      <c r="E49" s="486" t="str">
        <f t="shared" si="2"/>
        <v>UN</v>
      </c>
      <c r="F49" s="495">
        <v>0.91</v>
      </c>
      <c r="G49" s="513" t="str">
        <f t="shared" si="6"/>
        <v>x</v>
      </c>
      <c r="H49" s="496">
        <v>2.41</v>
      </c>
      <c r="I49" s="511" t="str">
        <f t="shared" si="7"/>
        <v>m</v>
      </c>
      <c r="J49" s="497" t="e">
        <f>SUMIF(#REF!,'Resumo Esquadrias - T1'!$B49,#REF!)</f>
        <v>#REF!</v>
      </c>
      <c r="K49" s="505"/>
      <c r="L49" s="498"/>
      <c r="M49" s="501"/>
    </row>
    <row r="50" spans="1:15" s="143" customFormat="1" ht="24" x14ac:dyDescent="0.2">
      <c r="A50" s="491"/>
      <c r="B50" s="492" t="s">
        <v>131</v>
      </c>
      <c r="C50" s="493" t="s">
        <v>161</v>
      </c>
      <c r="D50" s="494" t="s">
        <v>282</v>
      </c>
      <c r="E50" s="486" t="str">
        <f t="shared" si="2"/>
        <v>UN</v>
      </c>
      <c r="F50" s="495">
        <v>0.91</v>
      </c>
      <c r="G50" s="513" t="str">
        <f t="shared" si="6"/>
        <v>x</v>
      </c>
      <c r="H50" s="496">
        <v>2.21</v>
      </c>
      <c r="I50" s="511" t="str">
        <f t="shared" si="7"/>
        <v>m</v>
      </c>
      <c r="J50" s="497" t="e">
        <f>SUMIF(#REF!,'Resumo Esquadrias - T1'!$B50,#REF!)</f>
        <v>#REF!</v>
      </c>
      <c r="K50" s="505"/>
      <c r="L50" s="498"/>
      <c r="M50" s="502"/>
    </row>
    <row r="51" spans="1:15" s="143" customFormat="1" ht="24" x14ac:dyDescent="0.2">
      <c r="A51" s="491"/>
      <c r="B51" s="492" t="s">
        <v>132</v>
      </c>
      <c r="C51" s="493" t="s">
        <v>162</v>
      </c>
      <c r="D51" s="494" t="s">
        <v>230</v>
      </c>
      <c r="E51" s="486" t="str">
        <f t="shared" si="2"/>
        <v>UN</v>
      </c>
      <c r="F51" s="495">
        <v>1.41</v>
      </c>
      <c r="G51" s="513" t="str">
        <f t="shared" si="6"/>
        <v>x</v>
      </c>
      <c r="H51" s="496">
        <v>2.41</v>
      </c>
      <c r="I51" s="511" t="str">
        <f t="shared" si="7"/>
        <v>m</v>
      </c>
      <c r="J51" s="497" t="e">
        <f>SUMIF(#REF!,'Resumo Esquadrias - T1'!$B51,#REF!)</f>
        <v>#REF!</v>
      </c>
      <c r="K51" s="505"/>
      <c r="L51" s="498"/>
      <c r="M51" s="508"/>
      <c r="N51" s="509"/>
      <c r="O51" s="509"/>
    </row>
    <row r="52" spans="1:15" s="143" customFormat="1" ht="24" x14ac:dyDescent="0.2">
      <c r="A52" s="491"/>
      <c r="B52" s="492" t="s">
        <v>289</v>
      </c>
      <c r="C52" s="493" t="s">
        <v>162</v>
      </c>
      <c r="D52" s="494" t="s">
        <v>290</v>
      </c>
      <c r="E52" s="486" t="str">
        <f>IF(B52="","","UN")</f>
        <v>UN</v>
      </c>
      <c r="F52" s="495">
        <v>1.81</v>
      </c>
      <c r="G52" s="513" t="str">
        <f>IF(F52=0,0,"x")</f>
        <v>x</v>
      </c>
      <c r="H52" s="496">
        <v>2.41</v>
      </c>
      <c r="I52" s="511" t="str">
        <f>IF(H52=0,0,"m")</f>
        <v>m</v>
      </c>
      <c r="J52" s="497" t="e">
        <f>SUMIF(#REF!,'Resumo Esquadrias - T1'!$B52,#REF!)</f>
        <v>#REF!</v>
      </c>
      <c r="K52" s="505"/>
      <c r="L52" s="498"/>
      <c r="M52" s="508"/>
      <c r="N52" s="509"/>
      <c r="O52" s="509"/>
    </row>
    <row r="53" spans="1:15" s="143" customFormat="1" ht="12" x14ac:dyDescent="0.2">
      <c r="A53" s="491"/>
      <c r="B53" s="492" t="s">
        <v>133</v>
      </c>
      <c r="C53" s="493" t="s">
        <v>156</v>
      </c>
      <c r="D53" s="494" t="s">
        <v>231</v>
      </c>
      <c r="E53" s="486" t="str">
        <f t="shared" si="2"/>
        <v>UN</v>
      </c>
      <c r="F53" s="495">
        <v>1.21</v>
      </c>
      <c r="G53" s="513" t="str">
        <f>IF(F53=0,0,"x")</f>
        <v>x</v>
      </c>
      <c r="H53" s="496">
        <v>1.41</v>
      </c>
      <c r="I53" s="511" t="str">
        <f t="shared" si="7"/>
        <v>m</v>
      </c>
      <c r="J53" s="497" t="e">
        <f>SUMIF(#REF!,'Resumo Esquadrias - T1'!$B53,#REF!)</f>
        <v>#REF!</v>
      </c>
      <c r="K53" s="505"/>
      <c r="L53" s="498"/>
      <c r="M53" s="501"/>
      <c r="O53" s="508"/>
    </row>
    <row r="54" spans="1:15" s="143" customFormat="1" ht="24" x14ac:dyDescent="0.2">
      <c r="A54" s="491"/>
      <c r="B54" s="492" t="s">
        <v>134</v>
      </c>
      <c r="C54" s="493" t="s">
        <v>163</v>
      </c>
      <c r="D54" s="494" t="s">
        <v>232</v>
      </c>
      <c r="E54" s="486" t="str">
        <f t="shared" si="2"/>
        <v>UN</v>
      </c>
      <c r="F54" s="495">
        <v>1.61</v>
      </c>
      <c r="G54" s="513" t="str">
        <f>IF(F54=0,0,"x")</f>
        <v>x</v>
      </c>
      <c r="H54" s="496">
        <v>2.41</v>
      </c>
      <c r="I54" s="511" t="str">
        <f t="shared" si="7"/>
        <v>m</v>
      </c>
      <c r="J54" s="497" t="e">
        <f>SUMIF(#REF!,'Resumo Esquadrias - T1'!$B54,#REF!)</f>
        <v>#REF!</v>
      </c>
      <c r="K54" s="505"/>
      <c r="L54" s="498"/>
    </row>
    <row r="55" spans="1:15" s="143" customFormat="1" ht="12" x14ac:dyDescent="0.2">
      <c r="A55" s="491"/>
      <c r="B55" s="492" t="s">
        <v>135</v>
      </c>
      <c r="C55" s="493" t="s">
        <v>164</v>
      </c>
      <c r="D55" s="494" t="s">
        <v>221</v>
      </c>
      <c r="E55" s="486" t="str">
        <f t="shared" si="2"/>
        <v>UN</v>
      </c>
      <c r="F55" s="495">
        <v>3.91</v>
      </c>
      <c r="G55" s="513" t="str">
        <f t="shared" si="6"/>
        <v>x</v>
      </c>
      <c r="H55" s="496">
        <v>1.41</v>
      </c>
      <c r="I55" s="511" t="str">
        <f t="shared" si="7"/>
        <v>m</v>
      </c>
      <c r="J55" s="497" t="e">
        <f>SUMIF(#REF!,'Resumo Esquadrias - T1'!$B55,#REF!)</f>
        <v>#REF!</v>
      </c>
      <c r="K55" s="505"/>
      <c r="L55" s="498"/>
    </row>
    <row r="56" spans="1:15" s="143" customFormat="1" ht="12" x14ac:dyDescent="0.2">
      <c r="A56" s="491"/>
      <c r="B56" s="492" t="s">
        <v>136</v>
      </c>
      <c r="C56" s="493" t="s">
        <v>164</v>
      </c>
      <c r="D56" s="494" t="s">
        <v>221</v>
      </c>
      <c r="E56" s="486" t="str">
        <f t="shared" si="2"/>
        <v>UN</v>
      </c>
      <c r="F56" s="495">
        <v>1.1100000000000001</v>
      </c>
      <c r="G56" s="513" t="str">
        <f t="shared" si="6"/>
        <v>x</v>
      </c>
      <c r="H56" s="496">
        <v>1.41</v>
      </c>
      <c r="I56" s="511" t="str">
        <f t="shared" si="7"/>
        <v>m</v>
      </c>
      <c r="J56" s="497" t="e">
        <f>SUMIF(#REF!,'Resumo Esquadrias - T1'!$B56,#REF!)</f>
        <v>#REF!</v>
      </c>
      <c r="K56" s="505"/>
      <c r="L56" s="498"/>
    </row>
    <row r="57" spans="1:15" s="143" customFormat="1" ht="12" x14ac:dyDescent="0.2">
      <c r="A57" s="491"/>
      <c r="B57" s="492" t="s">
        <v>137</v>
      </c>
      <c r="C57" s="493" t="s">
        <v>164</v>
      </c>
      <c r="D57" s="494" t="s">
        <v>221</v>
      </c>
      <c r="E57" s="486" t="str">
        <f t="shared" si="2"/>
        <v>UN</v>
      </c>
      <c r="F57" s="495">
        <v>1.01</v>
      </c>
      <c r="G57" s="513" t="str">
        <f t="shared" si="6"/>
        <v>x</v>
      </c>
      <c r="H57" s="496">
        <v>1.41</v>
      </c>
      <c r="I57" s="511" t="str">
        <f t="shared" si="7"/>
        <v>m</v>
      </c>
      <c r="J57" s="497" t="e">
        <f>SUMIF(#REF!,'Resumo Esquadrias - T1'!$B57,#REF!)</f>
        <v>#REF!</v>
      </c>
      <c r="K57" s="505"/>
      <c r="L57" s="498"/>
    </row>
    <row r="58" spans="1:15" s="143" customFormat="1" ht="24" x14ac:dyDescent="0.2">
      <c r="A58" s="491"/>
      <c r="B58" s="492" t="s">
        <v>138</v>
      </c>
      <c r="C58" s="493" t="s">
        <v>163</v>
      </c>
      <c r="D58" s="494" t="s">
        <v>222</v>
      </c>
      <c r="E58" s="486" t="str">
        <f t="shared" si="2"/>
        <v>UN</v>
      </c>
      <c r="F58" s="495">
        <v>1.61</v>
      </c>
      <c r="G58" s="513" t="str">
        <f>IF(F58=0,0,"x")</f>
        <v>x</v>
      </c>
      <c r="H58" s="496">
        <v>2.41</v>
      </c>
      <c r="I58" s="511" t="str">
        <f t="shared" si="7"/>
        <v>m</v>
      </c>
      <c r="J58" s="497" t="e">
        <f>SUMIF(#REF!,'Resumo Esquadrias - T1'!$B58,#REF!)</f>
        <v>#REF!</v>
      </c>
      <c r="K58" s="505"/>
      <c r="L58" s="498"/>
    </row>
    <row r="59" spans="1:15" s="143" customFormat="1" ht="12" x14ac:dyDescent="0.2">
      <c r="A59" s="491"/>
      <c r="B59" s="492" t="s">
        <v>139</v>
      </c>
      <c r="C59" s="493" t="s">
        <v>161</v>
      </c>
      <c r="D59" s="494" t="s">
        <v>105</v>
      </c>
      <c r="E59" s="486" t="str">
        <f t="shared" si="2"/>
        <v>UN</v>
      </c>
      <c r="F59" s="495">
        <v>0.81</v>
      </c>
      <c r="G59" s="513" t="str">
        <f t="shared" si="6"/>
        <v>x</v>
      </c>
      <c r="H59" s="496">
        <v>1.61</v>
      </c>
      <c r="I59" s="511" t="str">
        <f t="shared" si="7"/>
        <v>m</v>
      </c>
      <c r="J59" s="497" t="e">
        <f>SUMIF(#REF!,'Resumo Esquadrias - T1'!$B59,#REF!)</f>
        <v>#REF!</v>
      </c>
      <c r="K59" s="505"/>
      <c r="L59" s="498"/>
    </row>
    <row r="60" spans="1:15" s="143" customFormat="1" ht="12" x14ac:dyDescent="0.2">
      <c r="A60" s="491"/>
      <c r="B60" s="492" t="s">
        <v>140</v>
      </c>
      <c r="C60" s="493" t="s">
        <v>165</v>
      </c>
      <c r="D60" s="494" t="s">
        <v>105</v>
      </c>
      <c r="E60" s="486" t="str">
        <f t="shared" si="2"/>
        <v>UN</v>
      </c>
      <c r="F60" s="495">
        <v>1.21</v>
      </c>
      <c r="G60" s="513" t="str">
        <f>IF(F60=0,0,"x")</f>
        <v>x</v>
      </c>
      <c r="H60" s="496">
        <v>1.01</v>
      </c>
      <c r="I60" s="511" t="str">
        <f t="shared" si="7"/>
        <v>m</v>
      </c>
      <c r="J60" s="497" t="e">
        <f>SUMIF(#REF!,'Resumo Esquadrias - T1'!$B60,#REF!)</f>
        <v>#REF!</v>
      </c>
      <c r="K60" s="505"/>
      <c r="L60" s="498"/>
    </row>
    <row r="61" spans="1:15" s="143" customFormat="1" ht="12" x14ac:dyDescent="0.2">
      <c r="A61" s="491"/>
      <c r="B61" s="492" t="s">
        <v>141</v>
      </c>
      <c r="C61" s="493" t="s">
        <v>166</v>
      </c>
      <c r="D61" s="494" t="s">
        <v>222</v>
      </c>
      <c r="E61" s="486" t="str">
        <f t="shared" si="2"/>
        <v>UN</v>
      </c>
      <c r="F61" s="495">
        <v>2.41</v>
      </c>
      <c r="G61" s="513" t="str">
        <f>IF(F61=0,0,"x")</f>
        <v>x</v>
      </c>
      <c r="H61" s="496">
        <v>1.41</v>
      </c>
      <c r="I61" s="511" t="str">
        <f t="shared" si="7"/>
        <v>m</v>
      </c>
      <c r="J61" s="497" t="e">
        <f>SUMIF(#REF!,'Resumo Esquadrias - T1'!$B61,#REF!)</f>
        <v>#REF!</v>
      </c>
      <c r="K61" s="505"/>
      <c r="L61" s="498"/>
    </row>
    <row r="62" spans="1:15" s="143" customFormat="1" ht="12" x14ac:dyDescent="0.2">
      <c r="A62" s="491"/>
      <c r="B62" s="492" t="s">
        <v>167</v>
      </c>
      <c r="C62" s="493" t="s">
        <v>168</v>
      </c>
      <c r="D62" s="494" t="s">
        <v>233</v>
      </c>
      <c r="E62" s="486" t="str">
        <f t="shared" si="2"/>
        <v>UN</v>
      </c>
      <c r="F62" s="495">
        <v>0.61</v>
      </c>
      <c r="G62" s="513" t="str">
        <f>IF(F62=0,0,"x")</f>
        <v>x</v>
      </c>
      <c r="H62" s="496">
        <v>0.61</v>
      </c>
      <c r="I62" s="511" t="str">
        <f t="shared" si="7"/>
        <v>m</v>
      </c>
      <c r="J62" s="497" t="e">
        <f>SUMIF(#REF!,'Resumo Esquadrias - T1'!$B62,#REF!)</f>
        <v>#REF!</v>
      </c>
      <c r="K62" s="505"/>
      <c r="L62" s="498"/>
    </row>
    <row r="63" spans="1:15" s="143" customFormat="1" ht="12" x14ac:dyDescent="0.2">
      <c r="A63" s="491"/>
      <c r="B63" s="492" t="s">
        <v>169</v>
      </c>
      <c r="C63" s="493" t="s">
        <v>168</v>
      </c>
      <c r="D63" s="494" t="s">
        <v>234</v>
      </c>
      <c r="E63" s="486" t="str">
        <f t="shared" si="2"/>
        <v>UN</v>
      </c>
      <c r="F63" s="495">
        <v>1.21</v>
      </c>
      <c r="G63" s="513" t="str">
        <f>IF(F63=0,0,"x")</f>
        <v>x</v>
      </c>
      <c r="H63" s="496">
        <v>1.01</v>
      </c>
      <c r="I63" s="511" t="str">
        <f t="shared" si="7"/>
        <v>m</v>
      </c>
      <c r="J63" s="497" t="e">
        <f>SUMIF(#REF!,'Resumo Esquadrias - T1'!$B63,#REF!)</f>
        <v>#REF!</v>
      </c>
      <c r="K63" s="505"/>
      <c r="L63" s="498"/>
    </row>
    <row r="64" spans="1:15" s="143" customFormat="1" ht="12" x14ac:dyDescent="0.2">
      <c r="A64" s="491"/>
      <c r="B64" s="492" t="s">
        <v>170</v>
      </c>
      <c r="C64" s="493" t="s">
        <v>168</v>
      </c>
      <c r="D64" s="494" t="s">
        <v>235</v>
      </c>
      <c r="E64" s="486" t="str">
        <f t="shared" si="2"/>
        <v>UN</v>
      </c>
      <c r="F64" s="495">
        <v>1.21</v>
      </c>
      <c r="G64" s="513" t="str">
        <f t="shared" si="6"/>
        <v>x</v>
      </c>
      <c r="H64" s="496">
        <v>0.71</v>
      </c>
      <c r="I64" s="511" t="str">
        <f t="shared" si="7"/>
        <v>m</v>
      </c>
      <c r="J64" s="497" t="e">
        <f>SUMIF(#REF!,'Resumo Esquadrias - T1'!$B64,#REF!)</f>
        <v>#REF!</v>
      </c>
      <c r="K64" s="505"/>
      <c r="L64" s="498"/>
    </row>
    <row r="65" spans="1:12" s="143" customFormat="1" ht="12" x14ac:dyDescent="0.2">
      <c r="A65" s="491"/>
      <c r="B65" s="492" t="s">
        <v>171</v>
      </c>
      <c r="C65" s="493" t="s">
        <v>172</v>
      </c>
      <c r="D65" s="494" t="s">
        <v>236</v>
      </c>
      <c r="E65" s="486" t="str">
        <f t="shared" si="2"/>
        <v>UN</v>
      </c>
      <c r="F65" s="495">
        <v>1.81</v>
      </c>
      <c r="G65" s="513" t="str">
        <f t="shared" si="6"/>
        <v>x</v>
      </c>
      <c r="H65" s="496">
        <v>2.21</v>
      </c>
      <c r="I65" s="511" t="str">
        <f t="shared" si="7"/>
        <v>m</v>
      </c>
      <c r="J65" s="497" t="e">
        <f>SUMIF(#REF!,'Resumo Esquadrias - T1'!$B65,#REF!)</f>
        <v>#REF!</v>
      </c>
      <c r="K65" s="505"/>
      <c r="L65" s="498"/>
    </row>
    <row r="66" spans="1:12" s="143" customFormat="1" ht="12" x14ac:dyDescent="0.2">
      <c r="A66" s="491"/>
      <c r="B66" s="492" t="s">
        <v>173</v>
      </c>
      <c r="C66" s="493" t="s">
        <v>168</v>
      </c>
      <c r="D66" s="494" t="s">
        <v>237</v>
      </c>
      <c r="E66" s="486" t="str">
        <f t="shared" si="2"/>
        <v>UN</v>
      </c>
      <c r="F66" s="495">
        <v>0.21</v>
      </c>
      <c r="G66" s="513" t="str">
        <f>IF(F66=0,0,"x")</f>
        <v>x</v>
      </c>
      <c r="H66" s="496">
        <v>0.21</v>
      </c>
      <c r="I66" s="511" t="str">
        <f>IF(H66=0,0,"m")</f>
        <v>m</v>
      </c>
      <c r="J66" s="497" t="e">
        <f>SUMIF(#REF!,'Resumo Esquadrias - T1'!$B66,#REF!)</f>
        <v>#REF!</v>
      </c>
      <c r="K66" s="505"/>
      <c r="L66" s="498"/>
    </row>
    <row r="67" spans="1:12" s="143" customFormat="1" ht="12" x14ac:dyDescent="0.2">
      <c r="A67" s="491"/>
      <c r="B67" s="492" t="s">
        <v>311</v>
      </c>
      <c r="C67" s="493" t="s">
        <v>168</v>
      </c>
      <c r="D67" s="494"/>
      <c r="E67" s="486" t="str">
        <f>IF(B67="","","UN")</f>
        <v>UN</v>
      </c>
      <c r="F67" s="495">
        <v>0.21</v>
      </c>
      <c r="G67" s="513" t="str">
        <f>IF(F67=0,0,"x")</f>
        <v>x</v>
      </c>
      <c r="H67" s="496">
        <v>0.21</v>
      </c>
      <c r="I67" s="511" t="str">
        <f>IF(H67=0,0,"m")</f>
        <v>m</v>
      </c>
      <c r="J67" s="497" t="e">
        <f>SUMIF(#REF!,'Resumo Esquadrias - T1'!$B67,#REF!)</f>
        <v>#REF!</v>
      </c>
      <c r="K67" s="505"/>
      <c r="L67" s="498"/>
    </row>
    <row r="68" spans="1:12" s="143" customFormat="1" ht="12" x14ac:dyDescent="0.2">
      <c r="A68" s="491"/>
      <c r="B68" s="492" t="s">
        <v>174</v>
      </c>
      <c r="C68" s="493" t="s">
        <v>168</v>
      </c>
      <c r="D68" s="494" t="s">
        <v>238</v>
      </c>
      <c r="E68" s="486" t="str">
        <f t="shared" si="2"/>
        <v>UN</v>
      </c>
      <c r="F68" s="495">
        <v>2.0099999999999998</v>
      </c>
      <c r="G68" s="513" t="str">
        <f t="shared" si="6"/>
        <v>x</v>
      </c>
      <c r="H68" s="496">
        <v>1.01</v>
      </c>
      <c r="I68" s="511" t="str">
        <f t="shared" si="7"/>
        <v>m</v>
      </c>
      <c r="J68" s="497" t="e">
        <f>SUMIF(#REF!,'Resumo Esquadrias - T1'!$B68,#REF!)</f>
        <v>#REF!</v>
      </c>
      <c r="K68" s="505"/>
      <c r="L68" s="498"/>
    </row>
    <row r="69" spans="1:12" s="143" customFormat="1" ht="12" x14ac:dyDescent="0.2">
      <c r="A69" s="491"/>
      <c r="B69" s="492" t="s">
        <v>175</v>
      </c>
      <c r="C69" s="493" t="s">
        <v>168</v>
      </c>
      <c r="D69" s="494" t="s">
        <v>239</v>
      </c>
      <c r="E69" s="486" t="str">
        <f t="shared" ref="E69:E104" si="8">IF(B69="","","UN")</f>
        <v>UN</v>
      </c>
      <c r="F69" s="495">
        <v>0.9</v>
      </c>
      <c r="G69" s="513" t="str">
        <f t="shared" si="6"/>
        <v>x</v>
      </c>
      <c r="H69" s="496">
        <v>2.2200000000000002</v>
      </c>
      <c r="I69" s="511" t="str">
        <f t="shared" si="7"/>
        <v>m</v>
      </c>
      <c r="J69" s="497" t="e">
        <f>SUMIF(#REF!,'Resumo Esquadrias - T1'!$B69,#REF!)</f>
        <v>#REF!</v>
      </c>
      <c r="K69" s="505"/>
      <c r="L69" s="498"/>
    </row>
    <row r="70" spans="1:12" s="143" customFormat="1" ht="12" x14ac:dyDescent="0.2">
      <c r="A70" s="491"/>
      <c r="B70" s="492" t="s">
        <v>176</v>
      </c>
      <c r="C70" s="493" t="s">
        <v>168</v>
      </c>
      <c r="D70" s="494" t="s">
        <v>105</v>
      </c>
      <c r="E70" s="486" t="str">
        <f t="shared" si="8"/>
        <v>UN</v>
      </c>
      <c r="F70" s="495">
        <v>0.71</v>
      </c>
      <c r="G70" s="513" t="str">
        <f>IF(F70=0,0,"x")</f>
        <v>x</v>
      </c>
      <c r="H70" s="496">
        <v>1.41</v>
      </c>
      <c r="I70" s="511" t="str">
        <f t="shared" si="7"/>
        <v>m</v>
      </c>
      <c r="J70" s="497" t="e">
        <f>SUMIF(#REF!,'Resumo Esquadrias - T1'!$B70,#REF!)</f>
        <v>#REF!</v>
      </c>
      <c r="K70" s="505"/>
      <c r="L70" s="498"/>
    </row>
    <row r="71" spans="1:12" s="143" customFormat="1" ht="12" x14ac:dyDescent="0.2">
      <c r="A71" s="491"/>
      <c r="B71" s="492" t="s">
        <v>177</v>
      </c>
      <c r="C71" s="493" t="s">
        <v>168</v>
      </c>
      <c r="D71" s="494" t="s">
        <v>105</v>
      </c>
      <c r="E71" s="486" t="str">
        <f t="shared" si="8"/>
        <v>UN</v>
      </c>
      <c r="F71" s="495">
        <v>0.81</v>
      </c>
      <c r="G71" s="513" t="str">
        <f>IF(F71=0,0,"x")</f>
        <v>x</v>
      </c>
      <c r="H71" s="496">
        <v>1.21</v>
      </c>
      <c r="I71" s="511" t="str">
        <f t="shared" si="7"/>
        <v>m</v>
      </c>
      <c r="J71" s="497" t="e">
        <f>SUMIF(#REF!,'Resumo Esquadrias - T1'!$B71,#REF!)</f>
        <v>#REF!</v>
      </c>
      <c r="K71" s="505"/>
      <c r="L71" s="498"/>
    </row>
    <row r="72" spans="1:12" s="143" customFormat="1" ht="12" x14ac:dyDescent="0.2">
      <c r="A72" s="491"/>
      <c r="B72" s="492" t="s">
        <v>272</v>
      </c>
      <c r="C72" s="493" t="s">
        <v>272</v>
      </c>
      <c r="E72" s="486" t="str">
        <f t="shared" si="8"/>
        <v>UN</v>
      </c>
      <c r="F72" s="495">
        <v>0.4</v>
      </c>
      <c r="G72" s="513" t="str">
        <f t="shared" si="6"/>
        <v>x</v>
      </c>
      <c r="H72" s="496">
        <v>0.21</v>
      </c>
      <c r="I72" s="511" t="str">
        <f t="shared" si="7"/>
        <v>m</v>
      </c>
      <c r="J72" s="497" t="e">
        <f>SUMIF(#REF!,'Resumo Esquadrias - T1'!$B72,#REF!)</f>
        <v>#REF!</v>
      </c>
      <c r="K72" s="505"/>
      <c r="L72" s="498"/>
    </row>
    <row r="73" spans="1:12" s="143" customFormat="1" ht="24" x14ac:dyDescent="0.2">
      <c r="A73" s="491"/>
      <c r="B73" s="492" t="s">
        <v>275</v>
      </c>
      <c r="C73" s="493" t="s">
        <v>274</v>
      </c>
      <c r="D73" s="494" t="s">
        <v>241</v>
      </c>
      <c r="E73" s="486" t="str">
        <f>IF(B73="","","UN")</f>
        <v>UN</v>
      </c>
      <c r="F73" s="495">
        <v>1.7</v>
      </c>
      <c r="G73" s="513" t="str">
        <f>IF(F73=0,0,"x")</f>
        <v>x</v>
      </c>
      <c r="H73" s="496">
        <v>1.5</v>
      </c>
      <c r="I73" s="511" t="str">
        <f>IF(H73=0,0,"m")</f>
        <v>m</v>
      </c>
      <c r="J73" s="497" t="e">
        <f>SUMIF(#REF!,'Resumo Esquadrias - T1'!$B73,#REF!)</f>
        <v>#REF!</v>
      </c>
      <c r="K73" s="503"/>
      <c r="L73" s="498"/>
    </row>
    <row r="74" spans="1:12" s="143" customFormat="1" ht="12" x14ac:dyDescent="0.2">
      <c r="A74" s="491"/>
      <c r="B74" s="492" t="s">
        <v>276</v>
      </c>
      <c r="C74" s="493" t="s">
        <v>277</v>
      </c>
      <c r="D74" s="494" t="s">
        <v>312</v>
      </c>
      <c r="E74" s="486" t="str">
        <f>IF(B74="","","UN")</f>
        <v>UN</v>
      </c>
      <c r="F74" s="495">
        <v>0.9</v>
      </c>
      <c r="G74" s="513" t="str">
        <f>IF(F74=0,0,"x")</f>
        <v>x</v>
      </c>
      <c r="H74" s="496">
        <v>1.5</v>
      </c>
      <c r="I74" s="511" t="str">
        <f>IF(H74=0,0,"m")</f>
        <v>m</v>
      </c>
      <c r="J74" s="497" t="e">
        <f>SUMIF(#REF!,'Resumo Esquadrias - T1'!$B74,#REF!)</f>
        <v>#REF!</v>
      </c>
      <c r="K74" s="503"/>
      <c r="L74" s="498"/>
    </row>
    <row r="75" spans="1:12" s="143" customFormat="1" ht="12" x14ac:dyDescent="0.2">
      <c r="A75" s="491"/>
      <c r="B75" s="492"/>
      <c r="C75" s="493"/>
      <c r="D75" s="494"/>
      <c r="E75" s="486" t="str">
        <f t="shared" si="8"/>
        <v/>
      </c>
      <c r="F75" s="495"/>
      <c r="G75" s="513">
        <f t="shared" si="6"/>
        <v>0</v>
      </c>
      <c r="H75" s="496"/>
      <c r="I75" s="511">
        <f t="shared" si="7"/>
        <v>0</v>
      </c>
      <c r="J75" s="497" t="e">
        <f>SUMIF(#REF!,'Resumo Esquadrias - T1'!$B75,#REF!)</f>
        <v>#REF!</v>
      </c>
      <c r="K75" s="499"/>
      <c r="L75" s="498"/>
    </row>
    <row r="76" spans="1:12" s="143" customFormat="1" ht="12" x14ac:dyDescent="0.2">
      <c r="A76" s="491"/>
      <c r="B76" s="492"/>
      <c r="C76" s="493"/>
      <c r="D76" s="494"/>
      <c r="E76" s="486" t="str">
        <f t="shared" si="8"/>
        <v/>
      </c>
      <c r="F76" s="495"/>
      <c r="G76" s="513">
        <f t="shared" si="6"/>
        <v>0</v>
      </c>
      <c r="H76" s="496"/>
      <c r="I76" s="511">
        <f t="shared" si="7"/>
        <v>0</v>
      </c>
      <c r="J76" s="497" t="e">
        <f>SUMIF(#REF!,'Resumo Esquadrias - T1'!$B76,#REF!)</f>
        <v>#REF!</v>
      </c>
      <c r="K76" s="499"/>
      <c r="L76" s="498"/>
    </row>
    <row r="77" spans="1:12" s="143" customFormat="1" ht="12" x14ac:dyDescent="0.2">
      <c r="A77" s="491"/>
      <c r="B77" s="492"/>
      <c r="C77" s="142"/>
      <c r="D77" s="500"/>
      <c r="E77" s="486" t="str">
        <f t="shared" si="8"/>
        <v/>
      </c>
      <c r="F77" s="495"/>
      <c r="G77" s="513">
        <f t="shared" si="6"/>
        <v>0</v>
      </c>
      <c r="H77" s="496"/>
      <c r="I77" s="511">
        <f t="shared" si="7"/>
        <v>0</v>
      </c>
      <c r="J77" s="497" t="e">
        <f>SUMIF(#REF!,'Resumo Esquadrias - T1'!$B77,#REF!)</f>
        <v>#REF!</v>
      </c>
      <c r="K77" s="499"/>
      <c r="L77" s="498"/>
    </row>
    <row r="78" spans="1:12" s="143" customFormat="1" ht="12" x14ac:dyDescent="0.2">
      <c r="A78" s="491"/>
      <c r="B78" s="492"/>
      <c r="C78" s="142"/>
      <c r="D78" s="500"/>
      <c r="E78" s="486" t="str">
        <f t="shared" si="8"/>
        <v/>
      </c>
      <c r="F78" s="495"/>
      <c r="G78" s="513">
        <f t="shared" si="6"/>
        <v>0</v>
      </c>
      <c r="H78" s="496"/>
      <c r="I78" s="511">
        <f t="shared" si="7"/>
        <v>0</v>
      </c>
      <c r="J78" s="497" t="e">
        <f>SUMIF(#REF!,'Resumo Esquadrias - T1'!$B78,#REF!)</f>
        <v>#REF!</v>
      </c>
      <c r="K78" s="499"/>
      <c r="L78" s="498"/>
    </row>
    <row r="79" spans="1:12" s="143" customFormat="1" ht="12" x14ac:dyDescent="0.2">
      <c r="A79" s="491"/>
      <c r="B79" s="492"/>
      <c r="C79" s="142"/>
      <c r="D79" s="500"/>
      <c r="E79" s="486" t="str">
        <f t="shared" si="8"/>
        <v/>
      </c>
      <c r="F79" s="495"/>
      <c r="G79" s="513">
        <f t="shared" si="6"/>
        <v>0</v>
      </c>
      <c r="H79" s="496"/>
      <c r="I79" s="511">
        <f t="shared" si="7"/>
        <v>0</v>
      </c>
      <c r="J79" s="497" t="e">
        <f>SUMIF(#REF!,'Resumo Esquadrias - T1'!$B79,#REF!)</f>
        <v>#REF!</v>
      </c>
      <c r="K79" s="499"/>
      <c r="L79" s="498"/>
    </row>
    <row r="80" spans="1:12" s="143" customFormat="1" ht="12" x14ac:dyDescent="0.2">
      <c r="A80" s="491"/>
      <c r="B80" s="492"/>
      <c r="C80" s="142"/>
      <c r="D80" s="500"/>
      <c r="E80" s="486" t="str">
        <f t="shared" si="8"/>
        <v/>
      </c>
      <c r="F80" s="495"/>
      <c r="G80" s="513">
        <f t="shared" si="6"/>
        <v>0</v>
      </c>
      <c r="H80" s="496"/>
      <c r="I80" s="511">
        <f t="shared" si="7"/>
        <v>0</v>
      </c>
      <c r="J80" s="497" t="e">
        <f>SUMIF(#REF!,'Resumo Esquadrias - T1'!$B80,#REF!)</f>
        <v>#REF!</v>
      </c>
      <c r="K80" s="499"/>
      <c r="L80" s="498"/>
    </row>
    <row r="81" spans="1:12" s="143" customFormat="1" ht="12" x14ac:dyDescent="0.2">
      <c r="A81" s="491"/>
      <c r="B81" s="492"/>
      <c r="C81" s="142"/>
      <c r="D81" s="500"/>
      <c r="E81" s="486" t="str">
        <f t="shared" si="8"/>
        <v/>
      </c>
      <c r="F81" s="495"/>
      <c r="G81" s="513">
        <f t="shared" si="6"/>
        <v>0</v>
      </c>
      <c r="H81" s="496"/>
      <c r="I81" s="511">
        <f t="shared" si="7"/>
        <v>0</v>
      </c>
      <c r="J81" s="497" t="e">
        <f>SUMIF(#REF!,'Resumo Esquadrias - T1'!$B81,#REF!)</f>
        <v>#REF!</v>
      </c>
      <c r="K81" s="499"/>
      <c r="L81" s="498"/>
    </row>
    <row r="82" spans="1:12" s="143" customFormat="1" ht="12" x14ac:dyDescent="0.2">
      <c r="A82" s="491"/>
      <c r="B82" s="492"/>
      <c r="C82" s="142"/>
      <c r="D82" s="500"/>
      <c r="E82" s="486" t="str">
        <f t="shared" si="8"/>
        <v/>
      </c>
      <c r="F82" s="495"/>
      <c r="G82" s="513">
        <f t="shared" si="6"/>
        <v>0</v>
      </c>
      <c r="H82" s="496"/>
      <c r="I82" s="511">
        <f t="shared" si="7"/>
        <v>0</v>
      </c>
      <c r="J82" s="497" t="e">
        <f>SUMIF(#REF!,'Resumo Esquadrias - T1'!$B82,#REF!)</f>
        <v>#REF!</v>
      </c>
      <c r="K82" s="499"/>
      <c r="L82" s="498"/>
    </row>
    <row r="83" spans="1:12" s="143" customFormat="1" ht="12" x14ac:dyDescent="0.2">
      <c r="A83" s="491"/>
      <c r="B83" s="492"/>
      <c r="C83" s="493"/>
      <c r="D83" s="494"/>
      <c r="E83" s="486" t="str">
        <f t="shared" si="8"/>
        <v/>
      </c>
      <c r="F83" s="495"/>
      <c r="G83" s="513">
        <f t="shared" si="6"/>
        <v>0</v>
      </c>
      <c r="H83" s="496"/>
      <c r="I83" s="511">
        <f t="shared" si="7"/>
        <v>0</v>
      </c>
      <c r="J83" s="497" t="e">
        <f>SUMIF(#REF!,'Resumo Esquadrias - T1'!$B83,#REF!)</f>
        <v>#REF!</v>
      </c>
      <c r="K83" s="499"/>
      <c r="L83" s="498"/>
    </row>
    <row r="84" spans="1:12" s="143" customFormat="1" ht="12" x14ac:dyDescent="0.2">
      <c r="A84" s="491"/>
      <c r="B84" s="492"/>
      <c r="C84" s="493"/>
      <c r="D84" s="494"/>
      <c r="E84" s="486" t="str">
        <f t="shared" si="8"/>
        <v/>
      </c>
      <c r="F84" s="495"/>
      <c r="G84" s="513">
        <f t="shared" si="6"/>
        <v>0</v>
      </c>
      <c r="H84" s="496"/>
      <c r="I84" s="511">
        <f t="shared" si="7"/>
        <v>0</v>
      </c>
      <c r="J84" s="497" t="e">
        <f>SUMIF(#REF!,'Resumo Esquadrias - T1'!$B84,#REF!)</f>
        <v>#REF!</v>
      </c>
      <c r="K84" s="499"/>
      <c r="L84" s="498"/>
    </row>
    <row r="85" spans="1:12" s="143" customFormat="1" ht="12" x14ac:dyDescent="0.2">
      <c r="A85" s="491"/>
      <c r="B85" s="492"/>
      <c r="C85" s="142"/>
      <c r="D85" s="500"/>
      <c r="E85" s="486" t="str">
        <f t="shared" si="8"/>
        <v/>
      </c>
      <c r="F85" s="495"/>
      <c r="G85" s="513">
        <f t="shared" si="6"/>
        <v>0</v>
      </c>
      <c r="H85" s="496"/>
      <c r="I85" s="511">
        <f t="shared" si="7"/>
        <v>0</v>
      </c>
      <c r="J85" s="497" t="e">
        <f>SUMIF(#REF!,'Resumo Esquadrias - T1'!$B85,#REF!)</f>
        <v>#REF!</v>
      </c>
      <c r="K85" s="499"/>
      <c r="L85" s="498"/>
    </row>
    <row r="86" spans="1:12" s="143" customFormat="1" ht="12" x14ac:dyDescent="0.2">
      <c r="A86" s="491"/>
      <c r="B86" s="492"/>
      <c r="C86" s="142"/>
      <c r="D86" s="500"/>
      <c r="E86" s="486" t="str">
        <f t="shared" si="8"/>
        <v/>
      </c>
      <c r="F86" s="495"/>
      <c r="G86" s="513">
        <f t="shared" si="6"/>
        <v>0</v>
      </c>
      <c r="H86" s="496"/>
      <c r="I86" s="511">
        <f t="shared" si="7"/>
        <v>0</v>
      </c>
      <c r="J86" s="497" t="e">
        <f>SUMIF(#REF!,'Resumo Esquadrias - T1'!$B86,#REF!)</f>
        <v>#REF!</v>
      </c>
      <c r="K86" s="499"/>
      <c r="L86" s="498"/>
    </row>
    <row r="87" spans="1:12" s="143" customFormat="1" ht="12" x14ac:dyDescent="0.2">
      <c r="A87" s="491"/>
      <c r="B87" s="492"/>
      <c r="C87" s="493"/>
      <c r="D87" s="494"/>
      <c r="E87" s="486" t="str">
        <f t="shared" si="8"/>
        <v/>
      </c>
      <c r="F87" s="495"/>
      <c r="G87" s="513">
        <f t="shared" si="6"/>
        <v>0</v>
      </c>
      <c r="H87" s="496"/>
      <c r="I87" s="511">
        <f t="shared" si="7"/>
        <v>0</v>
      </c>
      <c r="J87" s="497" t="e">
        <f>SUMIF(#REF!,'Resumo Esquadrias - T1'!$B87,#REF!)</f>
        <v>#REF!</v>
      </c>
      <c r="K87" s="499"/>
      <c r="L87" s="498"/>
    </row>
    <row r="88" spans="1:12" s="143" customFormat="1" ht="12" x14ac:dyDescent="0.2">
      <c r="A88" s="491"/>
      <c r="B88" s="492"/>
      <c r="C88" s="493"/>
      <c r="D88" s="494"/>
      <c r="E88" s="486" t="str">
        <f t="shared" si="8"/>
        <v/>
      </c>
      <c r="F88" s="495"/>
      <c r="G88" s="513">
        <f t="shared" si="6"/>
        <v>0</v>
      </c>
      <c r="H88" s="496"/>
      <c r="I88" s="511">
        <f t="shared" si="7"/>
        <v>0</v>
      </c>
      <c r="J88" s="497" t="e">
        <f>SUMIF(#REF!,'Resumo Esquadrias - T1'!$B88,#REF!)</f>
        <v>#REF!</v>
      </c>
      <c r="K88" s="499"/>
      <c r="L88" s="498"/>
    </row>
    <row r="89" spans="1:12" s="143" customFormat="1" ht="12" x14ac:dyDescent="0.2">
      <c r="A89" s="491"/>
      <c r="B89" s="492"/>
      <c r="C89" s="493"/>
      <c r="D89" s="494"/>
      <c r="E89" s="486" t="str">
        <f t="shared" si="8"/>
        <v/>
      </c>
      <c r="F89" s="495"/>
      <c r="G89" s="513">
        <f t="shared" si="6"/>
        <v>0</v>
      </c>
      <c r="H89" s="496"/>
      <c r="I89" s="511">
        <f t="shared" si="7"/>
        <v>0</v>
      </c>
      <c r="J89" s="497" t="e">
        <f>SUMIF(#REF!,'Resumo Esquadrias - T1'!$B89,#REF!)</f>
        <v>#REF!</v>
      </c>
      <c r="K89" s="499"/>
      <c r="L89" s="498"/>
    </row>
    <row r="90" spans="1:12" s="143" customFormat="1" ht="12" x14ac:dyDescent="0.2">
      <c r="A90" s="491"/>
      <c r="B90" s="492"/>
      <c r="C90" s="493"/>
      <c r="D90" s="494"/>
      <c r="E90" s="486" t="str">
        <f t="shared" si="8"/>
        <v/>
      </c>
      <c r="F90" s="495"/>
      <c r="G90" s="513">
        <f t="shared" si="6"/>
        <v>0</v>
      </c>
      <c r="H90" s="496"/>
      <c r="I90" s="511">
        <f t="shared" si="7"/>
        <v>0</v>
      </c>
      <c r="J90" s="497" t="e">
        <f>SUMIF(#REF!,'Resumo Esquadrias - T1'!$B90,#REF!)</f>
        <v>#REF!</v>
      </c>
      <c r="K90" s="499"/>
      <c r="L90" s="498"/>
    </row>
    <row r="91" spans="1:12" s="143" customFormat="1" ht="12" x14ac:dyDescent="0.2">
      <c r="A91" s="491"/>
      <c r="B91" s="492"/>
      <c r="C91" s="493"/>
      <c r="D91" s="494"/>
      <c r="E91" s="486" t="str">
        <f t="shared" si="8"/>
        <v/>
      </c>
      <c r="F91" s="495"/>
      <c r="G91" s="513">
        <f t="shared" si="6"/>
        <v>0</v>
      </c>
      <c r="H91" s="496"/>
      <c r="I91" s="511">
        <f t="shared" si="7"/>
        <v>0</v>
      </c>
      <c r="J91" s="497" t="e">
        <f>SUMIF(#REF!,'Resumo Esquadrias - T1'!$B91,#REF!)</f>
        <v>#REF!</v>
      </c>
      <c r="K91" s="499"/>
      <c r="L91" s="498"/>
    </row>
    <row r="92" spans="1:12" s="143" customFormat="1" ht="12" x14ac:dyDescent="0.2">
      <c r="A92" s="491"/>
      <c r="B92" s="492"/>
      <c r="C92" s="493"/>
      <c r="D92" s="494"/>
      <c r="E92" s="486" t="str">
        <f t="shared" si="8"/>
        <v/>
      </c>
      <c r="F92" s="495"/>
      <c r="G92" s="513">
        <f t="shared" si="6"/>
        <v>0</v>
      </c>
      <c r="H92" s="496"/>
      <c r="I92" s="511">
        <f t="shared" si="7"/>
        <v>0</v>
      </c>
      <c r="J92" s="497" t="e">
        <f>SUMIF(#REF!,'Resumo Esquadrias - T1'!$B92,#REF!)</f>
        <v>#REF!</v>
      </c>
      <c r="K92" s="499"/>
      <c r="L92" s="498"/>
    </row>
    <row r="93" spans="1:12" s="143" customFormat="1" ht="12" x14ac:dyDescent="0.2">
      <c r="A93" s="491"/>
      <c r="B93" s="492"/>
      <c r="C93" s="493"/>
      <c r="D93" s="494"/>
      <c r="E93" s="486" t="str">
        <f t="shared" si="8"/>
        <v/>
      </c>
      <c r="F93" s="495"/>
      <c r="G93" s="513">
        <f t="shared" si="6"/>
        <v>0</v>
      </c>
      <c r="H93" s="496"/>
      <c r="I93" s="511">
        <f t="shared" si="7"/>
        <v>0</v>
      </c>
      <c r="J93" s="497" t="e">
        <f>SUMIF(#REF!,'Resumo Esquadrias - T1'!$B93,#REF!)</f>
        <v>#REF!</v>
      </c>
      <c r="K93" s="499"/>
      <c r="L93" s="498"/>
    </row>
    <row r="94" spans="1:12" s="143" customFormat="1" ht="12" x14ac:dyDescent="0.2">
      <c r="A94" s="491"/>
      <c r="B94" s="492"/>
      <c r="C94" s="493"/>
      <c r="D94" s="494"/>
      <c r="E94" s="486" t="str">
        <f t="shared" si="8"/>
        <v/>
      </c>
      <c r="F94" s="495"/>
      <c r="G94" s="513">
        <f t="shared" si="6"/>
        <v>0</v>
      </c>
      <c r="H94" s="496"/>
      <c r="I94" s="511">
        <f t="shared" si="7"/>
        <v>0</v>
      </c>
      <c r="J94" s="497" t="e">
        <f>SUMIF(#REF!,'Resumo Esquadrias - T1'!$B94,#REF!)</f>
        <v>#REF!</v>
      </c>
      <c r="K94" s="499"/>
      <c r="L94" s="498"/>
    </row>
    <row r="95" spans="1:12" s="143" customFormat="1" ht="12" x14ac:dyDescent="0.2">
      <c r="A95" s="491"/>
      <c r="B95" s="492"/>
      <c r="C95" s="493"/>
      <c r="D95" s="494"/>
      <c r="E95" s="486" t="str">
        <f t="shared" si="8"/>
        <v/>
      </c>
      <c r="F95" s="495"/>
      <c r="G95" s="513">
        <f t="shared" si="6"/>
        <v>0</v>
      </c>
      <c r="H95" s="496"/>
      <c r="I95" s="511">
        <f t="shared" si="7"/>
        <v>0</v>
      </c>
      <c r="J95" s="497" t="e">
        <f>SUMIF(#REF!,'Resumo Esquadrias - T1'!$B95,#REF!)</f>
        <v>#REF!</v>
      </c>
      <c r="K95" s="499"/>
      <c r="L95" s="498"/>
    </row>
    <row r="96" spans="1:12" s="143" customFormat="1" ht="12" x14ac:dyDescent="0.2">
      <c r="A96" s="491"/>
      <c r="B96" s="492"/>
      <c r="C96" s="493"/>
      <c r="D96" s="494"/>
      <c r="E96" s="486" t="str">
        <f t="shared" si="8"/>
        <v/>
      </c>
      <c r="F96" s="495"/>
      <c r="G96" s="513">
        <f t="shared" si="6"/>
        <v>0</v>
      </c>
      <c r="H96" s="496"/>
      <c r="I96" s="511">
        <f t="shared" si="7"/>
        <v>0</v>
      </c>
      <c r="J96" s="497" t="e">
        <f>SUMIF(#REF!,'Resumo Esquadrias - T1'!$B96,#REF!)</f>
        <v>#REF!</v>
      </c>
      <c r="K96" s="499"/>
      <c r="L96" s="498"/>
    </row>
    <row r="97" spans="1:15" s="143" customFormat="1" ht="12" x14ac:dyDescent="0.2">
      <c r="A97" s="491"/>
      <c r="B97" s="492"/>
      <c r="C97" s="493"/>
      <c r="D97" s="494"/>
      <c r="E97" s="486" t="str">
        <f t="shared" si="8"/>
        <v/>
      </c>
      <c r="F97" s="495"/>
      <c r="G97" s="513">
        <f t="shared" si="6"/>
        <v>0</v>
      </c>
      <c r="H97" s="496"/>
      <c r="I97" s="511">
        <f t="shared" si="7"/>
        <v>0</v>
      </c>
      <c r="J97" s="497" t="e">
        <f>SUMIF(#REF!,'Resumo Esquadrias - T1'!$B97,#REF!)</f>
        <v>#REF!</v>
      </c>
      <c r="K97" s="499"/>
      <c r="L97" s="498"/>
    </row>
    <row r="98" spans="1:15" s="143" customFormat="1" ht="12" x14ac:dyDescent="0.2">
      <c r="A98" s="491"/>
      <c r="B98" s="492"/>
      <c r="C98" s="493"/>
      <c r="D98" s="494"/>
      <c r="E98" s="486" t="str">
        <f t="shared" si="8"/>
        <v/>
      </c>
      <c r="F98" s="495"/>
      <c r="G98" s="513">
        <f t="shared" si="6"/>
        <v>0</v>
      </c>
      <c r="H98" s="496"/>
      <c r="I98" s="511">
        <f t="shared" si="7"/>
        <v>0</v>
      </c>
      <c r="J98" s="497" t="e">
        <f>SUMIF(#REF!,'Resumo Esquadrias - T1'!$B98,#REF!)</f>
        <v>#REF!</v>
      </c>
      <c r="K98" s="499"/>
      <c r="L98" s="498"/>
    </row>
    <row r="99" spans="1:15" s="143" customFormat="1" ht="12" x14ac:dyDescent="0.2">
      <c r="A99" s="491"/>
      <c r="B99" s="492"/>
      <c r="C99" s="493"/>
      <c r="D99" s="494"/>
      <c r="E99" s="486" t="str">
        <f t="shared" si="8"/>
        <v/>
      </c>
      <c r="F99" s="495"/>
      <c r="G99" s="513">
        <f t="shared" si="6"/>
        <v>0</v>
      </c>
      <c r="H99" s="496"/>
      <c r="I99" s="511">
        <f t="shared" si="7"/>
        <v>0</v>
      </c>
      <c r="J99" s="497" t="e">
        <f>SUMIF(#REF!,'Resumo Esquadrias - T1'!$B99,#REF!)</f>
        <v>#REF!</v>
      </c>
      <c r="K99" s="499"/>
      <c r="L99" s="498"/>
    </row>
    <row r="100" spans="1:15" s="143" customFormat="1" ht="12" x14ac:dyDescent="0.2">
      <c r="A100" s="491"/>
      <c r="B100" s="492"/>
      <c r="C100" s="493"/>
      <c r="D100" s="494"/>
      <c r="E100" s="486" t="str">
        <f t="shared" si="8"/>
        <v/>
      </c>
      <c r="F100" s="495"/>
      <c r="G100" s="513">
        <f t="shared" si="6"/>
        <v>0</v>
      </c>
      <c r="H100" s="496"/>
      <c r="I100" s="511">
        <f t="shared" si="7"/>
        <v>0</v>
      </c>
      <c r="J100" s="497" t="e">
        <f>SUMIF(#REF!,'Resumo Esquadrias - T1'!$B100,#REF!)</f>
        <v>#REF!</v>
      </c>
      <c r="K100" s="499"/>
      <c r="L100" s="498"/>
    </row>
    <row r="101" spans="1:15" s="143" customFormat="1" ht="12" x14ac:dyDescent="0.2">
      <c r="A101" s="491"/>
      <c r="B101" s="492"/>
      <c r="C101" s="493"/>
      <c r="D101" s="494"/>
      <c r="E101" s="486" t="str">
        <f t="shared" si="8"/>
        <v/>
      </c>
      <c r="F101" s="495"/>
      <c r="G101" s="513">
        <f t="shared" si="6"/>
        <v>0</v>
      </c>
      <c r="H101" s="496"/>
      <c r="I101" s="511">
        <f t="shared" si="7"/>
        <v>0</v>
      </c>
      <c r="J101" s="497" t="e">
        <f>SUMIF(#REF!,'Resumo Esquadrias - T1'!$B101,#REF!)</f>
        <v>#REF!</v>
      </c>
      <c r="K101" s="499"/>
      <c r="L101" s="498"/>
    </row>
    <row r="102" spans="1:15" s="143" customFormat="1" ht="12" x14ac:dyDescent="0.2">
      <c r="A102" s="491"/>
      <c r="B102" s="492"/>
      <c r="C102" s="493"/>
      <c r="D102" s="494"/>
      <c r="E102" s="486" t="str">
        <f t="shared" si="8"/>
        <v/>
      </c>
      <c r="F102" s="495"/>
      <c r="G102" s="513">
        <f>IF(F102=0,0,"x")</f>
        <v>0</v>
      </c>
      <c r="H102" s="496"/>
      <c r="I102" s="511">
        <f>IF(H102=0,0,"m")</f>
        <v>0</v>
      </c>
      <c r="J102" s="497" t="e">
        <f>SUMIF(#REF!,'Resumo Esquadrias - T1'!$B102,#REF!)</f>
        <v>#REF!</v>
      </c>
      <c r="K102" s="499"/>
      <c r="L102" s="498"/>
    </row>
    <row r="103" spans="1:15" s="143" customFormat="1" ht="12" x14ac:dyDescent="0.2">
      <c r="A103" s="491"/>
      <c r="B103" s="492"/>
      <c r="C103" s="493"/>
      <c r="D103" s="494"/>
      <c r="E103" s="486" t="str">
        <f t="shared" si="8"/>
        <v/>
      </c>
      <c r="F103" s="495"/>
      <c r="G103" s="513">
        <f>IF(F103=0,0,"x")</f>
        <v>0</v>
      </c>
      <c r="H103" s="496"/>
      <c r="I103" s="511">
        <f>IF(H103=0,0,"m")</f>
        <v>0</v>
      </c>
      <c r="J103" s="497" t="e">
        <f>SUMIF(#REF!,'Resumo Esquadrias - T1'!$B103,#REF!)</f>
        <v>#REF!</v>
      </c>
      <c r="K103" s="499"/>
      <c r="L103" s="498"/>
    </row>
    <row r="104" spans="1:15" s="143" customFormat="1" ht="12" x14ac:dyDescent="0.2">
      <c r="A104" s="491"/>
      <c r="B104" s="492"/>
      <c r="C104" s="493"/>
      <c r="D104" s="494"/>
      <c r="E104" s="486" t="str">
        <f t="shared" si="8"/>
        <v/>
      </c>
      <c r="F104" s="495"/>
      <c r="G104" s="513">
        <f>IF(F104=0,0,"x")</f>
        <v>0</v>
      </c>
      <c r="H104" s="496"/>
      <c r="I104" s="511">
        <f>IF(H104=0,0,"m")</f>
        <v>0</v>
      </c>
      <c r="J104" s="497" t="e">
        <f>SUMIF(#REF!,'Resumo Esquadrias - T1'!$B104,#REF!)</f>
        <v>#REF!</v>
      </c>
      <c r="K104" s="499"/>
      <c r="L104" s="498"/>
    </row>
    <row r="105" spans="1:15" ht="14.25" customHeight="1" x14ac:dyDescent="0.2">
      <c r="A105" s="188" t="s">
        <v>278</v>
      </c>
      <c r="B105" s="185"/>
      <c r="C105" s="186"/>
      <c r="D105" s="186"/>
      <c r="E105" s="187"/>
      <c r="F105" s="183"/>
      <c r="G105" s="184"/>
      <c r="H105" s="182"/>
      <c r="I105" s="523">
        <f>IF(H105=0,0,"m")</f>
        <v>0</v>
      </c>
      <c r="J105" s="526" t="e">
        <f>SUMIF(#REF!,'Resumo Esquadrias - T1'!$B105,#REF!)</f>
        <v>#REF!</v>
      </c>
      <c r="K105" s="177"/>
      <c r="L105" s="527"/>
    </row>
    <row r="106" spans="1:15" s="202" customFormat="1" ht="12" x14ac:dyDescent="0.2">
      <c r="A106" s="205"/>
      <c r="B106" s="206" t="s">
        <v>201</v>
      </c>
      <c r="C106" s="206" t="s">
        <v>204</v>
      </c>
      <c r="D106" s="206"/>
      <c r="E106" s="206"/>
      <c r="F106" s="206"/>
      <c r="G106" s="206"/>
      <c r="H106" s="206"/>
      <c r="I106" s="206"/>
      <c r="J106" s="489"/>
      <c r="K106" s="504"/>
      <c r="L106" s="490"/>
    </row>
    <row r="107" spans="1:15" s="143" customFormat="1" ht="24" x14ac:dyDescent="0.2">
      <c r="A107" s="491"/>
      <c r="B107" s="492" t="s">
        <v>182</v>
      </c>
      <c r="C107" s="493" t="s">
        <v>240</v>
      </c>
      <c r="D107" s="494" t="s">
        <v>241</v>
      </c>
      <c r="E107" s="518" t="str">
        <f t="shared" ref="E107:E115" si="9">IF(B107="","","UN")</f>
        <v>UN</v>
      </c>
      <c r="F107" s="519">
        <v>0.96</v>
      </c>
      <c r="G107" s="520" t="str">
        <f t="shared" ref="G107:G115" si="10">IF(F107=0,0,"x")</f>
        <v>x</v>
      </c>
      <c r="H107" s="521">
        <v>2.21</v>
      </c>
      <c r="I107" s="522" t="str">
        <f t="shared" ref="I107:I115" si="11">IF(H107=0,0,"m")</f>
        <v>m</v>
      </c>
      <c r="J107" s="497" t="e">
        <f>SUMIF(#REF!,'Resumo Esquadrias - T1'!$B107,#REF!)</f>
        <v>#REF!</v>
      </c>
      <c r="K107" s="505"/>
      <c r="L107" s="498"/>
      <c r="M107" s="501"/>
      <c r="O107" s="501"/>
    </row>
    <row r="108" spans="1:15" s="143" customFormat="1" ht="12" x14ac:dyDescent="0.2">
      <c r="A108" s="491"/>
      <c r="B108" s="492" t="s">
        <v>242</v>
      </c>
      <c r="C108" s="493" t="s">
        <v>243</v>
      </c>
      <c r="D108" s="494" t="s">
        <v>92</v>
      </c>
      <c r="E108" s="486" t="str">
        <f t="shared" si="9"/>
        <v>UN</v>
      </c>
      <c r="F108" s="495">
        <v>1</v>
      </c>
      <c r="G108" s="513" t="str">
        <f t="shared" si="10"/>
        <v>x</v>
      </c>
      <c r="H108" s="496">
        <v>1</v>
      </c>
      <c r="I108" s="511" t="str">
        <f t="shared" si="11"/>
        <v>m</v>
      </c>
      <c r="J108" s="497" t="e">
        <f>SUMIF(#REF!,'Resumo Esquadrias - T1'!$B108,#REF!)</f>
        <v>#REF!</v>
      </c>
      <c r="K108" s="505"/>
      <c r="L108" s="498"/>
    </row>
    <row r="109" spans="1:15" s="143" customFormat="1" ht="12" x14ac:dyDescent="0.2">
      <c r="A109" s="491"/>
      <c r="B109" s="492" t="s">
        <v>244</v>
      </c>
      <c r="C109" s="493" t="s">
        <v>245</v>
      </c>
      <c r="D109" s="494" t="s">
        <v>246</v>
      </c>
      <c r="E109" s="486" t="str">
        <f t="shared" si="9"/>
        <v>UN</v>
      </c>
      <c r="F109" s="495">
        <v>0.81</v>
      </c>
      <c r="G109" s="513" t="str">
        <f t="shared" si="10"/>
        <v>x</v>
      </c>
      <c r="H109" s="496">
        <v>0.81</v>
      </c>
      <c r="I109" s="511" t="str">
        <f t="shared" si="11"/>
        <v>m</v>
      </c>
      <c r="J109" s="497" t="e">
        <f>SUMIF(#REF!,'Resumo Esquadrias - T1'!$B109,#REF!)</f>
        <v>#REF!</v>
      </c>
      <c r="K109" s="505"/>
      <c r="L109" s="498"/>
    </row>
    <row r="110" spans="1:15" s="143" customFormat="1" ht="12" x14ac:dyDescent="0.2">
      <c r="A110" s="491"/>
      <c r="B110" s="492" t="s">
        <v>247</v>
      </c>
      <c r="C110" s="493" t="s">
        <v>248</v>
      </c>
      <c r="D110" s="494" t="s">
        <v>249</v>
      </c>
      <c r="E110" s="486" t="str">
        <f t="shared" si="9"/>
        <v>UN</v>
      </c>
      <c r="F110" s="495">
        <v>1</v>
      </c>
      <c r="G110" s="513" t="str">
        <f t="shared" si="10"/>
        <v>x</v>
      </c>
      <c r="H110" s="496">
        <v>0.94</v>
      </c>
      <c r="I110" s="511" t="str">
        <f t="shared" si="11"/>
        <v>m</v>
      </c>
      <c r="J110" s="497" t="e">
        <f>SUMIF(#REF!,'Resumo Esquadrias - T1'!$B110,#REF!)</f>
        <v>#REF!</v>
      </c>
      <c r="K110" s="505"/>
      <c r="L110" s="498"/>
    </row>
    <row r="111" spans="1:15" s="143" customFormat="1" ht="12" x14ac:dyDescent="0.2">
      <c r="A111" s="491"/>
      <c r="B111" s="492" t="s">
        <v>250</v>
      </c>
      <c r="C111" s="493" t="s">
        <v>251</v>
      </c>
      <c r="D111" s="494" t="s">
        <v>105</v>
      </c>
      <c r="E111" s="486" t="str">
        <f t="shared" si="9"/>
        <v>UN</v>
      </c>
      <c r="F111" s="495">
        <v>1</v>
      </c>
      <c r="G111" s="513" t="str">
        <f t="shared" si="10"/>
        <v>x</v>
      </c>
      <c r="H111" s="496">
        <v>1</v>
      </c>
      <c r="I111" s="511" t="str">
        <f t="shared" si="11"/>
        <v>m</v>
      </c>
      <c r="J111" s="497" t="e">
        <f>SUMIF(#REF!,'Resumo Esquadrias - T1'!$B111,#REF!)</f>
        <v>#REF!</v>
      </c>
      <c r="K111" s="505"/>
      <c r="L111" s="498"/>
    </row>
    <row r="112" spans="1:15" s="143" customFormat="1" ht="12" x14ac:dyDescent="0.2">
      <c r="A112" s="491"/>
      <c r="B112" s="492" t="s">
        <v>252</v>
      </c>
      <c r="C112" s="493" t="s">
        <v>253</v>
      </c>
      <c r="D112" s="494" t="s">
        <v>254</v>
      </c>
      <c r="E112" s="486" t="str">
        <f t="shared" si="9"/>
        <v>UN</v>
      </c>
      <c r="F112" s="495">
        <v>1</v>
      </c>
      <c r="G112" s="513" t="str">
        <f t="shared" si="10"/>
        <v>x</v>
      </c>
      <c r="H112" s="496">
        <v>1</v>
      </c>
      <c r="I112" s="511" t="str">
        <f t="shared" si="11"/>
        <v>m</v>
      </c>
      <c r="J112" s="497" t="e">
        <f>SUMIF(#REF!,'Resumo Esquadrias - T1'!$B112,#REF!)</f>
        <v>#REF!</v>
      </c>
      <c r="K112" s="505"/>
      <c r="L112" s="498"/>
    </row>
    <row r="113" spans="1:12" s="143" customFormat="1" ht="12" x14ac:dyDescent="0.2">
      <c r="A113" s="491"/>
      <c r="B113" s="492" t="s">
        <v>255</v>
      </c>
      <c r="C113" s="493" t="s">
        <v>256</v>
      </c>
      <c r="D113" s="494" t="s">
        <v>257</v>
      </c>
      <c r="E113" s="486" t="str">
        <f t="shared" si="9"/>
        <v>UN</v>
      </c>
      <c r="F113" s="495">
        <v>5.15</v>
      </c>
      <c r="G113" s="513" t="str">
        <f t="shared" si="10"/>
        <v>x</v>
      </c>
      <c r="H113" s="496"/>
      <c r="I113" s="511">
        <f t="shared" si="11"/>
        <v>0</v>
      </c>
      <c r="J113" s="497" t="e">
        <f>SUMIF(#REF!,'Resumo Esquadrias - T1'!$B113,#REF!)</f>
        <v>#REF!</v>
      </c>
      <c r="K113" s="505"/>
      <c r="L113" s="498"/>
    </row>
    <row r="114" spans="1:12" s="143" customFormat="1" ht="12" x14ac:dyDescent="0.2">
      <c r="A114" s="491"/>
      <c r="B114" s="492" t="s">
        <v>258</v>
      </c>
      <c r="C114" s="493" t="s">
        <v>259</v>
      </c>
      <c r="D114" s="494" t="s">
        <v>257</v>
      </c>
      <c r="E114" s="486" t="str">
        <f t="shared" si="9"/>
        <v>UN</v>
      </c>
      <c r="F114" s="495"/>
      <c r="G114" s="513">
        <f t="shared" si="10"/>
        <v>0</v>
      </c>
      <c r="H114" s="496"/>
      <c r="I114" s="511">
        <f t="shared" si="11"/>
        <v>0</v>
      </c>
      <c r="J114" s="497" t="e">
        <f>SUMIF(#REF!,'Resumo Esquadrias - T1'!$B114,#REF!)</f>
        <v>#REF!</v>
      </c>
      <c r="K114" s="505"/>
      <c r="L114" s="498"/>
    </row>
    <row r="115" spans="1:12" s="143" customFormat="1" ht="12" x14ac:dyDescent="0.2">
      <c r="A115" s="491"/>
      <c r="B115" s="492" t="s">
        <v>260</v>
      </c>
      <c r="C115" s="493" t="s">
        <v>330</v>
      </c>
      <c r="D115" s="494" t="s">
        <v>257</v>
      </c>
      <c r="E115" s="486" t="str">
        <f t="shared" si="9"/>
        <v>UN</v>
      </c>
      <c r="F115" s="495"/>
      <c r="G115" s="513">
        <f t="shared" si="10"/>
        <v>0</v>
      </c>
      <c r="H115" s="496"/>
      <c r="I115" s="511">
        <f t="shared" si="11"/>
        <v>0</v>
      </c>
      <c r="J115" s="497" t="e">
        <f>SUMIF(#REF!,'Resumo Esquadrias - T1'!$B115,#REF!)</f>
        <v>#REF!</v>
      </c>
      <c r="K115" s="505"/>
      <c r="L115" s="498"/>
    </row>
    <row r="116" spans="1:12" s="143" customFormat="1" ht="12" x14ac:dyDescent="0.2">
      <c r="A116" s="491"/>
      <c r="B116" s="492" t="s">
        <v>261</v>
      </c>
      <c r="C116" s="493" t="s">
        <v>262</v>
      </c>
      <c r="D116" s="494" t="s">
        <v>263</v>
      </c>
      <c r="E116" s="486" t="str">
        <f>IF(B116="","","M2")</f>
        <v>M2</v>
      </c>
      <c r="F116" s="495">
        <v>4.96</v>
      </c>
      <c r="G116" s="513"/>
      <c r="H116" s="496">
        <v>2.5</v>
      </c>
      <c r="I116" s="511"/>
      <c r="J116" s="497" t="e">
        <f>SUMIF(#REF!,'Resumo Esquadrias - T1'!$B116,#REF!)</f>
        <v>#REF!</v>
      </c>
      <c r="K116" s="505"/>
      <c r="L116" s="498"/>
    </row>
    <row r="117" spans="1:12" s="143" customFormat="1" ht="12" x14ac:dyDescent="0.2">
      <c r="A117" s="491"/>
      <c r="B117" s="492" t="s">
        <v>264</v>
      </c>
      <c r="C117" s="493" t="s">
        <v>265</v>
      </c>
      <c r="D117" s="494" t="s">
        <v>266</v>
      </c>
      <c r="E117" s="486" t="str">
        <f>IF(B117="","","M2")</f>
        <v>M2</v>
      </c>
      <c r="F117" s="495"/>
      <c r="G117" s="513"/>
      <c r="H117" s="496"/>
      <c r="I117" s="511"/>
      <c r="J117" s="497" t="e">
        <f>SUMIF(#REF!,'Resumo Esquadrias - T1'!$B117,#REF!)</f>
        <v>#REF!</v>
      </c>
      <c r="K117" s="505"/>
      <c r="L117" s="498"/>
    </row>
    <row r="118" spans="1:12" s="143" customFormat="1" ht="12" x14ac:dyDescent="0.2">
      <c r="A118" s="491"/>
      <c r="B118" s="492" t="s">
        <v>267</v>
      </c>
      <c r="C118" s="493" t="s">
        <v>268</v>
      </c>
      <c r="D118" s="494" t="s">
        <v>269</v>
      </c>
      <c r="E118" s="486" t="str">
        <f>IF(B118="","","M2")</f>
        <v>M2</v>
      </c>
      <c r="F118" s="495"/>
      <c r="G118" s="513"/>
      <c r="H118" s="496"/>
      <c r="I118" s="511"/>
      <c r="J118" s="497" t="e">
        <f>SUMIF(#REF!,'Resumo Esquadrias - T1'!$B118,#REF!)</f>
        <v>#REF!</v>
      </c>
      <c r="K118" s="505"/>
      <c r="L118" s="498"/>
    </row>
    <row r="119" spans="1:12" s="143" customFormat="1" ht="12" x14ac:dyDescent="0.2">
      <c r="A119" s="491"/>
      <c r="B119" s="492" t="s">
        <v>270</v>
      </c>
      <c r="C119" s="493" t="s">
        <v>265</v>
      </c>
      <c r="D119" s="494" t="s">
        <v>271</v>
      </c>
      <c r="E119" s="486" t="str">
        <f>IF(B119="","","UN")</f>
        <v>UN</v>
      </c>
      <c r="F119" s="495"/>
      <c r="G119" s="513"/>
      <c r="H119" s="496"/>
      <c r="I119" s="511"/>
      <c r="J119" s="497" t="e">
        <f>SUMIF(#REF!,'Resumo Esquadrias - T1'!$B119,#REF!)</f>
        <v>#REF!</v>
      </c>
      <c r="K119" s="505"/>
      <c r="L119" s="498"/>
    </row>
    <row r="120" spans="1:12" s="143" customFormat="1" ht="12" x14ac:dyDescent="0.2">
      <c r="A120" s="491"/>
      <c r="B120" s="492"/>
      <c r="C120" s="493"/>
      <c r="D120" s="494"/>
      <c r="E120" s="486" t="str">
        <f>IF(B120="","","UN")</f>
        <v/>
      </c>
      <c r="F120" s="495"/>
      <c r="G120" s="513"/>
      <c r="H120" s="496"/>
      <c r="I120" s="511"/>
      <c r="J120" s="497" t="e">
        <f>SUMIF(#REF!,'Resumo Esquadrias - T1'!$B120,#REF!)</f>
        <v>#REF!</v>
      </c>
      <c r="K120" s="499"/>
      <c r="L120" s="498"/>
    </row>
    <row r="121" spans="1:12" s="143" customFormat="1" ht="12" x14ac:dyDescent="0.2">
      <c r="A121" s="491"/>
      <c r="B121" s="492"/>
      <c r="C121" s="493"/>
      <c r="D121" s="494"/>
      <c r="E121" s="486"/>
      <c r="F121" s="495"/>
      <c r="G121" s="513"/>
      <c r="H121" s="496"/>
      <c r="I121" s="511"/>
      <c r="J121" s="488" t="e">
        <f>SUMIF(#REF!,'Resumo Esquadrias - T1'!$B121,#REF!)</f>
        <v>#REF!</v>
      </c>
      <c r="K121" s="499"/>
      <c r="L121" s="498"/>
    </row>
    <row r="122" spans="1:12" s="143" customFormat="1" ht="12" x14ac:dyDescent="0.2">
      <c r="A122" s="491"/>
      <c r="B122" s="492"/>
      <c r="C122" s="493"/>
      <c r="D122" s="494"/>
      <c r="E122" s="486"/>
      <c r="F122" s="495"/>
      <c r="G122" s="513"/>
      <c r="H122" s="496"/>
      <c r="I122" s="511"/>
      <c r="J122" s="488" t="e">
        <f>SUMIF(#REF!,'Resumo Esquadrias - T1'!$B122,#REF!)</f>
        <v>#REF!</v>
      </c>
      <c r="K122" s="499"/>
      <c r="L122" s="498"/>
    </row>
    <row r="123" spans="1:12" s="143" customFormat="1" ht="12" x14ac:dyDescent="0.2">
      <c r="A123" s="491"/>
      <c r="B123" s="492"/>
      <c r="C123" s="493"/>
      <c r="D123" s="494"/>
      <c r="E123" s="486"/>
      <c r="F123" s="495"/>
      <c r="G123" s="513"/>
      <c r="H123" s="496"/>
      <c r="I123" s="511"/>
      <c r="J123" s="488" t="e">
        <f>SUMIF(#REF!,'Resumo Esquadrias - T1'!$B123,#REF!)</f>
        <v>#REF!</v>
      </c>
      <c r="K123" s="499"/>
      <c r="L123" s="498"/>
    </row>
    <row r="124" spans="1:12" s="143" customFormat="1" ht="12" x14ac:dyDescent="0.2">
      <c r="A124" s="491"/>
      <c r="B124" s="492"/>
      <c r="C124" s="493"/>
      <c r="D124" s="494"/>
      <c r="E124" s="486"/>
      <c r="F124" s="495"/>
      <c r="G124" s="513"/>
      <c r="H124" s="496"/>
      <c r="I124" s="511"/>
      <c r="J124" s="488" t="e">
        <f>SUMIF(#REF!,'Resumo Esquadrias - T1'!$B124,#REF!)</f>
        <v>#REF!</v>
      </c>
      <c r="K124" s="499"/>
      <c r="L124" s="498"/>
    </row>
    <row r="125" spans="1:12" s="143" customFormat="1" ht="12" x14ac:dyDescent="0.2">
      <c r="A125" s="491"/>
      <c r="B125" s="492"/>
      <c r="C125" s="493"/>
      <c r="D125" s="494"/>
      <c r="E125" s="486"/>
      <c r="F125" s="495"/>
      <c r="G125" s="513"/>
      <c r="H125" s="496"/>
      <c r="I125" s="511"/>
      <c r="J125" s="488" t="e">
        <f>SUMIF(#REF!,'Resumo Esquadrias - T1'!$B125,#REF!)</f>
        <v>#REF!</v>
      </c>
      <c r="K125" s="499"/>
      <c r="L125" s="498"/>
    </row>
    <row r="126" spans="1:12" s="143" customFormat="1" ht="12" x14ac:dyDescent="0.2">
      <c r="A126" s="491"/>
      <c r="B126" s="492"/>
      <c r="C126" s="493"/>
      <c r="D126" s="494"/>
      <c r="E126" s="486"/>
      <c r="F126" s="495"/>
      <c r="G126" s="513"/>
      <c r="H126" s="496"/>
      <c r="I126" s="511"/>
      <c r="J126" s="488" t="e">
        <f>SUMIF(#REF!,'Resumo Esquadrias - T1'!$B126,#REF!)</f>
        <v>#REF!</v>
      </c>
      <c r="K126" s="499"/>
      <c r="L126" s="498"/>
    </row>
    <row r="127" spans="1:12" s="143" customFormat="1" ht="12" x14ac:dyDescent="0.2">
      <c r="A127" s="491"/>
      <c r="B127" s="492"/>
      <c r="C127" s="493"/>
      <c r="D127" s="494"/>
      <c r="E127" s="486"/>
      <c r="F127" s="495"/>
      <c r="G127" s="513"/>
      <c r="H127" s="496"/>
      <c r="I127" s="511"/>
      <c r="J127" s="488" t="e">
        <f>SUMIF(#REF!,'Resumo Esquadrias - T1'!$B127,#REF!)</f>
        <v>#REF!</v>
      </c>
      <c r="K127" s="499"/>
      <c r="L127" s="498"/>
    </row>
    <row r="128" spans="1:12" s="143" customFormat="1" ht="12" x14ac:dyDescent="0.2">
      <c r="A128" s="491"/>
      <c r="B128" s="492"/>
      <c r="C128" s="493"/>
      <c r="D128" s="493"/>
      <c r="E128" s="486"/>
      <c r="F128" s="495"/>
      <c r="G128" s="513">
        <f>IF(F128=0,0,"x")</f>
        <v>0</v>
      </c>
      <c r="H128" s="496"/>
      <c r="I128" s="511">
        <f>IF(H128=0,0,"m")</f>
        <v>0</v>
      </c>
      <c r="J128" s="488" t="e">
        <f>SUMIF(#REF!,'Resumo Esquadrias - T1'!$B128,#REF!)</f>
        <v>#REF!</v>
      </c>
      <c r="K128" s="499"/>
      <c r="L128" s="498"/>
    </row>
    <row r="129" spans="1:15" s="143" customFormat="1" ht="12" x14ac:dyDescent="0.2">
      <c r="A129" s="491"/>
      <c r="B129" s="492"/>
      <c r="C129" s="493"/>
      <c r="D129" s="493"/>
      <c r="E129" s="486"/>
      <c r="F129" s="495"/>
      <c r="G129" s="513">
        <f>IF(F129=0,0,"x")</f>
        <v>0</v>
      </c>
      <c r="H129" s="496"/>
      <c r="I129" s="511">
        <f>IF(H129=0,0,"m")</f>
        <v>0</v>
      </c>
      <c r="J129" s="488" t="e">
        <f>SUMIF(#REF!,'Resumo Esquadrias - T1'!$B129,#REF!)</f>
        <v>#REF!</v>
      </c>
      <c r="K129" s="499"/>
      <c r="L129" s="498"/>
      <c r="O129" s="510"/>
    </row>
    <row r="130" spans="1:15" ht="14.25" customHeight="1" x14ac:dyDescent="0.2">
      <c r="A130" s="188" t="s">
        <v>278</v>
      </c>
      <c r="B130" s="185"/>
      <c r="C130" s="186"/>
      <c r="D130" s="186"/>
      <c r="E130" s="187"/>
      <c r="F130" s="183"/>
      <c r="G130" s="184"/>
      <c r="H130" s="183"/>
      <c r="I130" s="193">
        <f>IF(H130=0,0,"m")</f>
        <v>0</v>
      </c>
      <c r="J130" s="526" t="e">
        <f>SUMIF(#REF!,'Resumo Esquadrias - T1'!$B130,#REF!)</f>
        <v>#REF!</v>
      </c>
      <c r="K130" s="177"/>
      <c r="L130" s="527"/>
      <c r="O130" s="337"/>
    </row>
    <row r="131" spans="1:15" s="202" customFormat="1" ht="12" x14ac:dyDescent="0.2">
      <c r="A131" s="205"/>
      <c r="B131" s="206" t="s">
        <v>201</v>
      </c>
      <c r="C131" s="206" t="s">
        <v>273</v>
      </c>
      <c r="D131" s="206"/>
      <c r="E131" s="206"/>
      <c r="F131" s="206"/>
      <c r="G131" s="206"/>
      <c r="H131" s="206"/>
      <c r="I131" s="206"/>
      <c r="J131" s="489" t="e">
        <f>IF(SUM(J132:J137)&lt;&gt;SUM(#REF!),"VERIFICAR","OK")</f>
        <v>#REF!</v>
      </c>
      <c r="K131" s="504"/>
      <c r="L131" s="490"/>
      <c r="O131" s="510"/>
    </row>
    <row r="132" spans="1:15" s="143" customFormat="1" ht="12" x14ac:dyDescent="0.2">
      <c r="A132" s="491"/>
      <c r="B132" s="492">
        <v>1</v>
      </c>
      <c r="C132" s="493" t="s">
        <v>204</v>
      </c>
      <c r="D132" s="494" t="s">
        <v>350</v>
      </c>
      <c r="E132" s="518" t="s">
        <v>17</v>
      </c>
      <c r="F132" s="519"/>
      <c r="G132" s="520"/>
      <c r="H132" s="521"/>
      <c r="I132" s="522"/>
      <c r="J132" s="497" t="e">
        <f>SUMIF(#REF!,'Resumo Esquadrias - T1'!C132,#REF!)</f>
        <v>#REF!</v>
      </c>
      <c r="K132" s="505"/>
      <c r="L132" s="498"/>
      <c r="O132" s="510"/>
    </row>
    <row r="133" spans="1:15" s="143" customFormat="1" ht="12" x14ac:dyDescent="0.2">
      <c r="A133" s="491"/>
      <c r="B133" s="492">
        <v>2</v>
      </c>
      <c r="C133" s="493" t="s">
        <v>106</v>
      </c>
      <c r="D133" s="494"/>
      <c r="E133" s="486" t="s">
        <v>17</v>
      </c>
      <c r="F133" s="495"/>
      <c r="G133" s="513"/>
      <c r="H133" s="496"/>
      <c r="I133" s="511"/>
      <c r="J133" s="497" t="e">
        <f>SUMIF(#REF!,'Resumo Esquadrias - T1'!C133,#REF!)</f>
        <v>#REF!</v>
      </c>
      <c r="K133" s="505"/>
      <c r="L133" s="498"/>
      <c r="O133" s="510"/>
    </row>
    <row r="134" spans="1:15" s="143" customFormat="1" ht="12" x14ac:dyDescent="0.2">
      <c r="A134" s="491"/>
      <c r="B134" s="492"/>
      <c r="C134" s="142"/>
      <c r="D134" s="500"/>
      <c r="E134" s="486"/>
      <c r="F134" s="495"/>
      <c r="G134" s="513"/>
      <c r="H134" s="496"/>
      <c r="I134" s="511"/>
      <c r="J134" s="497" t="e">
        <f>SUMIF(#REF!,'Resumo Esquadrias - T1'!C134,#REF!)</f>
        <v>#REF!</v>
      </c>
      <c r="K134" s="505"/>
      <c r="L134" s="498"/>
      <c r="O134" s="510"/>
    </row>
    <row r="135" spans="1:15" s="143" customFormat="1" ht="12" x14ac:dyDescent="0.2">
      <c r="A135" s="491"/>
      <c r="B135" s="492"/>
      <c r="C135" s="142"/>
      <c r="D135" s="142"/>
      <c r="E135" s="486"/>
      <c r="F135" s="495"/>
      <c r="G135" s="513"/>
      <c r="H135" s="496"/>
      <c r="I135" s="511"/>
      <c r="J135" s="488" t="e">
        <f>SUMIF(#REF!,'Resumo Esquadrias - T1'!C135,#REF!)</f>
        <v>#REF!</v>
      </c>
      <c r="K135" s="505"/>
      <c r="L135" s="498"/>
      <c r="O135" s="510"/>
    </row>
    <row r="136" spans="1:15" s="143" customFormat="1" ht="12" x14ac:dyDescent="0.2">
      <c r="A136" s="491"/>
      <c r="B136" s="492"/>
      <c r="C136" s="142"/>
      <c r="D136" s="142"/>
      <c r="E136" s="486"/>
      <c r="F136" s="495"/>
      <c r="G136" s="513"/>
      <c r="H136" s="496"/>
      <c r="I136" s="511"/>
      <c r="J136" s="488" t="e">
        <f>SUMIF(#REF!,'Resumo Esquadrias - T1'!C136,#REF!)</f>
        <v>#REF!</v>
      </c>
      <c r="K136" s="505"/>
      <c r="L136" s="498"/>
      <c r="O136" s="510"/>
    </row>
    <row r="137" spans="1:15" ht="15" customHeight="1" x14ac:dyDescent="0.2">
      <c r="A137" s="189" t="s">
        <v>278</v>
      </c>
      <c r="B137" s="190"/>
      <c r="C137" s="191"/>
      <c r="D137" s="191"/>
      <c r="E137" s="192"/>
      <c r="F137" s="193"/>
      <c r="G137" s="194"/>
      <c r="H137" s="524"/>
      <c r="I137" s="524"/>
      <c r="J137" s="525" t="e">
        <f>SUMIF(#REF!,'Resumo Esquadrias - T1'!C137,#REF!)</f>
        <v>#REF!</v>
      </c>
      <c r="K137" s="177"/>
      <c r="L137" s="528"/>
      <c r="O137" s="337"/>
    </row>
    <row r="138" spans="1:15" s="202" customFormat="1" ht="12" x14ac:dyDescent="0.2">
      <c r="A138" s="205"/>
      <c r="B138" s="206" t="s">
        <v>201</v>
      </c>
      <c r="C138" s="206" t="s">
        <v>280</v>
      </c>
      <c r="D138" s="206"/>
      <c r="E138" s="206"/>
      <c r="F138" s="206"/>
      <c r="G138" s="206"/>
      <c r="H138" s="206"/>
      <c r="I138" s="206"/>
      <c r="J138" s="489" t="e">
        <f>IF(SUM(J139:J145)&lt;&gt;SUM(J139:J145),"VERIFICAR","OK")</f>
        <v>#REF!</v>
      </c>
      <c r="K138" s="504"/>
      <c r="L138" s="490"/>
      <c r="O138" s="510"/>
    </row>
    <row r="139" spans="1:15" s="143" customFormat="1" ht="12" x14ac:dyDescent="0.2">
      <c r="A139" s="491"/>
      <c r="B139" s="492">
        <v>1</v>
      </c>
      <c r="C139" s="493" t="s">
        <v>280</v>
      </c>
      <c r="D139" s="494"/>
      <c r="E139" s="518" t="s">
        <v>281</v>
      </c>
      <c r="F139" s="519"/>
      <c r="G139" s="520"/>
      <c r="H139" s="521"/>
      <c r="I139" s="522"/>
      <c r="J139" s="497" t="e">
        <f>SUM(#REF!)</f>
        <v>#REF!</v>
      </c>
      <c r="K139" s="505"/>
      <c r="L139" s="498"/>
    </row>
    <row r="140" spans="1:15" s="143" customFormat="1" ht="12" x14ac:dyDescent="0.2">
      <c r="A140" s="491"/>
      <c r="B140" s="492"/>
      <c r="C140" s="493"/>
      <c r="D140" s="494"/>
      <c r="E140" s="486"/>
      <c r="F140" s="495"/>
      <c r="G140" s="513"/>
      <c r="H140" s="496"/>
      <c r="I140" s="511"/>
      <c r="J140" s="497" t="e">
        <f>SUMIF(#REF!,'Resumo Esquadrias - T1'!C140,#REF!)</f>
        <v>#REF!</v>
      </c>
      <c r="K140" s="505"/>
      <c r="L140" s="498"/>
    </row>
    <row r="141" spans="1:15" s="143" customFormat="1" ht="12" x14ac:dyDescent="0.2">
      <c r="A141" s="491"/>
      <c r="B141" s="492"/>
      <c r="C141" s="493"/>
      <c r="D141" s="494"/>
      <c r="E141" s="486"/>
      <c r="F141" s="495"/>
      <c r="G141" s="513"/>
      <c r="H141" s="496"/>
      <c r="I141" s="511"/>
      <c r="J141" s="497" t="e">
        <f>SUMIF(#REF!,'Resumo Esquadrias - T1'!C141,#REF!)</f>
        <v>#REF!</v>
      </c>
      <c r="K141" s="505"/>
      <c r="L141" s="498"/>
    </row>
    <row r="142" spans="1:15" s="143" customFormat="1" ht="12" x14ac:dyDescent="0.2">
      <c r="A142" s="491"/>
      <c r="B142" s="492"/>
      <c r="C142" s="142"/>
      <c r="D142" s="500"/>
      <c r="E142" s="486"/>
      <c r="F142" s="495"/>
      <c r="G142" s="513"/>
      <c r="H142" s="496"/>
      <c r="I142" s="511"/>
      <c r="J142" s="497" t="e">
        <f>SUMIF(#REF!,'Resumo Esquadrias - T1'!C142,#REF!)</f>
        <v>#REF!</v>
      </c>
      <c r="K142" s="505"/>
      <c r="L142" s="498"/>
    </row>
    <row r="143" spans="1:15" s="143" customFormat="1" ht="12" x14ac:dyDescent="0.2">
      <c r="A143" s="491"/>
      <c r="B143" s="492"/>
      <c r="C143" s="142"/>
      <c r="D143" s="142"/>
      <c r="E143" s="486"/>
      <c r="F143" s="495"/>
      <c r="G143" s="513"/>
      <c r="H143" s="496"/>
      <c r="I143" s="511"/>
      <c r="J143" s="488" t="e">
        <f>SUMIF(#REF!,'Resumo Esquadrias - T1'!C143,#REF!)</f>
        <v>#REF!</v>
      </c>
      <c r="K143" s="505"/>
      <c r="L143" s="498"/>
    </row>
    <row r="144" spans="1:15" s="143" customFormat="1" ht="12" x14ac:dyDescent="0.2">
      <c r="A144" s="491"/>
      <c r="B144" s="492"/>
      <c r="C144" s="142"/>
      <c r="D144" s="142"/>
      <c r="E144" s="486"/>
      <c r="F144" s="495"/>
      <c r="G144" s="513"/>
      <c r="H144" s="496"/>
      <c r="I144" s="511"/>
      <c r="J144" s="488" t="e">
        <f>SUMIF(#REF!,'Resumo Esquadrias - T1'!C144,#REF!)</f>
        <v>#REF!</v>
      </c>
      <c r="K144" s="505"/>
      <c r="L144" s="498"/>
    </row>
    <row r="145" spans="1:12" ht="15" customHeight="1" x14ac:dyDescent="0.2">
      <c r="A145" s="189" t="s">
        <v>278</v>
      </c>
      <c r="B145" s="190"/>
      <c r="C145" s="191"/>
      <c r="D145" s="191"/>
      <c r="E145" s="192"/>
      <c r="F145" s="193"/>
      <c r="G145" s="194"/>
      <c r="H145" s="193"/>
      <c r="I145" s="193"/>
      <c r="J145" s="525" t="e">
        <f>SUMIF(#REF!,'Resumo Esquadrias - T1'!C145,#REF!)</f>
        <v>#REF!</v>
      </c>
      <c r="K145" s="177"/>
      <c r="L145" s="528"/>
    </row>
    <row r="146" spans="1:12" ht="13.5" thickBot="1" x14ac:dyDescent="0.25">
      <c r="B146" s="144" t="s">
        <v>201</v>
      </c>
      <c r="K146" s="141"/>
    </row>
    <row r="147" spans="1:12" ht="13.5" thickTop="1" x14ac:dyDescent="0.2">
      <c r="A147" s="160"/>
      <c r="B147" s="161" t="s">
        <v>205</v>
      </c>
      <c r="C147" s="160"/>
      <c r="D147" s="160"/>
      <c r="E147" s="160"/>
      <c r="F147" s="160"/>
      <c r="G147" s="160"/>
      <c r="H147" s="160"/>
      <c r="I147" s="160"/>
      <c r="J147" s="171"/>
      <c r="K147" s="171"/>
      <c r="L147" s="171"/>
    </row>
    <row r="148" spans="1:12" x14ac:dyDescent="0.2">
      <c r="K148" s="141"/>
    </row>
    <row r="149" spans="1:12" x14ac:dyDescent="0.2">
      <c r="B149" s="76" t="s">
        <v>206</v>
      </c>
      <c r="K149" s="141"/>
    </row>
    <row r="150" spans="1:12" x14ac:dyDescent="0.2">
      <c r="B150" s="76" t="s">
        <v>207</v>
      </c>
      <c r="K150" s="141"/>
    </row>
    <row r="151" spans="1:12" ht="13.5" thickBot="1" x14ac:dyDescent="0.25">
      <c r="A151" s="338"/>
      <c r="B151" s="338"/>
      <c r="C151" s="338"/>
      <c r="D151" s="338"/>
      <c r="E151" s="338"/>
      <c r="F151" s="338"/>
      <c r="G151" s="338"/>
      <c r="H151" s="338"/>
      <c r="I151" s="338"/>
      <c r="J151" s="339"/>
      <c r="K151" s="339"/>
      <c r="L151" s="339"/>
    </row>
    <row r="152" spans="1:12" ht="13.5" thickTop="1" x14ac:dyDescent="0.2"/>
  </sheetData>
  <autoFilter ref="A5:J147" xr:uid="{00000000-0009-0000-0000-000041000000}"/>
  <phoneticPr fontId="39" type="noConversion"/>
  <conditionalFormatting sqref="E7:E33 G7:G33 I7:I33 E43:E104 G43:G104 I43:I104 E107:E129 G107:G129 I107:I129 E132:E136 G132:G136 I132:I136 E139:E144 G139:G144 I139:I144">
    <cfRule type="containsText" dxfId="1219" priority="2" operator="containsText" text="VERIFICAR">
      <formula>NOT(ISERROR(SEARCH("VERIFICAR",E7)))</formula>
    </cfRule>
  </conditionalFormatting>
  <conditionalFormatting sqref="E36:E40 G36:G40 I36:I40">
    <cfRule type="containsText" dxfId="1218" priority="1" operator="containsText" text="VERIFICAR">
      <formula>NOT(ISERROR(SEARCH("VERIFICAR",E36)))</formula>
    </cfRule>
  </conditionalFormatting>
  <conditionalFormatting sqref="J1:J1048576">
    <cfRule type="containsText" dxfId="1217" priority="12" operator="containsText" text="VERIFICAR">
      <formula>NOT(ISERROR(SEARCH("VERIFICAR",J1)))</formula>
    </cfRule>
  </conditionalFormatting>
  <conditionalFormatting sqref="K146:K151">
    <cfRule type="containsText" dxfId="1216" priority="23" operator="containsText" text="VERIFICAR">
      <formula>NOT(ISERROR(SEARCH("VERIFICAR",K146)))</formula>
    </cfRule>
  </conditionalFormatting>
  <conditionalFormatting sqref="L1:L1048576">
    <cfRule type="containsText" dxfId="1215" priority="4" operator="containsText" text="VERIFICAR">
      <formula>NOT(ISERROR(SEARCH("VERIFICAR",L1)))</formula>
    </cfRule>
  </conditionalFormatting>
  <pageMargins left="0.39370078740157483" right="0" top="0.59055118110236227" bottom="0.78740157480314965" header="0.19685039370078741" footer="0.19685039370078741"/>
  <pageSetup paperSize="9" scale="36" orientation="portrait" horizontalDpi="300" verticalDpi="300" r:id="rId1"/>
  <headerFooter alignWithMargins="0">
    <oddFooter>&amp;L&amp;8&amp;F - &amp;A&amp;R&amp;8&amp;P / &amp;N</oddFooter>
  </headerFooter>
  <ignoredErrors>
    <ignoredError sqref="A12:A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18</vt:i4>
      </vt:variant>
    </vt:vector>
  </HeadingPairs>
  <TitlesOfParts>
    <vt:vector size="46" baseType="lpstr">
      <vt:lpstr>Versões</vt:lpstr>
      <vt:lpstr>Obra </vt:lpstr>
      <vt:lpstr>Ger_Tec e Adm</vt:lpstr>
      <vt:lpstr>Ger_Executivo</vt:lpstr>
      <vt:lpstr>MÃO DE OBRA</vt:lpstr>
      <vt:lpstr>DISTRIBUIÇÃO MO</vt:lpstr>
      <vt:lpstr>EPCs</vt:lpstr>
      <vt:lpstr>CANTEIRO</vt:lpstr>
      <vt:lpstr>Estacas</vt:lpstr>
      <vt:lpstr>Estrutura</vt:lpstr>
      <vt:lpstr>Controle Tecnologico</vt:lpstr>
      <vt:lpstr>Arquitetura</vt:lpstr>
      <vt:lpstr>ESQUADRIAS</vt:lpstr>
      <vt:lpstr>SISTEMAS ESPECIAIS</vt:lpstr>
      <vt:lpstr>Louças e metais</vt:lpstr>
      <vt:lpstr>COMPLEMENTARES</vt:lpstr>
      <vt:lpstr>MO Infra</vt:lpstr>
      <vt:lpstr>Cotações</vt:lpstr>
      <vt:lpstr>Arm. Cortina</vt:lpstr>
      <vt:lpstr>Cortina</vt:lpstr>
      <vt:lpstr>Tabela de Aço</vt:lpstr>
      <vt:lpstr>Piso Arm.Térreo</vt:lpstr>
      <vt:lpstr>Pilares</vt:lpstr>
      <vt:lpstr>Vigas - T1 </vt:lpstr>
      <vt:lpstr>Lajes - T1 </vt:lpstr>
      <vt:lpstr>Escada - T1</vt:lpstr>
      <vt:lpstr>Indices de Bloco</vt:lpstr>
      <vt:lpstr>Resumo Esquadrias - T1</vt:lpstr>
      <vt:lpstr>CANTEIRO!Area_de_impressao</vt:lpstr>
      <vt:lpstr>COMPLEMENTARES!Area_de_impressao</vt:lpstr>
      <vt:lpstr>EPCs!Area_de_impressao</vt:lpstr>
      <vt:lpstr>'Escada - T1'!Area_de_impressao</vt:lpstr>
      <vt:lpstr>ESQUADRIAS!Area_de_impressao</vt:lpstr>
      <vt:lpstr>'Lajes - T1 '!Area_de_impressao</vt:lpstr>
      <vt:lpstr>'MÃO DE OBRA'!Area_de_impressao</vt:lpstr>
      <vt:lpstr>'Obra '!Area_de_impressao</vt:lpstr>
      <vt:lpstr>Pilares!Area_de_impressao</vt:lpstr>
      <vt:lpstr>'Piso Arm.Térreo'!Area_de_impressao</vt:lpstr>
      <vt:lpstr>'Resumo Esquadrias - T1'!Area_de_impressao</vt:lpstr>
      <vt:lpstr>'SISTEMAS ESPECIAIS'!Area_de_impressao</vt:lpstr>
      <vt:lpstr>'Vigas - T1 '!Area_de_impressao</vt:lpstr>
      <vt:lpstr>'Escada - T1'!Titulos_de_impressao</vt:lpstr>
      <vt:lpstr>'Lajes - T1 '!Titulos_de_impressao</vt:lpstr>
      <vt:lpstr>'Piso Arm.Térreo'!Titulos_de_impressao</vt:lpstr>
      <vt:lpstr>'Resumo Esquadrias - T1'!Titulos_de_impressao</vt:lpstr>
      <vt:lpstr>'Vigas - T1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valquiria vansquelhe de oliveira</cp:lastModifiedBy>
  <cp:lastPrinted>2024-02-16T20:24:40Z</cp:lastPrinted>
  <dcterms:created xsi:type="dcterms:W3CDTF">2011-02-08T17:53:57Z</dcterms:created>
  <dcterms:modified xsi:type="dcterms:W3CDTF">2025-07-16T14:58:04Z</dcterms:modified>
</cp:coreProperties>
</file>